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0"/>
  <workbookPr/>
  <mc:AlternateContent xmlns:mc="http://schemas.openxmlformats.org/markup-compatibility/2006">
    <mc:Choice Requires="x15">
      <x15ac:absPath xmlns:x15ac="http://schemas.microsoft.com/office/spreadsheetml/2010/11/ac" url="G:\Projects\ML-fracture\data\"/>
    </mc:Choice>
  </mc:AlternateContent>
  <xr:revisionPtr revIDLastSave="0" documentId="13_ncr:1_{FD848A65-B17E-4945-9720-C212F55E0DB9}" xr6:coauthVersionLast="36" xr6:coauthVersionMax="36" xr10:uidLastSave="{00000000-0000-0000-0000-000000000000}"/>
  <bookViews>
    <workbookView xWindow="0" yWindow="0" windowWidth="30720" windowHeight="13332" activeTab="1" xr2:uid="{00000000-000D-0000-FFFF-FFFF00000000}"/>
  </bookViews>
  <sheets>
    <sheet name="Sheet1" sheetId="1" r:id="rId1"/>
    <sheet name="Sheet3" sheetId="3" r:id="rId2"/>
  </sheets>
  <calcPr calcId="181029"/>
</workbook>
</file>

<file path=xl/calcChain.xml><?xml version="1.0" encoding="utf-8"?>
<calcChain xmlns="http://schemas.openxmlformats.org/spreadsheetml/2006/main">
  <c r="B84" i="3" l="1"/>
  <c r="B7" i="3"/>
  <c r="B123" i="3"/>
  <c r="B21" i="3"/>
  <c r="B12" i="3"/>
  <c r="B64" i="3"/>
  <c r="B122" i="3"/>
  <c r="B121" i="3"/>
  <c r="B63" i="3"/>
  <c r="B120" i="3"/>
  <c r="B62" i="3"/>
  <c r="B61" i="3"/>
  <c r="B83" i="3"/>
  <c r="B119" i="3"/>
  <c r="B118" i="3"/>
  <c r="B117" i="3"/>
  <c r="B60" i="3"/>
  <c r="B82" i="3"/>
  <c r="B116" i="3"/>
  <c r="B20" i="3"/>
  <c r="B32" i="3"/>
  <c r="B19" i="3"/>
  <c r="B115" i="3"/>
  <c r="B114" i="3"/>
  <c r="B113" i="3"/>
  <c r="B112" i="3"/>
  <c r="B111" i="3"/>
  <c r="B81" i="3"/>
  <c r="B59" i="3"/>
  <c r="B110" i="3"/>
  <c r="B109" i="3"/>
  <c r="B80" i="3"/>
  <c r="B108" i="3"/>
  <c r="B107" i="3"/>
  <c r="B106" i="3"/>
  <c r="B11" i="3"/>
  <c r="B105" i="3"/>
  <c r="B22" i="3"/>
  <c r="B79" i="3"/>
  <c r="B31" i="3"/>
  <c r="B48" i="3"/>
  <c r="B104" i="3"/>
  <c r="B58" i="3"/>
  <c r="B47" i="3"/>
  <c r="B103" i="3"/>
  <c r="B57" i="3"/>
  <c r="B36" i="3"/>
  <c r="B102" i="3"/>
  <c r="B78" i="3"/>
  <c r="B101" i="3"/>
  <c r="B100" i="3"/>
  <c r="B30" i="3"/>
  <c r="B77" i="3"/>
  <c r="B56" i="3"/>
  <c r="B99" i="3"/>
  <c r="B98" i="3"/>
  <c r="B42" i="3"/>
  <c r="B97" i="3"/>
  <c r="B76" i="3"/>
  <c r="B55" i="3"/>
  <c r="B35" i="3"/>
  <c r="B75" i="3"/>
  <c r="B9" i="3"/>
  <c r="B18" i="3"/>
  <c r="B96" i="3"/>
  <c r="B46" i="3"/>
  <c r="B74" i="3"/>
  <c r="B73" i="3"/>
  <c r="B72" i="3"/>
  <c r="B95" i="3"/>
  <c r="B29" i="3"/>
  <c r="B28" i="3"/>
  <c r="B94" i="3"/>
  <c r="B93" i="3"/>
  <c r="B45" i="3"/>
  <c r="B71" i="3"/>
  <c r="B70" i="3"/>
  <c r="B27" i="3"/>
  <c r="B92" i="3"/>
  <c r="B41" i="3"/>
  <c r="B40" i="3"/>
  <c r="B69" i="3"/>
  <c r="B26" i="3"/>
  <c r="B54" i="3"/>
  <c r="B91" i="3"/>
  <c r="B14" i="3"/>
  <c r="B53" i="3"/>
  <c r="B25" i="3"/>
  <c r="B24" i="3"/>
  <c r="B10" i="3"/>
  <c r="B90" i="3"/>
  <c r="B52" i="3"/>
  <c r="B34" i="3"/>
  <c r="B17" i="3"/>
  <c r="B89" i="3"/>
  <c r="B44" i="3"/>
  <c r="B5" i="3"/>
  <c r="B88" i="3"/>
  <c r="B87" i="3"/>
  <c r="B68" i="3"/>
  <c r="B86" i="3"/>
  <c r="B67" i="3"/>
  <c r="B23" i="3"/>
  <c r="B66" i="3"/>
  <c r="B6" i="3"/>
  <c r="B39" i="3"/>
  <c r="B33" i="3"/>
  <c r="B51" i="3"/>
  <c r="B38" i="3"/>
  <c r="B3" i="3"/>
  <c r="B65" i="3"/>
  <c r="B4" i="3"/>
  <c r="B43" i="3"/>
  <c r="B37" i="3"/>
  <c r="B13" i="3"/>
  <c r="B16" i="3"/>
  <c r="B85" i="3"/>
  <c r="B8" i="3"/>
  <c r="B50" i="3"/>
  <c r="B49" i="3"/>
  <c r="B15" i="3"/>
  <c r="B2" i="3"/>
  <c r="B1" i="3"/>
  <c r="E2140" i="1"/>
  <c r="E2139" i="1"/>
  <c r="E2138" i="1"/>
  <c r="E2137" i="1"/>
  <c r="E2136" i="1"/>
  <c r="E2135" i="1"/>
  <c r="E2134" i="1"/>
  <c r="E2133" i="1"/>
  <c r="E2132" i="1"/>
  <c r="E2131" i="1"/>
  <c r="E2130" i="1"/>
  <c r="E2129" i="1"/>
  <c r="E2128" i="1"/>
  <c r="E2127" i="1"/>
  <c r="E2126" i="1"/>
  <c r="E2125" i="1"/>
  <c r="E2124" i="1"/>
  <c r="E2123" i="1"/>
  <c r="E2122" i="1"/>
  <c r="E2121" i="1"/>
  <c r="E2120" i="1"/>
  <c r="E2119" i="1"/>
  <c r="E2118" i="1"/>
  <c r="E2117" i="1"/>
  <c r="E2116" i="1"/>
  <c r="E2115" i="1"/>
  <c r="E2114" i="1"/>
  <c r="E2113" i="1"/>
  <c r="E2112" i="1"/>
  <c r="E2111" i="1"/>
  <c r="E2110" i="1"/>
  <c r="E2109" i="1"/>
  <c r="E2108" i="1"/>
  <c r="E2107" i="1"/>
  <c r="E2106" i="1"/>
  <c r="E2105" i="1"/>
  <c r="E2104" i="1"/>
  <c r="E2103" i="1"/>
  <c r="E2102" i="1"/>
  <c r="E2101" i="1"/>
  <c r="E2100" i="1"/>
  <c r="E2099" i="1"/>
  <c r="E2098" i="1"/>
  <c r="E2097" i="1"/>
  <c r="E2096" i="1"/>
  <c r="E2095" i="1"/>
  <c r="E2094" i="1"/>
  <c r="E2093" i="1"/>
  <c r="E2092" i="1"/>
  <c r="E2091" i="1"/>
  <c r="E2090" i="1"/>
  <c r="E2089" i="1"/>
  <c r="E2088" i="1"/>
  <c r="E2087" i="1"/>
  <c r="E2086" i="1"/>
  <c r="E2085" i="1"/>
  <c r="E2084" i="1"/>
  <c r="E2083" i="1"/>
  <c r="E2082" i="1"/>
  <c r="E2081" i="1"/>
  <c r="E2080" i="1"/>
  <c r="E2079" i="1"/>
  <c r="E2078" i="1"/>
  <c r="E2077" i="1"/>
  <c r="E2076" i="1"/>
  <c r="E2075" i="1"/>
  <c r="E2074" i="1"/>
  <c r="E2073" i="1"/>
  <c r="E2072" i="1"/>
  <c r="E2071" i="1"/>
  <c r="E2070" i="1"/>
  <c r="E2069" i="1"/>
  <c r="E2068" i="1"/>
  <c r="E2067" i="1"/>
  <c r="E2066" i="1"/>
  <c r="E2065" i="1"/>
  <c r="E2064" i="1"/>
  <c r="E2063" i="1"/>
  <c r="E2062" i="1"/>
  <c r="E2061" i="1"/>
  <c r="E2060" i="1"/>
  <c r="E2059" i="1"/>
  <c r="E2058" i="1"/>
  <c r="E2057" i="1"/>
  <c r="E2056" i="1"/>
  <c r="E2055" i="1"/>
  <c r="E2054" i="1"/>
  <c r="E2053" i="1"/>
  <c r="E2052" i="1"/>
  <c r="E2051" i="1"/>
  <c r="E2050" i="1"/>
  <c r="E2049" i="1"/>
  <c r="E2048" i="1"/>
  <c r="E2047" i="1"/>
  <c r="E2046" i="1"/>
  <c r="E2045" i="1"/>
  <c r="E2044" i="1"/>
  <c r="E2043" i="1"/>
  <c r="E2042" i="1"/>
  <c r="E2041" i="1"/>
  <c r="E2040" i="1"/>
  <c r="E2039" i="1"/>
  <c r="E2038" i="1"/>
  <c r="E2037" i="1"/>
  <c r="E2036" i="1"/>
  <c r="E2035" i="1"/>
  <c r="E2034" i="1"/>
  <c r="E2033" i="1"/>
  <c r="E2032" i="1"/>
  <c r="E2031" i="1"/>
  <c r="E2030" i="1"/>
  <c r="E2029" i="1"/>
  <c r="E2028" i="1"/>
  <c r="E2027" i="1"/>
  <c r="E2026" i="1"/>
  <c r="E2025" i="1"/>
  <c r="E2024" i="1"/>
  <c r="E2023" i="1"/>
  <c r="E2022" i="1"/>
  <c r="E2021" i="1"/>
  <c r="E2020" i="1"/>
  <c r="E2019" i="1"/>
  <c r="E2018" i="1"/>
  <c r="E2017" i="1"/>
  <c r="E2016" i="1"/>
  <c r="E2015" i="1"/>
  <c r="E2014" i="1"/>
  <c r="E2013" i="1"/>
  <c r="E2012" i="1"/>
  <c r="E2011" i="1"/>
  <c r="E2010" i="1"/>
  <c r="E2009" i="1"/>
  <c r="E2008" i="1"/>
  <c r="E2007" i="1"/>
  <c r="E2006" i="1"/>
  <c r="E2005" i="1"/>
  <c r="E2004" i="1"/>
  <c r="E2003" i="1"/>
  <c r="E2002" i="1"/>
  <c r="E2001" i="1"/>
  <c r="E2000" i="1"/>
  <c r="E1999" i="1"/>
  <c r="E1998" i="1"/>
  <c r="E1997" i="1"/>
  <c r="E1996" i="1"/>
  <c r="E1995" i="1"/>
  <c r="E1994" i="1"/>
  <c r="E1993" i="1"/>
  <c r="E1992" i="1"/>
  <c r="E1991" i="1"/>
  <c r="E1990" i="1"/>
  <c r="E1989" i="1"/>
  <c r="E1988" i="1"/>
  <c r="E1987" i="1"/>
  <c r="E1986" i="1"/>
  <c r="E1985" i="1"/>
  <c r="E1984" i="1"/>
  <c r="E1983" i="1"/>
  <c r="E1982" i="1"/>
  <c r="E1981" i="1"/>
  <c r="E1980" i="1"/>
  <c r="E1979" i="1"/>
  <c r="E1978" i="1"/>
  <c r="E1977" i="1"/>
  <c r="E1976" i="1"/>
  <c r="E1975" i="1"/>
  <c r="E1974" i="1"/>
  <c r="E1973" i="1"/>
  <c r="E1972" i="1"/>
  <c r="E1971" i="1"/>
  <c r="E1970" i="1"/>
  <c r="E1969" i="1"/>
  <c r="E1968" i="1"/>
  <c r="E1967" i="1"/>
  <c r="E1966" i="1"/>
  <c r="E1965" i="1"/>
  <c r="E1964" i="1"/>
  <c r="E1963" i="1"/>
  <c r="E1962" i="1"/>
  <c r="E1961" i="1"/>
  <c r="E1960" i="1"/>
  <c r="E1959" i="1"/>
  <c r="E1958" i="1"/>
  <c r="E1957" i="1"/>
  <c r="E1956" i="1"/>
  <c r="E1955" i="1"/>
  <c r="E1954" i="1"/>
  <c r="E1953" i="1"/>
  <c r="E1952" i="1"/>
  <c r="E1951" i="1"/>
  <c r="E1950" i="1"/>
  <c r="E1949" i="1"/>
  <c r="E1948" i="1"/>
  <c r="E1947" i="1"/>
  <c r="E1946" i="1"/>
  <c r="E1945" i="1"/>
  <c r="E1944" i="1"/>
  <c r="E1943" i="1"/>
  <c r="E1942" i="1"/>
  <c r="E1941" i="1"/>
  <c r="E1940" i="1"/>
  <c r="E1939" i="1"/>
  <c r="E1938" i="1"/>
  <c r="E1937" i="1"/>
  <c r="E1936" i="1"/>
  <c r="E1935" i="1"/>
  <c r="E1934" i="1"/>
  <c r="E1933" i="1"/>
  <c r="E1932" i="1"/>
  <c r="E1931" i="1"/>
  <c r="E1930" i="1"/>
  <c r="E1929" i="1"/>
  <c r="E1928" i="1"/>
  <c r="E1927" i="1"/>
  <c r="E1926" i="1"/>
  <c r="E1925" i="1"/>
  <c r="E1924" i="1"/>
  <c r="E1923" i="1"/>
  <c r="E1922" i="1"/>
  <c r="E1921" i="1"/>
  <c r="E1920" i="1"/>
  <c r="E1919" i="1"/>
  <c r="E1918" i="1"/>
  <c r="E1917" i="1"/>
  <c r="E1916" i="1"/>
  <c r="E1915" i="1"/>
  <c r="E1914" i="1"/>
  <c r="E1913" i="1"/>
  <c r="E1912" i="1"/>
  <c r="E1911" i="1"/>
  <c r="E1910" i="1"/>
  <c r="E1909" i="1"/>
  <c r="E1908" i="1"/>
  <c r="E1907" i="1"/>
  <c r="E1906" i="1"/>
  <c r="E1905" i="1"/>
  <c r="E1904" i="1"/>
  <c r="E1903" i="1"/>
  <c r="E1902" i="1"/>
  <c r="E1901" i="1"/>
  <c r="E1900" i="1"/>
  <c r="E1899" i="1"/>
  <c r="E1898" i="1"/>
  <c r="E1897" i="1"/>
  <c r="E1896" i="1"/>
  <c r="E1895" i="1"/>
  <c r="E1894" i="1"/>
  <c r="E1893" i="1"/>
  <c r="E1892" i="1"/>
  <c r="E1891" i="1"/>
  <c r="E1890" i="1"/>
  <c r="E1889" i="1"/>
  <c r="E1888" i="1"/>
  <c r="E1887" i="1"/>
  <c r="E1886" i="1"/>
  <c r="E1885" i="1"/>
  <c r="E1884" i="1"/>
  <c r="E1883" i="1"/>
  <c r="E1882" i="1"/>
  <c r="E1881" i="1"/>
  <c r="E1880" i="1"/>
  <c r="E1879" i="1"/>
  <c r="E1878" i="1"/>
  <c r="E1877" i="1"/>
  <c r="E1876" i="1"/>
  <c r="E1875" i="1"/>
  <c r="E1874" i="1"/>
  <c r="E1873" i="1"/>
  <c r="E1872" i="1"/>
  <c r="E1871" i="1"/>
  <c r="E1870" i="1"/>
  <c r="E1869" i="1"/>
  <c r="E1868" i="1"/>
  <c r="E1867" i="1"/>
  <c r="E1866" i="1"/>
  <c r="E1865" i="1"/>
  <c r="E1864" i="1"/>
  <c r="E1863" i="1"/>
  <c r="E1862" i="1"/>
  <c r="E1861" i="1"/>
  <c r="E1860" i="1"/>
  <c r="E1859" i="1"/>
  <c r="E1858" i="1"/>
  <c r="E1857" i="1"/>
  <c r="E1856" i="1"/>
  <c r="E1855" i="1"/>
  <c r="E1854" i="1"/>
  <c r="E1853" i="1"/>
  <c r="E1852" i="1"/>
  <c r="E1851" i="1"/>
  <c r="E1850" i="1"/>
  <c r="E1849" i="1"/>
  <c r="E1848" i="1"/>
  <c r="E1847" i="1"/>
  <c r="E1846" i="1"/>
  <c r="E1845" i="1"/>
  <c r="E1844" i="1"/>
  <c r="E1843" i="1"/>
  <c r="E1842" i="1"/>
  <c r="E1841" i="1"/>
  <c r="E1840" i="1"/>
  <c r="E1839" i="1"/>
  <c r="E1838" i="1"/>
  <c r="E1837" i="1"/>
  <c r="E1836" i="1"/>
  <c r="E1835" i="1"/>
  <c r="E1834" i="1"/>
  <c r="E1833" i="1"/>
  <c r="E1832" i="1"/>
  <c r="E1831" i="1"/>
  <c r="E1830" i="1"/>
  <c r="E1829" i="1"/>
  <c r="E1828" i="1"/>
  <c r="E1827" i="1"/>
  <c r="E1826" i="1"/>
  <c r="E1825" i="1"/>
  <c r="E1824" i="1"/>
  <c r="E1823" i="1"/>
  <c r="E1822" i="1"/>
  <c r="E1821" i="1"/>
  <c r="E1820" i="1"/>
  <c r="E1819" i="1"/>
  <c r="E1818" i="1"/>
  <c r="E1817" i="1"/>
  <c r="E1816" i="1"/>
  <c r="E1815" i="1"/>
  <c r="E1814" i="1"/>
  <c r="E1813" i="1"/>
  <c r="E1812" i="1"/>
  <c r="E1811" i="1"/>
  <c r="E1810" i="1"/>
  <c r="E1809" i="1"/>
  <c r="E1808" i="1"/>
  <c r="E1807" i="1"/>
  <c r="E1806" i="1"/>
  <c r="E1805" i="1"/>
  <c r="E1804" i="1"/>
  <c r="E1803" i="1"/>
  <c r="E1802" i="1"/>
  <c r="E1801" i="1"/>
  <c r="E1800" i="1"/>
  <c r="E1799" i="1"/>
  <c r="E1798" i="1"/>
  <c r="E1797" i="1"/>
  <c r="E1796" i="1"/>
  <c r="E1795" i="1"/>
  <c r="E1794" i="1"/>
  <c r="E1793" i="1"/>
  <c r="E1792" i="1"/>
  <c r="E1791" i="1"/>
  <c r="E1790" i="1"/>
  <c r="E1789" i="1"/>
  <c r="E1788" i="1"/>
  <c r="E1787" i="1"/>
  <c r="E1786" i="1"/>
  <c r="E1785" i="1"/>
  <c r="E1784" i="1"/>
  <c r="E1783" i="1"/>
  <c r="E1782" i="1"/>
  <c r="E1781" i="1"/>
  <c r="E1780" i="1"/>
  <c r="E1779" i="1"/>
  <c r="E1778" i="1"/>
  <c r="E1777" i="1"/>
  <c r="E1776" i="1"/>
  <c r="E1775" i="1"/>
  <c r="E1774" i="1"/>
  <c r="E1773" i="1"/>
  <c r="E1772" i="1"/>
  <c r="E1771" i="1"/>
  <c r="E1770" i="1"/>
  <c r="E1769" i="1"/>
  <c r="E1768" i="1"/>
  <c r="E1767" i="1"/>
  <c r="E1766" i="1"/>
  <c r="E1765" i="1"/>
  <c r="E1764" i="1"/>
  <c r="E1763" i="1"/>
  <c r="E1762" i="1"/>
  <c r="E1761" i="1"/>
  <c r="E1760" i="1"/>
  <c r="E1759" i="1"/>
  <c r="E1758" i="1"/>
  <c r="E1757" i="1"/>
  <c r="E1756" i="1"/>
  <c r="E1755" i="1"/>
  <c r="E1754" i="1"/>
  <c r="E1753" i="1"/>
  <c r="E1752" i="1"/>
  <c r="E1751" i="1"/>
  <c r="E1750" i="1"/>
  <c r="E1749" i="1"/>
  <c r="E1748" i="1"/>
  <c r="E1747" i="1"/>
  <c r="E1746" i="1"/>
  <c r="E1745" i="1"/>
  <c r="E1744" i="1"/>
  <c r="E1743" i="1"/>
  <c r="E1742" i="1"/>
  <c r="E1741" i="1"/>
  <c r="E1740" i="1"/>
  <c r="E1739" i="1"/>
  <c r="E1738" i="1"/>
  <c r="E1737" i="1"/>
  <c r="E1736" i="1"/>
  <c r="E1735" i="1"/>
  <c r="E1734" i="1"/>
  <c r="E1733" i="1"/>
  <c r="E1732" i="1"/>
  <c r="E1731" i="1"/>
  <c r="E1730" i="1"/>
  <c r="E1729" i="1"/>
  <c r="E1728" i="1"/>
  <c r="E1727" i="1"/>
  <c r="E1726" i="1"/>
  <c r="E1725" i="1"/>
  <c r="E1724" i="1"/>
  <c r="E1723" i="1"/>
  <c r="E1722" i="1"/>
  <c r="E1721" i="1"/>
  <c r="E1720" i="1"/>
  <c r="E1719" i="1"/>
  <c r="E1718" i="1"/>
  <c r="E1717" i="1"/>
  <c r="E1716" i="1"/>
  <c r="E1715" i="1"/>
  <c r="E1714" i="1"/>
  <c r="E1713" i="1"/>
  <c r="E1712" i="1"/>
  <c r="E1711" i="1"/>
  <c r="E1710" i="1"/>
  <c r="E1709" i="1"/>
  <c r="E1708" i="1"/>
  <c r="E1707" i="1"/>
  <c r="E1706" i="1"/>
  <c r="E1705" i="1"/>
  <c r="E1704" i="1"/>
  <c r="E1703" i="1"/>
  <c r="E1702" i="1"/>
  <c r="E1701" i="1"/>
  <c r="E1700" i="1"/>
  <c r="E1699" i="1"/>
  <c r="E1698" i="1"/>
  <c r="E1697" i="1"/>
  <c r="E1696" i="1"/>
  <c r="E1695" i="1"/>
  <c r="E1694" i="1"/>
  <c r="E1693" i="1"/>
  <c r="E1692" i="1"/>
  <c r="E1691" i="1"/>
  <c r="E1690" i="1"/>
  <c r="E1689" i="1"/>
  <c r="E1688" i="1"/>
  <c r="E1687" i="1"/>
  <c r="E1686" i="1"/>
  <c r="E1685" i="1"/>
  <c r="E1684" i="1"/>
  <c r="E1683" i="1"/>
  <c r="E1682" i="1"/>
  <c r="E1681" i="1"/>
  <c r="E1680" i="1"/>
  <c r="E1679" i="1"/>
  <c r="E1678" i="1"/>
  <c r="E1677" i="1"/>
  <c r="E1676" i="1"/>
  <c r="E1675" i="1"/>
  <c r="E1674" i="1"/>
  <c r="E1673" i="1"/>
  <c r="E1672" i="1"/>
  <c r="E1671" i="1"/>
  <c r="E1670" i="1"/>
  <c r="E1669" i="1"/>
  <c r="E1668" i="1"/>
  <c r="E1667" i="1"/>
  <c r="E1666" i="1"/>
  <c r="E1665" i="1"/>
  <c r="E1664" i="1"/>
  <c r="E1663" i="1"/>
  <c r="E1662" i="1"/>
  <c r="E1661" i="1"/>
  <c r="E1660" i="1"/>
  <c r="E1659" i="1"/>
  <c r="E1658" i="1"/>
  <c r="E1657" i="1"/>
  <c r="E1656" i="1"/>
  <c r="E1655" i="1"/>
  <c r="E1654" i="1"/>
  <c r="E1653" i="1"/>
  <c r="E1652" i="1"/>
  <c r="E1651" i="1"/>
  <c r="E1650" i="1"/>
  <c r="E1649" i="1"/>
  <c r="E1648" i="1"/>
  <c r="E1647" i="1"/>
  <c r="E1646" i="1"/>
  <c r="E1645" i="1"/>
  <c r="E1644" i="1"/>
  <c r="E1643" i="1"/>
  <c r="E1642" i="1"/>
  <c r="E1641" i="1"/>
  <c r="E1640" i="1"/>
  <c r="E1639" i="1"/>
  <c r="E1638" i="1"/>
  <c r="E1637" i="1"/>
  <c r="E1636" i="1"/>
  <c r="E1635" i="1"/>
  <c r="E1634" i="1"/>
  <c r="E1633" i="1"/>
  <c r="E1632" i="1"/>
  <c r="E1631" i="1"/>
  <c r="E1630" i="1"/>
  <c r="E1629" i="1"/>
  <c r="E1628" i="1"/>
  <c r="E1627" i="1"/>
  <c r="E1626" i="1"/>
  <c r="E1625" i="1"/>
  <c r="E1624" i="1"/>
  <c r="E1623" i="1"/>
  <c r="E1622" i="1"/>
  <c r="E1621" i="1"/>
  <c r="E1620" i="1"/>
  <c r="E1619" i="1"/>
  <c r="E1618" i="1"/>
  <c r="E1617" i="1"/>
  <c r="E1616" i="1"/>
  <c r="E1615" i="1"/>
  <c r="E1614" i="1"/>
  <c r="E1613" i="1"/>
  <c r="E1612" i="1"/>
  <c r="E1611" i="1"/>
  <c r="E1610" i="1"/>
  <c r="E1609" i="1"/>
  <c r="E1608" i="1"/>
  <c r="E1607" i="1"/>
  <c r="E1606" i="1"/>
  <c r="E1605" i="1"/>
  <c r="E1604" i="1"/>
  <c r="E1603" i="1"/>
  <c r="E1602" i="1"/>
  <c r="E1601" i="1"/>
  <c r="E1600" i="1"/>
  <c r="E1599" i="1"/>
  <c r="E1598" i="1"/>
  <c r="E1597" i="1"/>
  <c r="E1596" i="1"/>
  <c r="E1595" i="1"/>
  <c r="E1594" i="1"/>
  <c r="E1593" i="1"/>
  <c r="E1592" i="1"/>
  <c r="E1591" i="1"/>
  <c r="E1590" i="1"/>
  <c r="E1589" i="1"/>
  <c r="E1588" i="1"/>
  <c r="E1587" i="1"/>
  <c r="E1586" i="1"/>
  <c r="E1585" i="1"/>
  <c r="E1584" i="1"/>
  <c r="E1583" i="1"/>
  <c r="E1582" i="1"/>
  <c r="E1581" i="1"/>
  <c r="E1580" i="1"/>
  <c r="E1579" i="1"/>
  <c r="E1578" i="1"/>
  <c r="E1577" i="1"/>
  <c r="E1576" i="1"/>
  <c r="E1575" i="1"/>
  <c r="E1574" i="1"/>
  <c r="E1573" i="1"/>
  <c r="E1572" i="1"/>
  <c r="E1571" i="1"/>
  <c r="E1570" i="1"/>
  <c r="E1569" i="1"/>
  <c r="E1568" i="1"/>
  <c r="E1567" i="1"/>
  <c r="E1566" i="1"/>
  <c r="E1565" i="1"/>
  <c r="E1564" i="1"/>
  <c r="E1563" i="1"/>
  <c r="E1562" i="1"/>
  <c r="E1561" i="1"/>
  <c r="E1560" i="1"/>
  <c r="E1559" i="1"/>
  <c r="E1558" i="1"/>
  <c r="E1557" i="1"/>
  <c r="E1556" i="1"/>
  <c r="E1555" i="1"/>
  <c r="E1554" i="1"/>
  <c r="E1553" i="1"/>
  <c r="E1552" i="1"/>
  <c r="E1551" i="1"/>
  <c r="E1550" i="1"/>
  <c r="E1549" i="1"/>
  <c r="E1548" i="1"/>
  <c r="E1547" i="1"/>
  <c r="E1546" i="1"/>
  <c r="E1545" i="1"/>
  <c r="E1544" i="1"/>
  <c r="E1543" i="1"/>
  <c r="E1542" i="1"/>
  <c r="E1541" i="1"/>
  <c r="E1540" i="1"/>
  <c r="E1539" i="1"/>
  <c r="E1538" i="1"/>
  <c r="E1537" i="1"/>
  <c r="E1536" i="1"/>
  <c r="E1535" i="1"/>
  <c r="E1534" i="1"/>
  <c r="E1533" i="1"/>
  <c r="E1532" i="1"/>
  <c r="E1531" i="1"/>
  <c r="E1530" i="1"/>
  <c r="E1529" i="1"/>
  <c r="E1528" i="1"/>
  <c r="E1527" i="1"/>
  <c r="E1526" i="1"/>
  <c r="E1525" i="1"/>
  <c r="E1524" i="1"/>
  <c r="E1523" i="1"/>
  <c r="E1522" i="1"/>
  <c r="E1521" i="1"/>
  <c r="E1520" i="1"/>
  <c r="E1519" i="1"/>
  <c r="E1518" i="1"/>
  <c r="E1517" i="1"/>
  <c r="E1516" i="1"/>
  <c r="E1515" i="1"/>
  <c r="E1514" i="1"/>
  <c r="E1513" i="1"/>
  <c r="E1512" i="1"/>
  <c r="E1511" i="1"/>
  <c r="E1510" i="1"/>
  <c r="E1509" i="1"/>
  <c r="E1508" i="1"/>
  <c r="E1507" i="1"/>
  <c r="E1506" i="1"/>
  <c r="E1505" i="1"/>
  <c r="E1504" i="1"/>
  <c r="E1503" i="1"/>
  <c r="E1502" i="1"/>
  <c r="E1501" i="1"/>
  <c r="E1500" i="1"/>
  <c r="E1499" i="1"/>
  <c r="E1498" i="1"/>
  <c r="E1497" i="1"/>
  <c r="E1496" i="1"/>
  <c r="E1495" i="1"/>
  <c r="E1494" i="1"/>
  <c r="E1493" i="1"/>
  <c r="E1492" i="1"/>
  <c r="E1491" i="1"/>
  <c r="E1490" i="1"/>
  <c r="E1489" i="1"/>
  <c r="E1488" i="1"/>
  <c r="E1487" i="1"/>
  <c r="E1486" i="1"/>
  <c r="E1485" i="1"/>
  <c r="E1484" i="1"/>
  <c r="E1483" i="1"/>
  <c r="E1482" i="1"/>
  <c r="E1481" i="1"/>
  <c r="E1480" i="1"/>
  <c r="E1479" i="1"/>
  <c r="E1478" i="1"/>
  <c r="E1477" i="1"/>
  <c r="E1476" i="1"/>
  <c r="E1475" i="1"/>
  <c r="E1474" i="1"/>
  <c r="E1473" i="1"/>
  <c r="E1472" i="1"/>
  <c r="E1471" i="1"/>
  <c r="E1470" i="1"/>
  <c r="E1469" i="1"/>
  <c r="E1468" i="1"/>
  <c r="E1467" i="1"/>
  <c r="E1466" i="1"/>
  <c r="E1465" i="1"/>
  <c r="E1464" i="1"/>
  <c r="E1463" i="1"/>
  <c r="E1462" i="1"/>
  <c r="E1461" i="1"/>
  <c r="E1460" i="1"/>
  <c r="E1459" i="1"/>
  <c r="E1458" i="1"/>
  <c r="E1457" i="1"/>
  <c r="E1456" i="1"/>
  <c r="E1455" i="1"/>
  <c r="E1454" i="1"/>
  <c r="E1453" i="1"/>
  <c r="E1452" i="1"/>
  <c r="E1451" i="1"/>
  <c r="E1450" i="1"/>
  <c r="E1449" i="1"/>
  <c r="E1448" i="1"/>
  <c r="E1447" i="1"/>
  <c r="E1446" i="1"/>
  <c r="E1445" i="1"/>
  <c r="E1444" i="1"/>
  <c r="E1443" i="1"/>
  <c r="E1442" i="1"/>
  <c r="E1441" i="1"/>
  <c r="E1440" i="1"/>
  <c r="E1439" i="1"/>
  <c r="E1438" i="1"/>
  <c r="E1437" i="1"/>
  <c r="E1436" i="1"/>
  <c r="E1435" i="1"/>
  <c r="E1434" i="1"/>
  <c r="E1433" i="1"/>
  <c r="E1432" i="1"/>
  <c r="E1431" i="1"/>
  <c r="E1430" i="1"/>
  <c r="E1429" i="1"/>
  <c r="E1428" i="1"/>
  <c r="E1427" i="1"/>
  <c r="E1426" i="1"/>
  <c r="E1425" i="1"/>
  <c r="E1424" i="1"/>
  <c r="E1423" i="1"/>
  <c r="E1422" i="1"/>
  <c r="E1421" i="1"/>
  <c r="E1420" i="1"/>
  <c r="E1419" i="1"/>
  <c r="E1418" i="1"/>
  <c r="E1417" i="1"/>
  <c r="E1416" i="1"/>
  <c r="E1415" i="1"/>
  <c r="E1414" i="1"/>
  <c r="E1413" i="1"/>
  <c r="E1412" i="1"/>
  <c r="E1411" i="1"/>
  <c r="E1410" i="1"/>
  <c r="E1409" i="1"/>
  <c r="E1408" i="1"/>
  <c r="E1407" i="1"/>
  <c r="E1406" i="1"/>
  <c r="E1405" i="1"/>
  <c r="E1404" i="1"/>
  <c r="E1403" i="1"/>
  <c r="E1402" i="1"/>
  <c r="E1401" i="1"/>
  <c r="E1400" i="1"/>
  <c r="E1399" i="1"/>
  <c r="E1398" i="1"/>
  <c r="E1397" i="1"/>
  <c r="E1396" i="1"/>
  <c r="E1395" i="1"/>
  <c r="E1394" i="1"/>
  <c r="E1393" i="1"/>
  <c r="E1392" i="1"/>
  <c r="E1391" i="1"/>
  <c r="E1390" i="1"/>
  <c r="E1389" i="1"/>
  <c r="E1388" i="1"/>
  <c r="E1387" i="1"/>
  <c r="E1386" i="1"/>
  <c r="E1385" i="1"/>
  <c r="E1384" i="1"/>
  <c r="E1383" i="1"/>
  <c r="E1382" i="1"/>
  <c r="E1381" i="1"/>
  <c r="E1380" i="1"/>
  <c r="E1379" i="1"/>
  <c r="E1378" i="1"/>
  <c r="E1377" i="1"/>
  <c r="E1376" i="1"/>
  <c r="E1375" i="1"/>
  <c r="E1374" i="1"/>
  <c r="E1373" i="1"/>
  <c r="E1372" i="1"/>
  <c r="E1371" i="1"/>
  <c r="E1370" i="1"/>
  <c r="E1369" i="1"/>
  <c r="E1368" i="1"/>
  <c r="E1367" i="1"/>
  <c r="E1366" i="1"/>
  <c r="E1365" i="1"/>
  <c r="E1364" i="1"/>
  <c r="E1363" i="1"/>
  <c r="E1362" i="1"/>
  <c r="E1361" i="1"/>
  <c r="E1360" i="1"/>
  <c r="E1359" i="1"/>
  <c r="E1358" i="1"/>
  <c r="E1357" i="1"/>
  <c r="E1356" i="1"/>
  <c r="E1355" i="1"/>
  <c r="E1354" i="1"/>
  <c r="E1353" i="1"/>
  <c r="E1352" i="1"/>
  <c r="E1351" i="1"/>
  <c r="E1350" i="1"/>
  <c r="E1349" i="1"/>
  <c r="E1348" i="1"/>
  <c r="E1347" i="1"/>
  <c r="E1346" i="1"/>
  <c r="E1345" i="1"/>
  <c r="E1344" i="1"/>
  <c r="E1343" i="1"/>
  <c r="E1342" i="1"/>
  <c r="E1341" i="1"/>
  <c r="E1340" i="1"/>
  <c r="E1339" i="1"/>
  <c r="E1338" i="1"/>
  <c r="E1337" i="1"/>
  <c r="E1336" i="1"/>
  <c r="E1335" i="1"/>
  <c r="E1334" i="1"/>
  <c r="E1333" i="1"/>
  <c r="E1332" i="1"/>
  <c r="E1331" i="1"/>
  <c r="E1330" i="1"/>
  <c r="E1329" i="1"/>
  <c r="E1328" i="1"/>
  <c r="E1327" i="1"/>
  <c r="E1326" i="1"/>
  <c r="E1325" i="1"/>
  <c r="E1324" i="1"/>
  <c r="E1323" i="1"/>
  <c r="E1322" i="1"/>
  <c r="E1321" i="1"/>
  <c r="E1320" i="1"/>
  <c r="E1319" i="1"/>
  <c r="E1318" i="1"/>
  <c r="E1317" i="1"/>
  <c r="E1316" i="1"/>
  <c r="E1315" i="1"/>
  <c r="E1314" i="1"/>
  <c r="E1313" i="1"/>
  <c r="E1312" i="1"/>
  <c r="E1311" i="1"/>
  <c r="E1310" i="1"/>
  <c r="E1309" i="1"/>
  <c r="E1308" i="1"/>
  <c r="E1307" i="1"/>
  <c r="E1306" i="1"/>
  <c r="E1305" i="1"/>
  <c r="E1304" i="1"/>
  <c r="E1303" i="1"/>
  <c r="E1302" i="1"/>
  <c r="E1301" i="1"/>
  <c r="E1300" i="1"/>
  <c r="E1299" i="1"/>
  <c r="E1298" i="1"/>
  <c r="E1297" i="1"/>
  <c r="E1296" i="1"/>
  <c r="E1295" i="1"/>
  <c r="E1294" i="1"/>
  <c r="E1293" i="1"/>
  <c r="E1292" i="1"/>
  <c r="E1291" i="1"/>
  <c r="E1290" i="1"/>
  <c r="E1289" i="1"/>
  <c r="E1288" i="1"/>
  <c r="E1287" i="1"/>
  <c r="E1286" i="1"/>
  <c r="E1285" i="1"/>
  <c r="E1284" i="1"/>
  <c r="E1283" i="1"/>
  <c r="E1282" i="1"/>
  <c r="E1281" i="1"/>
  <c r="E1280" i="1"/>
  <c r="E1279" i="1"/>
  <c r="E1278" i="1"/>
  <c r="E1277" i="1"/>
  <c r="E1276" i="1"/>
  <c r="E1275" i="1"/>
  <c r="E1274" i="1"/>
  <c r="E1273" i="1"/>
  <c r="E1272" i="1"/>
  <c r="E1271" i="1"/>
  <c r="E1270" i="1"/>
  <c r="E1269" i="1"/>
  <c r="E1268" i="1"/>
  <c r="E1267" i="1"/>
  <c r="E1266" i="1"/>
  <c r="E1265" i="1"/>
  <c r="E1264" i="1"/>
  <c r="E1263" i="1"/>
  <c r="E1262" i="1"/>
  <c r="E1261" i="1"/>
  <c r="E1260" i="1"/>
  <c r="E1259" i="1"/>
  <c r="E1258" i="1"/>
  <c r="E1257" i="1"/>
  <c r="E1256" i="1"/>
  <c r="E1255" i="1"/>
  <c r="E1254" i="1"/>
  <c r="E1253" i="1"/>
  <c r="E1252" i="1"/>
  <c r="E1251" i="1"/>
  <c r="E1250" i="1"/>
  <c r="E1249" i="1"/>
  <c r="E1248" i="1"/>
  <c r="E1247" i="1"/>
  <c r="E1246" i="1"/>
  <c r="E1245" i="1"/>
  <c r="E1244" i="1"/>
  <c r="E1243" i="1"/>
  <c r="E1242" i="1"/>
  <c r="E1241" i="1"/>
  <c r="E1240" i="1"/>
  <c r="E1239" i="1"/>
  <c r="E1238" i="1"/>
  <c r="E1237" i="1"/>
  <c r="E1236" i="1"/>
  <c r="E1235" i="1"/>
  <c r="E1234" i="1"/>
  <c r="E1233" i="1"/>
  <c r="E1232" i="1"/>
  <c r="E1231" i="1"/>
  <c r="E1230" i="1"/>
  <c r="E1229" i="1"/>
  <c r="E1228" i="1"/>
  <c r="E1227" i="1"/>
  <c r="E1226" i="1"/>
  <c r="E1225" i="1"/>
  <c r="E1224" i="1"/>
  <c r="E1223" i="1"/>
  <c r="E1222" i="1"/>
  <c r="E1221" i="1"/>
  <c r="E1220" i="1"/>
  <c r="E1219" i="1"/>
  <c r="E1218" i="1"/>
  <c r="E1217" i="1"/>
  <c r="E1216" i="1"/>
  <c r="E1215" i="1"/>
  <c r="E1214" i="1"/>
  <c r="E1213" i="1"/>
  <c r="E1212" i="1"/>
  <c r="E1211" i="1"/>
  <c r="E1210" i="1"/>
  <c r="E1209" i="1"/>
  <c r="E1208" i="1"/>
  <c r="E1207" i="1"/>
  <c r="E1206" i="1"/>
  <c r="E1205" i="1"/>
  <c r="E1204" i="1"/>
  <c r="E1203" i="1"/>
  <c r="E1202" i="1"/>
  <c r="E1201" i="1"/>
  <c r="E1200" i="1"/>
  <c r="E1199" i="1"/>
  <c r="E1198" i="1"/>
  <c r="E1197" i="1"/>
  <c r="E1196" i="1"/>
  <c r="E1195" i="1"/>
  <c r="E1194" i="1"/>
  <c r="E1193" i="1"/>
  <c r="E1192" i="1"/>
  <c r="E1191" i="1"/>
  <c r="E1190" i="1"/>
  <c r="E1189" i="1"/>
  <c r="E1188" i="1"/>
  <c r="E1187" i="1"/>
  <c r="E1186" i="1"/>
  <c r="E1185" i="1"/>
  <c r="E1184" i="1"/>
  <c r="E1183" i="1"/>
  <c r="E1182" i="1"/>
  <c r="E1181" i="1"/>
  <c r="E1180" i="1"/>
  <c r="E1179" i="1"/>
  <c r="E1178" i="1"/>
  <c r="E1177" i="1"/>
  <c r="E1176" i="1"/>
  <c r="E1175" i="1"/>
  <c r="E1174" i="1"/>
  <c r="E1173" i="1"/>
  <c r="E1172" i="1"/>
  <c r="E1171" i="1"/>
  <c r="E1170" i="1"/>
  <c r="E1169" i="1"/>
  <c r="E1168" i="1"/>
  <c r="E1167" i="1"/>
  <c r="E1166" i="1"/>
  <c r="E1165" i="1"/>
  <c r="E1164" i="1"/>
  <c r="E1163" i="1"/>
  <c r="E1162" i="1"/>
  <c r="E1161" i="1"/>
  <c r="E1160" i="1"/>
  <c r="E1159" i="1"/>
  <c r="E1158" i="1"/>
  <c r="E1157" i="1"/>
  <c r="E1156" i="1"/>
  <c r="E1155" i="1"/>
  <c r="E1154" i="1"/>
  <c r="E1153" i="1"/>
  <c r="E1152" i="1"/>
  <c r="E1151" i="1"/>
  <c r="E1150" i="1"/>
  <c r="E1149" i="1"/>
  <c r="E1148" i="1"/>
  <c r="E1147" i="1"/>
  <c r="E1146" i="1"/>
  <c r="E1145" i="1"/>
  <c r="E1144" i="1"/>
  <c r="E1143" i="1"/>
  <c r="E1142" i="1"/>
  <c r="E1141" i="1"/>
  <c r="E1140" i="1"/>
  <c r="E1139" i="1"/>
  <c r="E1138" i="1"/>
  <c r="E1137" i="1"/>
  <c r="E1136" i="1"/>
  <c r="E1135" i="1"/>
  <c r="E1134" i="1"/>
  <c r="E1133" i="1"/>
  <c r="E1132" i="1"/>
  <c r="E1131" i="1"/>
  <c r="E1130" i="1"/>
  <c r="E1129" i="1"/>
  <c r="E1128" i="1"/>
  <c r="E1127" i="1"/>
  <c r="E1126" i="1"/>
  <c r="E1125" i="1"/>
  <c r="E1124" i="1"/>
  <c r="E1123" i="1"/>
  <c r="E1122" i="1"/>
  <c r="E1121" i="1"/>
  <c r="E1120" i="1"/>
  <c r="E1119" i="1"/>
  <c r="E1118" i="1"/>
  <c r="E1117" i="1"/>
  <c r="E1116" i="1"/>
  <c r="E1115" i="1"/>
  <c r="E1114" i="1"/>
  <c r="E1113" i="1"/>
  <c r="E1112" i="1"/>
  <c r="E1111" i="1"/>
  <c r="E1110" i="1"/>
  <c r="E1109" i="1"/>
  <c r="E1108" i="1"/>
  <c r="E1107" i="1"/>
  <c r="E1106" i="1"/>
  <c r="E1105" i="1"/>
  <c r="E1104" i="1"/>
  <c r="E1103" i="1"/>
  <c r="E1102" i="1"/>
  <c r="E1101" i="1"/>
  <c r="E1100" i="1"/>
  <c r="E1099" i="1"/>
  <c r="E1098" i="1"/>
  <c r="E1097" i="1"/>
  <c r="E1096" i="1"/>
  <c r="E1095" i="1"/>
  <c r="E1094" i="1"/>
  <c r="E1093" i="1"/>
  <c r="E1092" i="1"/>
  <c r="E1091" i="1"/>
  <c r="E1090" i="1"/>
  <c r="E1089" i="1"/>
  <c r="E1088" i="1"/>
  <c r="E1087" i="1"/>
  <c r="E1086" i="1"/>
  <c r="E1085" i="1"/>
  <c r="E1084" i="1"/>
  <c r="E1083" i="1"/>
  <c r="E1082" i="1"/>
  <c r="E1081" i="1"/>
  <c r="E1080" i="1"/>
  <c r="E1079" i="1"/>
  <c r="E1078" i="1"/>
  <c r="E1077" i="1"/>
  <c r="E1076" i="1"/>
  <c r="E1075" i="1"/>
  <c r="E1074" i="1"/>
  <c r="E1073" i="1"/>
  <c r="E1072" i="1"/>
  <c r="E1071" i="1"/>
  <c r="E1070" i="1"/>
  <c r="E1069" i="1"/>
  <c r="E1068" i="1"/>
  <c r="E1067" i="1"/>
  <c r="E1066" i="1"/>
  <c r="E1065" i="1"/>
  <c r="E1064" i="1"/>
  <c r="E1063" i="1"/>
  <c r="E1062" i="1"/>
  <c r="E1061" i="1"/>
  <c r="E1060" i="1"/>
  <c r="E1059" i="1"/>
  <c r="E1058" i="1"/>
  <c r="E1057" i="1"/>
  <c r="E1056" i="1"/>
  <c r="E1055" i="1"/>
  <c r="E1054" i="1"/>
  <c r="E1053" i="1"/>
  <c r="E1052" i="1"/>
  <c r="E1051" i="1"/>
  <c r="E1050" i="1"/>
  <c r="E1049" i="1"/>
  <c r="E1048" i="1"/>
  <c r="E1047" i="1"/>
  <c r="E1046" i="1"/>
  <c r="E1045" i="1"/>
  <c r="E1044" i="1"/>
  <c r="E1043" i="1"/>
  <c r="E1042" i="1"/>
  <c r="E1041" i="1"/>
  <c r="E1040" i="1"/>
  <c r="E1039" i="1"/>
  <c r="E1038" i="1"/>
  <c r="E1037" i="1"/>
  <c r="E1036" i="1"/>
  <c r="E1035" i="1"/>
  <c r="E1034" i="1"/>
  <c r="E1033" i="1"/>
  <c r="E1032" i="1"/>
  <c r="E1031" i="1"/>
  <c r="E1030" i="1"/>
  <c r="E1029" i="1"/>
  <c r="E1028" i="1"/>
  <c r="E1027" i="1"/>
  <c r="E1026" i="1"/>
  <c r="E1025" i="1"/>
  <c r="E1024" i="1"/>
  <c r="E1023" i="1"/>
  <c r="E1022" i="1"/>
  <c r="E1021" i="1"/>
  <c r="E1020" i="1"/>
  <c r="E1019" i="1"/>
  <c r="E1018" i="1"/>
  <c r="E1017" i="1"/>
  <c r="E1016" i="1"/>
  <c r="E1015" i="1"/>
  <c r="E1014" i="1"/>
  <c r="E1013" i="1"/>
  <c r="E1012" i="1"/>
  <c r="E1011" i="1"/>
  <c r="E1010" i="1"/>
  <c r="E1009" i="1"/>
  <c r="E1008" i="1"/>
  <c r="E1007" i="1"/>
  <c r="E1006" i="1"/>
  <c r="E1005" i="1"/>
  <c r="E1004" i="1"/>
  <c r="E1003" i="1"/>
  <c r="E100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3" i="1"/>
  <c r="E792" i="1"/>
  <c r="E791" i="1"/>
  <c r="E790" i="1"/>
  <c r="E789" i="1"/>
  <c r="E788" i="1"/>
  <c r="E787" i="1"/>
  <c r="E786" i="1"/>
  <c r="E785" i="1"/>
  <c r="E784" i="1"/>
  <c r="E783" i="1"/>
  <c r="E782" i="1"/>
  <c r="E781" i="1"/>
  <c r="E780" i="1"/>
  <c r="E779" i="1"/>
  <c r="E778" i="1"/>
  <c r="E777" i="1"/>
  <c r="E776" i="1"/>
  <c r="E775" i="1"/>
  <c r="E774" i="1"/>
  <c r="E773" i="1"/>
  <c r="E772" i="1"/>
  <c r="E771" i="1"/>
  <c r="E770" i="1"/>
  <c r="E769" i="1"/>
  <c r="E768" i="1"/>
  <c r="E767" i="1"/>
  <c r="E766" i="1"/>
  <c r="E765" i="1"/>
  <c r="E764" i="1"/>
  <c r="E763"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732" i="1"/>
  <c r="E731" i="1"/>
  <c r="E730" i="1"/>
  <c r="E729" i="1"/>
  <c r="E728" i="1"/>
  <c r="E727" i="1"/>
  <c r="E726" i="1"/>
  <c r="E725" i="1"/>
  <c r="E724" i="1"/>
  <c r="E723" i="1"/>
  <c r="E722" i="1"/>
  <c r="E721" i="1"/>
  <c r="E720" i="1"/>
  <c r="E719" i="1"/>
  <c r="E718" i="1"/>
  <c r="E717" i="1"/>
  <c r="E716" i="1"/>
  <c r="E715" i="1"/>
  <c r="E714" i="1"/>
  <c r="E713" i="1"/>
  <c r="E712" i="1"/>
  <c r="E711" i="1"/>
  <c r="E710" i="1"/>
  <c r="E709" i="1"/>
  <c r="E708" i="1"/>
  <c r="E707" i="1"/>
  <c r="E706" i="1"/>
  <c r="E705" i="1"/>
  <c r="E704" i="1"/>
  <c r="E703" i="1"/>
  <c r="E702" i="1"/>
  <c r="E701" i="1"/>
  <c r="E700" i="1"/>
  <c r="E699" i="1"/>
  <c r="E698" i="1"/>
  <c r="E697" i="1"/>
  <c r="E696" i="1"/>
  <c r="E695" i="1"/>
  <c r="E694" i="1"/>
  <c r="E693" i="1"/>
  <c r="E692" i="1"/>
  <c r="E691" i="1"/>
  <c r="E690" i="1"/>
  <c r="E689" i="1"/>
  <c r="E688" i="1"/>
  <c r="E687"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9"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4" i="1"/>
  <c r="E603" i="1"/>
  <c r="E602" i="1"/>
  <c r="E601" i="1"/>
  <c r="E600" i="1"/>
  <c r="E599" i="1"/>
  <c r="E598" i="1"/>
  <c r="E597" i="1"/>
  <c r="E596" i="1"/>
  <c r="E595" i="1"/>
  <c r="E594" i="1"/>
  <c r="E593" i="1"/>
  <c r="E592" i="1"/>
  <c r="E591" i="1"/>
  <c r="E590" i="1"/>
  <c r="E589" i="1"/>
  <c r="E588" i="1"/>
  <c r="E587" i="1"/>
  <c r="E586" i="1"/>
  <c r="E585" i="1"/>
  <c r="E584" i="1"/>
  <c r="E583" i="1"/>
  <c r="E582"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<sst xmlns="http://schemas.openxmlformats.org/spreadsheetml/2006/main" count="11435" uniqueCount="9250">
  <si>
    <t>doi</t>
  </si>
  <si>
    <t>title</t>
  </si>
  <si>
    <t>publication_name</t>
  </si>
  <si>
    <t>url</t>
  </si>
  <si>
    <t>abstract</t>
  </si>
  <si>
    <t>keywords</t>
  </si>
  <si>
    <t>10.1007/978-3-031-07258-1_60</t>
  </si>
  <si>
    <t>Rapid Determination of the Fatigue Behavior at Different Stress Ratios of Steels by Measuring the Energy Release</t>
  </si>
  <si>
    <t>Lecture Notes in Civil Engineering</t>
  </si>
  <si>
    <t>© 2023, The Author(s), under exclusive license to Springer Nature Switzerland AG.Structural integrity of mechanical devices is of fundamental importance for reliability under the action of service loads. To properly design a mechanical device against fatigue failure, a long test campaign involving many specimens and time must be performed according to traditional fatigue tests protocol. However, fatigue is a very dissipative phenomenon in which a large amount of energy is dissipated in the surrounding environment. Moving from this assumption, the adoption of infrared thermography can dramatically decrease the amount of time to obtain reliable information regarding the fatigue life of materials and components. Risitano Thermographic Method (RTM) links the superficial temperature during a fatigue test with the dissipated energy for a given stress level. The whole fatigue life of a specimen is represented by an Energy Parameter, strictly dependent on the test frequency and stress ratio, and this allow to obtain, even with one specimen, the entire fatigue curve. The Static Thermographic Method (STM) allows to assess the first damage in a specimen subjected to static tensile test by monitoring the superficial temperature evolution. The obtained limit stress could be directly related with the onset of fatigue damage within the material if cyclically stressed. The aim of the present work is to investigate the relation between the energy release and the damage at different stress ratios within a stainless steel AISI 316L, both under static tensile and fatigue tests using RTM and STM. Moreover, microstructure analysis is carried out to identify possible failure sites.</t>
  </si>
  <si>
    <t>Energy dissipation, Infrared thermography, Microstructure, Static Thermographic Method</t>
  </si>
  <si>
    <t>10.1016/j.ijfatigue.2022.107187</t>
  </si>
  <si>
    <t>Experimental study on mechanical properties and low-cycle fatigue behaviour of stainless steels subjected to salt spray and dry/wet cycle</t>
  </si>
  <si>
    <t>International Journal of Fatigue</t>
  </si>
  <si>
    <t>© 2022 Elsevier LtdThis paper presents experimental studies on the mechanical properties and low-cycle fatigue behaviour of corroded austenitic stainless steel (3 0 4) and ferritic stainless steel (4 3 0). Tensile and low-cycle fatigue tests are conducted on 28 specimens. The corrosion process of the specimens is finished by using salt spray and dry/wet cycle tests. In the tensile tests, the key parameters of the constitutive model proposed by both Rasmussen and Gardner were obtained for austenitic stainless steel (3 0 4) and ferritic stainless steel (4 3 0). In the low-cycle fatigue test, the relationships of the stress amplitude and fatigue life of the specimens were obtained. The relationships of the mass loss, corrosion rate and cross-sectional area loss with the corrosion time are established. The influences of corrosion pits and fatigue cracks on the low-cycle fatigue behaviour of these two materials are studied through both macro and micro fracture morphology analysis. It is found that compared with the salt spray, the dry/wet cycle condition causes more degradation on the strength and fatigue life of the ferritic stainless steel (4 3 0). The stress concentration and notch effect of corrosion pits are the main reasons for the degradation in fatigue life of ferritic stainless steel (4 3 0). Moreover, current codes Eurocode 3 (EC3), Australian Standard (AS), BSI Standard (BSI) and DNV Standard (DNV) could not provide accurate fatigue life assessment for these two materials after salt spray and dry/wet cycle corrosions.</t>
  </si>
  <si>
    <t>304 SS, 430 SS, Dry/wet cycle, Fatigue life prediction model, Low-cycle fatigue, Salt spray cycle</t>
  </si>
  <si>
    <t>10.1016/j.cscm.2022.e01370</t>
  </si>
  <si>
    <t>Fatigue bond-slip properties of steel reinforcing bars embedded in UHPFRC: Extraction and development of an accumulated damage law</t>
  </si>
  <si>
    <t>Case Studies in Construction Materials</t>
  </si>
  <si>
    <t>© 2022 The AuthorsThe occurrence of cyclic loads in RC structures is known to deteriorate the bond between the reinforcing bars and concrete by reducing both the bond strength and stiffness, eventually leading to debonding through large increases in slip. There is much research to quantify this bond deterioration for normal strength concrete but little research has considered UHPFRC, which is the subject of this paper. This research develops a testing approach and analysis procedure to quantify the deterioration in bond as a result of high-cycle fatigue. The procedure has been developed through 18 tests of steel reinforcing bars embedded in UHPFRC with steel micro fibres. A test rig has been developed to directly measure the bond-slip under monotonic and cyclic loads. Procedures are then developed for quantifying the bond stiffness and the incremental set, that is, the increase in slip per cycle, by using the known interaction between the monotonic and cyclic bond-slip already identified by other researchers. It is shown how these procedures can be used to quantify the bond degradation under combinations of fatigue loads and how simply measuring the crack width in a structure can give a very good indication of both the residual fatigue life and bond strength.</t>
  </si>
  <si>
    <t>Bond, Bond stiffness, Fatigue, Incremental set, UHPFRC</t>
  </si>
  <si>
    <t>10.1061/(ASCE)ST.1943-541X.0003459</t>
  </si>
  <si>
    <t>Experimental and Numerical Studies on Fe-Mn-Si Alloy Dampers for Enhanced Low-Cycle Fatigue Resistance</t>
  </si>
  <si>
    <t>Journal of Structural Engineering (United States)</t>
  </si>
  <si>
    <t>© 2022 American Society of Civil Engineers.A new type of Fe-Mn-Si alloy damper is developed in this study to enable significant enhancement of the low-cycle fatigue (LCF) resistance compared with conventional metal dampers. A set of material tests was conducted first to foster a good understanding of the basic mechanical properties of the Fe-Mn-Si alloy, followed by a comprehensive experimental study on 18 shear damper specimens, considering different materials, connection types, restraining conditions, and loading protocols. A numerical investigation was also conducted to help interpret the test results. Among other important findings, the study reveals that the Fe-Mn-Si alloy exhibits a non-obvious yield plateau followed by noticeable strain hardening under monotonic loading. The fracture strain attains 57.4%, showing good ductility. Under cyclic loading, the Fe-Mn-Si alloy dampers exhibit different failure modes compared with their normal steel counterparts. The former mainly fails in fracture near the center of the plate, whereas the fracture of the latter tends to initiate from the edge. Importantly, the Fe-Mn-Si alloy dampers show fatigue life and total energy dissipation capacity up to 10 times that of their steel counterparts. Using buckling-restraining plates brings further benefits to the fatigue resistance and energy dissipation capacity. A combined kinematic/isotropic hardening model is shown to adequately capture the hysteretic behavior of the Fe-Mn-Si alloy material, where calibrated parameters are given. Finally, building on the findings from the present study, future research opportunities regarding the analysis and design of Fe-Mn-Si components, including their weld and heat affected zones, are highlighted.</t>
  </si>
  <si>
    <t>Damper, Fe-Mn-Si alloy, Iron-based shape memory alloy, Low-cycle fatigue (LCF), Resilience, Seismic</t>
  </si>
  <si>
    <t>10.1016/j.ijsolstr.2022.111896</t>
  </si>
  <si>
    <t>Verification of the Tanaka non-proportional isotropic cyclic hardening model under asynchronous loading</t>
  </si>
  <si>
    <t>International Journal of Solids and Structures</t>
  </si>
  <si>
    <t>© 2022 The Author(s)Non-proportional cyclic loading path induces intrinsic strain hardening to the low stacking fault energy materials. The hardening is manifested in increased stress response which underestimation leads to non-conservative life prediction. This study aims to verify the Tanaka non-proportional isotropic cyclic hardening model under a wide spectrum of multiaxial asynchronous loadings. The Tanaka model is coupled with the Chaboche kinematic hardening model for stress path estimation. Modeling results are compared with fatigue experiments for two non-alloyed steel grades, E235 and E355. The Tanaka model improves the performance of the Chaboche model and exhibits its applicability to asynchronous loading.</t>
  </si>
  <si>
    <t>Asynchronous loading, Cyclic plasticity, E235 and E355 steels, Fatigue life, Multiaxial loading, Non-proportional hardening</t>
  </si>
  <si>
    <t>10.1016/j.engfailanal.2022.106630</t>
  </si>
  <si>
    <t>Effect of manufacturing defects on fatigue life of high strength steel bolts for wind turbines</t>
  </si>
  <si>
    <t>Engineering Failure Analysis</t>
  </si>
  <si>
    <t>© 2022 The AuthorsThis work investigates the effect of manufacturing defects induced by thread rolling on the high-cycle fatigue life of M30 class 10.9 stud bolts. High-cycle fatigue tests of two batches of nominally identical bolts show significant differences in fatigue performance between the batches. Scanning electron microscopy characterisation of defects in the form of rolling-induced microcracks in the thread root reveals a clear correlation between the defect size and the fatigue life of the investigated bolts. It is demonstrated that initial cracks present in the stud threads have a considerable effect on the slope of S–N curves. Numerical fatigue analysis shows good agreement with the experimental data. Electron backscatter diffraction is used to establish a characteristic length of microstructurally short defects in the tempered martensite microstructure. The obtained results shed light on the definition of critical manufacturing defect sizes in bolts as an essential parameter for quality control in manufacturing process.</t>
  </si>
  <si>
    <t>Fatigue crack growth, Fatigue failure, Fatigue life, Manufacturing defects, Wind turbine bolts</t>
  </si>
  <si>
    <t>10.1016/j.ijfatigue.2022.107118</t>
  </si>
  <si>
    <t>Characterization of the cyclic deformation behavior of simulated HAZs and other constituent microstructural regions of P91 steel weldment</t>
  </si>
  <si>
    <t>© 2022 Elsevier LtdLow cycle fatigue tests were conducted on the weld metal, coarse grain heat-affected zone (CGHAZ), fine grain heat-affected zone (FGHAZ), inter-critical heat-affected zone (ICHAZ), base metal and the actual weldment of P91 steel at 550 °C using different strain amplitudes. The P91 weldment and its constituent microstructural regions exhibited typical continuous cyclic softening behavior. In the HAZs, the FGHAZ exhibited better fatigue behavior. The CGHAZ and ICHAZ showed higher fatigue lives at the lower and higher strain amplitudes, respectively. An empirical relationship was established for predicting the fatigue life of the weldment using weighted factors of all the constituent regions.</t>
  </si>
  <si>
    <t>Dynamic strain aging, EBSD, Heat-affected zone, Low cycle fatigue, P91 steel</t>
  </si>
  <si>
    <t>10.1016/j.ijfatigue.2022.107125</t>
  </si>
  <si>
    <t>Bending fatigue strength of aerospace quality gear steels at ambient and elevated temperatures</t>
  </si>
  <si>
    <t>© 2022 The AuthorsGear bending fatigue testing was conducted on six commercial aerospace quality steels, in the carburised, shot-peened and super finished condition, establishing S-N curves at ambient and elevated temperatures, providing evidence of higher than predicted strength established in accordance with ISO 6336:2006. At elevated temperatures, a systematic drop in mean strength was experienced for all candidate steels. Detailed fractography established the fracture initiation site, unique to each steel, illustrating a propensity for surface initiation in the finite life region and subsurface beyond the knee point, whilst certain grades displayed a distinct change in the location of fracture initiation at elevated temperatures.</t>
  </si>
  <si>
    <t>Aerospace, Fatigue strength, Fatigue test methods, Inclusions, S-N curves</t>
  </si>
  <si>
    <t>10.1016/j.conbuildmat.2022.128907</t>
  </si>
  <si>
    <t>Investigation of extremely low cycle fatigue behavior of low yield strength steel LY225 under different stress states</t>
  </si>
  <si>
    <t>Construction and Building Materials</t>
  </si>
  <si>
    <t>© 2022 Elsevier LtdLow yield point steel is frequently utilized in the energy dissipation components of structures because of its good seismic performance. A low yield point steel LY225 subjected to different stress states is experimental investigated in the study by the monotonic tensile tests and extremely low cycle fatigue tests. The test results demonstrate that LY225 steel shows cyclic hardening characteristic as well as dimple fracture failure mode. In addition, LY225 steel exhibits higher deformability and energy dissipation capacity than Q235 low carbon steel, especially in pure shear stress state, the deformation capacity and extremely low cycle fatigue life of LY225 steel are more than twice that of Q235 steel. The Lode parameter enhanced cyclic void growth model (LCVGM) comprehensively considering the influence of stress triaxiality and Lode parameter can be employed to predict the extremely low cycle fatigue fracture. The LCVGM parameters of LY225 steel were determined based on the experimental results. It indicates that the fracture failure of LY225 steel is free from the influence of Lode parameter due to its good shear performance. The monotonic tensile test and extremely low cycle fatigue test were carried out on the LY225 dog bone specimens, and the fracture failure phenomenon after buckling occurred in the test. The post buckling crack initiation and growth process were numerically simulated by the LCVGM of LY225 steel. The prediction accuracy of the LCVGM was verified by comparing the test results and simulations. This study may provide valuable information about the fracture behavior of LY225 steel under various stress conditions, as well as an effective approach to analyze the post buckling fracture process on the member level.</t>
  </si>
  <si>
    <t>Dog bone weakened cover plate, Extremely low cycle fatigue, Fracture prediction, Lode parameter enhanced cyclic void growth model, LY225 steel</t>
  </si>
  <si>
    <t>10.1016/j.istruc.2022.08.104</t>
  </si>
  <si>
    <t>Slip behavior of stud connectors of steel-concrete composite beams in the whole process of fatigue loading</t>
  </si>
  <si>
    <t>Structures</t>
  </si>
  <si>
    <t>© 2022 Institution of Structural EngineersThe slip between steel-concrete composite beams will affect structural overall performance. It is necessary to master the slip degradation rule of stud connectors in their service life. Eleven push-out specimens of stud connectors were designed and fabricated to perform static, fatigue, and residual slip tests. The slip growth and distribution characteristics of stud connectors during the full process under fatigue and static load were analyzed. An improved stud load-slip model, considering ultimate slip, was established under monotonic loading, based on statistical data and the literature. Considering the cumulative increase in stud connector slip and degradation of bearing capacity due to fatigue damage, a load-slip calculation model for the full process of studs under any number of fatigue load cycles was established and verified by test values. Finally, the influence of key parameters in stud connector slip was discussed. Results showed that stud slip can be divided into cumulative slip during fatigue loading and residual slip after fatigue loading. During fatigue loading, stud cumulative slip increased in three stages of “fast-slow-rapid,” accounting for 10, 80, and 10% of fatigue life, respectively. After fatigue loading, residual and total stud slip decreased with increased fatigue cycles, which indicated that overall stud deformation performance gradually deteriorated due to increased fatigue damage. Calculated values from the proposed full-process load-slip model for studs were in good agreement with experimental results. Parameter analysis showed that total stud slip increased with increased upper limit of fatigue load and stud diameter.</t>
  </si>
  <si>
    <t>Fatigue, Load-slip model, Residual slip, Steel-concrete composite beam, Stud connectors</t>
  </si>
  <si>
    <t>10.1016/j.oceaneng.2022.112216</t>
  </si>
  <si>
    <t>Effects of specimen size and stress ratio on fatigue crack growth after a single tensile overload</t>
  </si>
  <si>
    <t>Ocean Engineering</t>
  </si>
  <si>
    <t>© 2022 Elsevier LtdThis paper investigates the effect of specimen size, stress ratio, and loading pattern on fatigue crack growth for centrally cracked low carbon steel specimens. Elastic-plastic calculations were conducted under cyclic loading based on FEM using the domain integral method. The computed fatigue lives were firstly verified against the experimental tests taken from the literature. The numerical calculations showed that thickness has no significant effect on crack growth at a given stress ratio under the constant amplitude loading pattern. While the thinner specimens revealed longer fatigue lives compared to the thicker specimens at a certain stress ratio due to the application of a single tensile overload. A remarkable reduction in fatigue lives with a clear acceleration in crack growth rates was noticed for specimens with a small ligament length-to-specimen width ratio. The retardation response due to the application of a single tensile overload depended on a particular combination of specimen size and stress ratio. The variation in the crack driving force due to the change in thickness and ligament length was investigated. The relation between the crack driving force and the local stress state ahead of the crack tip was also discussed.</t>
  </si>
  <si>
    <t>Fatigue crack growth, J-integral, Ligament length, Overload, Specimen thickness, Stress ratio</t>
  </si>
  <si>
    <t>10.1016/j.jcsr.2022.107442</t>
  </si>
  <si>
    <t>Fatigue test and life evaluation of rib-to-deck connections in orthotropic steel bridge decks</t>
  </si>
  <si>
    <t>Journal of Constructional Steel Research</t>
  </si>
  <si>
    <t>© 2022 Elsevier LtdThis study presents an experimental and analytical investigation of the fatigue performance of novel double-welded rib-to-deck (RD) connections in orthotropic steel bridge decks (OSDs). To better evaluate the fatigue of this kind of novel RD connection, eleven specimens with both outside grooves and inside fillet welds were fabricated and tested, and five specimens with only a single outside groove weld were fabricated and tested for comparison. First, the effects of the internal fillet weld, test stress amplitude, and penetration of the groove weld on the fatigue lives and crack form of the specimens were analysed. The test results showed that internal fillet welding could enhance the fatigue life of the specimens. The test stress amplitude had a considerable influence on the fatigue life and crack mode, while the penetration of the outside groove weld of the double weld had a moderate influence. Then, the master S-N curve method was used to evaluate the fatigue lifetimes of the specimens, and the results were compared with the measured values. The results show that most of the measured lifetimes were distributed in the scattering band of the master S-N curve, but the distributions were relatively scattered. Therefore, for most double-ribbed specimens with double-welded connections, the lifetimes were evaluated directly using the mean value, while for double-ribbed and single-ribbed specimens with single welded connections, the fatigue lives were estimated using the scattering band boundary lines that offset ±2 and ±3 times the standard deviation (σ) from the master S-N curve, respectively.</t>
  </si>
  <si>
    <t>Double-welded connection, Fatigue evaluation, Fatigue test, Orthotropic steel bridge deck, Rib-to-deck connection</t>
  </si>
  <si>
    <t>10.1016/j.jcsr.2022.107468</t>
  </si>
  <si>
    <t>Tensile low-cycle fatigue performance and life prediction of high-strength bolts</t>
  </si>
  <si>
    <t>© 2022 Elsevier LtdMonotonic tensile tests and tensile low-cycle fatigue tests have been conducted to explore the low-cycle fatigue life of high-strength bolts, which is an important property to guarantee the connections do not occur low-cycle fatigue failure before their connected members under earthquakes. Large-deformation performance and failure modes of bolts were numerically simulated based on the damage constitutive relation which was investigated by the tensile tests of smooth and notched specimens. The results show that complete uniaxial constitutive relation of the bolt material, namely 20MnTiB steel, and the displacement from tensile load response of smooth specimens in the numerical simulation can be better described by the Swift flow stress model. The GTN damage model of the steel was calibrated by tensile tests and finite element models of notched specimens. With the decrease of the notch radius, the tensile capacity of the notched specimen increases while the ductility gets worse. The calibration parameters of GTN damage model can be applied to simulate the load-displacement response and fracture behavior of notched specimens accurately. In order to obtain a more targeted GTN model under different stress states, the quantitative relation between equivalent plastic strain during nucleation and stress triaxiality was proposed, which provided an important reference for establishing fatigue damage models of various bolted joints in the numerical simulation. Both the fatigue failure modes of the bolts under cyclic displacement with constant amplitude and the fatigue life based on the tensile capacity degradation were obtained from the fatigue tests. The fatigue brittle fracture and plastic elongation of the shank are the two fatigue failure modes of the bolt. Typical regional characteristics are presented in the bolt fatigue fracture, with beach-like fatigue bands in the expansion area. Under different failure modes, the capacity degradation can better determine the fatigue life of bolts. The methods for predicting fatigue life were proposed based on cyclic displacement amplitude, equivalent stress amplitude and local plastic strain. A good prediction result was proved by the phenomena that the predicted fatigue life based on the cyclic displacement amplitude and local plastic strain was basically within the scatter band of 1.5. Moreover, the fatigue design parameters of bolts given by the equivalent stress amplitude method provide a reference for establishing a unified fatigue design theory.</t>
  </si>
  <si>
    <t>Complete uniaxial constitutive relation, Cyclic displacement amplitude, Equivalent stress amplitude, Failure modes, Finite element simulation, GTN damage model, High-strength bolts, Life prediction, Local plastic strain, Low-cycle fatigue, Tensile capacity degradation</t>
  </si>
  <si>
    <t>10.1016/j.tafmec.2022.103514</t>
  </si>
  <si>
    <t>Characterising the stress ratio effect for fatigue crack propagation parameters of SAE 1045 steel based on magnetic flux leakage</t>
  </si>
  <si>
    <t>Theoretical and Applied Fracture Mechanics</t>
  </si>
  <si>
    <t>© 2022 Elsevier LtdThe aim of this study was to determine the relationship between fatigue crack length, a, the number of cycles, N, the magnetic flux gradient intensity, dH/dx and the stress ratio, R. Fatigue crack growth tests were performed using a constant tensile load amplitude on SAE 1045 steel in the form of single-edge cracks. Stress ratio values of 0, 0.1, 0.2, 0.3 and 0.4 were used to study the characteristics of the magnetic flux gradient. A crack opening displacement device was used to detect the parameters of the stress intensity factor range, ΔK, fatigue crack growth rate, da/dN, and N. Meanwhile, a metal magnetic memory sensor device was used to detect the H value at the stress concentration zone when a 1 mm-increase in the crack occurred. The experimental results showed that as the fatigue cycle and crack length increased for each R, dH/dx also increased exponentially. The governing equations were derived based on the magnetic flux gradient for the fatigue crack length equation and the fatigue cycle equation, with the stress ratio. Based on a statistical analysis of the magnetic flux leakage signals, it was found that all the data were within a range based on a 90 % confidence level. Thus, the magnetic flux leakage parameters could be used to construct fatigue crack growth behaviour models for ferromagnetic materials and potentially as an alternative method for predicting the fatigue life.</t>
  </si>
  <si>
    <t>Fatigue crack growth, Magnetic flux leakage, Magneto-mechanical effects, Metal magnetic memory, Non-destructive testing</t>
  </si>
  <si>
    <t>10.1061/(ASCE)BE.1943-5592.0001938</t>
  </si>
  <si>
    <t>Test and Analysis of Postfire Fatigue Performance of Steel Wires and Cables</t>
  </si>
  <si>
    <t>Journal of Bridge Engineering</t>
  </si>
  <si>
    <t>© 2022 American Society of Civil Engineers.Fire is an accidental, severe hazard for bridges during their lifetime. Hangers in suspension bridges are among the most vulnerable components with respect to the hanger fatigue effect, and fatigue performance after fire exposure is vital to bridge safety. Therefore, a comprehensive assessment of the postfire hanger fatigue property is necessary. In this study, fatigue tests were conducted on steel wires after various elevated temperatures, and a multiparameter Weibull model was adopted to describe the fatigue data. Based on the fatigue life distribution of steel wires and the corresponding parallel systems, the hanger fatigue life was evaluated using the Monte Carlo simulation and order statistics approach, and the S-N curves were obtained. The results demonstrated that the fatigue life of the hanger was significantly lower than the mean life of the individual wires, and degraded as the exposure temperature increased. In addition, two small cables consisting of 19 parallel steel wires were tested for verification, and the results were consistent with those of the analytical model. The results of this study can be applied to quantify the extent of damage caused by fire and to assess the remaining hanger service life.</t>
  </si>
  <si>
    <t>Fatigue, Hanger, Parallel system, Postfire performance, Steel wire</t>
  </si>
  <si>
    <t>10.1016/j.compstruct.2022.115977</t>
  </si>
  <si>
    <t>Combined DIC and FEA method for analysing debonding crack propagation in fatigue experiments on wrapped composite joints</t>
  </si>
  <si>
    <t>Composite Structures</t>
  </si>
  <si>
    <t>© 2022 The Author(s)Wrapped composite joint is a novel joining technology which connects steel hollow sections through bonding, completely avoiding the welding in the load transferring mechanism. Fatigue performance of wrapped joints has been experimentally shown to be superior over their welded counterparts. Aiming to enable development of prediction methods for fatigue life of wrapped composite joints, this paper proposes a combination of 3D Digital Image Correlation (DIC) technique and FE analysis as a method for monitoring debonding crack propagation at a complex composite-to-steel interface covered by a non-uniform thickness laminate. Fatigue tests on wrapped composite X-joints under tensile load are used for the method application and to analyse crack propagation in the brace and chord, including their interaction. Variation of strain distribution on surface of composite wrap obtained in DIC is corelated to length of the debonding crack at the composite-to-steel interface by the means of 3D finite element model of such joint. Crack development obtained from the combined DIC and FEA method is correlated to strain energy release rates calculated from FEA. With the help of FEA, the failure mode is characterised by debonding on the chord at the early stage of cyclic loading, followed by debonding on the brace.</t>
  </si>
  <si>
    <t>3D DIC, CHS, Fatigue debonding, Finite element analysis, Strain energy release rate, Wrapped composite joint</t>
  </si>
  <si>
    <t>10.1016/j.addma.2022.103008</t>
  </si>
  <si>
    <t>Predicting defects in laser powder bed fusion using in-situ thermal imaging data and machine learning</t>
  </si>
  <si>
    <t>Additive Manufacturing</t>
  </si>
  <si>
    <t>© 2022 Elsevier B.V.Variation in the local thermal history during the Laser Powder Bed Fusion (LPBF) process in Additive Manufacturing (AM) can cause micropore defects, which add to the uncertainty of the mechanical properties (e.g., fatigue life, tensile strength) of the built materials. In-situ sensing has been proposed for monitoring the AM process to minimize defects, but successful minimization requires establishing a quantitative relationship between the sensing data and the porosity, which is particularly challenging with a large number of variables (e.g., laser speed, power, scan path, powder property). Physics-based modeling can simulate such an in-situ sensing-porosity relationship, but it is computationally costly. In this work, we develop Machine Learning (ML) models that can use in-situ thermographic data to predict the micropore of LPBF stainless steel materials. This work considers two identified key features from the thermal histories: the time above the apparent melting threshold (τ) and the maximum radiance (Tmax). These features are computed, stored for each voxel in the built material, and then used as inputs. The binary state of each voxel, either defective or normal, is the output. Different ML models are trained and tested for the binary classification task. In addition to using the thermal features of each voxel to predict its own state, the thermal features of neighboring voxels are also included as inputs. This is shown to improve the prediction accuracy, which is consistent with thermal transport physics around each voxel contributing to its final state. Among the models trained, the F1 scores on test sets reach above 0.96 for Random Forests. Feature importance analysis based on the ML models shows that Tmax is more important to the voxel state than τ. The analysis also finds that the thermal history of the voxels above the present voxel is more influential than those beneath it. Our study significantly extends the capability of using in-situ thermographic data to predict porosity in LPBF materials. Since ML models are fast, they may play integral roles in the optimization and control of such AM technologies.</t>
  </si>
  <si>
    <t>Additive manufacturing, Binary classification, Confusion matrix, LPBF, Machine learning</t>
  </si>
  <si>
    <t>10.1016/j.ijfatigue.2022.107111</t>
  </si>
  <si>
    <t>Dynamic strain aging and microstructural damage mechanism of austenitic stainless steel under thermomechanical fatigue in the temperature range of 250–400 °C</t>
  </si>
  <si>
    <t>© 2022 Elsevier LtdThermomechanical fatigue tests were performed on austenitic stainless steel in the temperature range of 250–400 °C. Results show that the increase in strain amplitude reduces fatigue life and enhances the impact of phase angle. DSA is only observed in the tensile direction under out-of-phase while in the compression direction under other phase angles at a low strain amplitude. The slip bands with a high dislocation density enhance fatigue resistance, and dislocation tends to form cell structures at high strain amplitudes. Moreover, oxidation damage contributes a lot to the reduction of fatigue life at high strain amplitudes.</t>
  </si>
  <si>
    <t>Damage mechanism, Dynamic strain aging, Fracture, Thermomechanical fatigue</t>
  </si>
  <si>
    <t>10.1016/j.jobe.2022.104832</t>
  </si>
  <si>
    <t>Ultra-low cycle fatigue performance of Q690 high-strength steel after exposure to elevated temperatures</t>
  </si>
  <si>
    <t>Journal of Building Engineering</t>
  </si>
  <si>
    <t>© 2022 Elsevier LtdHigh-strength steel (HSS) can reduce steel consumption compared to ordinary steel and has extensive applications in the building industry. HSS members in building structures are inevitably subjected to fire. The elevated temperature caused by fire leads to significant changes in the service properties of HSS. Therefore, research on the service properties of HSS after a fire is of great significance when evaluating whether the HSS structure can continue to serve. A series of studies on the ultra-low cycle fatigue (ULCF) performance of Q690 HSS after fire was carried out to evaluate the ability of Q690 HSS to resist strong earthquakes after fire. Q690 HSS specimens were subjected to heat treatment at 600–900 °C, and ULCF tests with different strain amplitudes were carried out on the cooled specimens. The hysteretic curves, fatigue life, and total energy dissipation density of the Q690 HSS after the fire were obtained. On this basis, the stress and strain evolution laws under the ULCF load of Q690 HSS, with different fatigue strain amplitudes and exposed temperatures, were analysed. Subsequently, the metallographic structure and ULCF fracture behaviour of Q690 HSS after fire were discussed. Based on the test results, two sets of independent prediction equations were proposed to evaluate the ULCF performance of Q690 HSS after a fire, which was in good agreement with the test results.</t>
  </si>
  <si>
    <t>Cyclic curve, Elevated temperature, High-strength steel, Ultra-low cycle fatigue performance</t>
  </si>
  <si>
    <t>10.1016/j.ijfatigue.2022.107067</t>
  </si>
  <si>
    <t>Using machine learning to predict lifetime under isothermal low-cycle fatigue and thermo-mechanical fatigue loading</t>
  </si>
  <si>
    <t>© 2022 Elsevier LtdIn this article, machine learning is used to predict lifetime under isothermal low-cycle fatigue and thermo-mechanical fatigue loading, both of which represent the most complex loadings that couple creep, fatigue and oxidation damage. A uniaxial fatigue and fatigue–creep dataset, which was obtained for temperatures of between 300°C and 600°C for a low-alloy martensitic steel, is utilized in this study. Two different machine learning based approaches to lifetime prediction are demonstrated. The first approach is based only on a shallow neural network, whereas the second approach is proposed as a combination of a sequence learning based model – either long short-term memory network or gated recurrent unit – with the shallow neural network. A good correlation between the experiment and the prediction suggests that lifetime under complex thermo-mechanical loading can be reasonably predicted via the proposed machine learning based damage models.</t>
  </si>
  <si>
    <t>Fatigue–creep, Life prediction, Low-cycle fatigue, Machine learning, Thermo-mechanical fatigue</t>
  </si>
  <si>
    <t>10.1016/j.tafmec.2022.103460</t>
  </si>
  <si>
    <t>Improvement of fretting fatigue strength by carbon monoxide and catalyst activation under chemomechanical effects of fretting</t>
  </si>
  <si>
    <t>© 2022 Elsevier LtdIt is known that the fretting fatigue strength in hydrogen (H2) gas is lower than that in air. The objective of this study is to mitigate the hydrogen effect during the fretting fatigue test in H2 gas by adding carbon monoxide (CO) to the H2 environment. The expected CO effect was reduction in the hydrogen uptake into the material following deactivation of the catalytic surface where H2 molecules dissociate into H atoms. However, an unexpected result, which was unique in fretting, was obtained. The fretting fatigue test using JIS SUS304 austenitic stainless steel was performed in H2, argon (Ar), 2 vol% CO mixed H2, and 2 vol% CO mixed Ar gases. The fretting fatigue strengths in the CO-mixed gases were significantly improved. For instance, the fretting fatigue life at σa = 240 MPa was 8.8 × 105 cycles in the H2 and 107 cycles or longer in the CO mixed H2. The cause of the improved fretting fatigue strength was the formation of amorphous carbon between the contacting surfaces during the fretting. The carbon reduced the tangential force coefficient between the contacting surfaces from around 0.6 in the H2 to 0.2 or less in the CO mixed H2. The reduced tangential force resulted in improvement of the fretting fatigue strength. Although the detailed mechanisms of the carbon deposition were unclear, it is plausible that the catalytic action of the metal surface for the CO decomposition into C and O was activated by the effect of fretting, such as removal of the surface oxide layer and other chemomechanical effects.</t>
  </si>
  <si>
    <t>Amorphous carbon, Carbon monoxide, Catalyst, Decomposition, Fretting, Fretting fatigue, Hydrogen, Metal surface</t>
  </si>
  <si>
    <t>10.1016/j.ijfatigue.2022.107050</t>
  </si>
  <si>
    <t>High cycle fatigue S-N curve prediction of steels based on transfer learning guided long short term memory network</t>
  </si>
  <si>
    <t>© 2022The stress-life (S-N) curve is a fundamental aspect in fatigue analysis. However, fatigue testing using S-N curve is very costly and time-consuming. To solve this, a novel method to predict S-N curve is proposed combining the long short-term memory network (LSTM) and transfer learning. A transfer LSTM framework (TR-LSTM) was developed, wherein the reversed torsion S-N curves prediction of low alloy steels was transferred from rotating bending S-N curves. The prediction results for twelve steel grades prove the rationality of the framework. The generality of the framework with respect to different data amount and model parameters was further investigated. Additionally, the model was also successfully extended for the curve prediction of very high cycle fatigue. This proposed prediction framework can significantly reduce the cost of fatigue property evaluation and realize the conversion among fatigue curves with different test costs.</t>
  </si>
  <si>
    <t>High cycle fatigue, Life prediction, Neural network, S-N curves, Transfer learning</t>
  </si>
  <si>
    <t>10.1016/j.conbuildmat.2022.128772</t>
  </si>
  <si>
    <t>Flexural fatigue behaviors of high-content hybrid fiber-polymer concrete</t>
  </si>
  <si>
    <t>© 2022 Elsevier LtdThe gaining effect of fibers with different scales on the crack resistance of concrete is different. Microscale fibers play an essential role in preventing cracking, while macro scale fibers mainly produce crack prevention effects during crack propagation. This paper aims to investigate the flexural static and fatigue performances of high-content hybrid fiber-polymer concrete (HCHFPC). The results show that the microstructure of HCHFPC is more compact than plain concrete (P.C.), the micro-cracks and holes are significantly reduced, and the flexural strength is about three times that of P.C. Through the test of the three-parameter Weibull distribution function, it was found that there is a good correlation between the fatigue life of each specimen. Based on this, a fatigue life prediction model with different failure probability (P[sbnd]S[sbnd]N) is established. Finally, by comparing the flexural fatigue performance of mainstream high-performance concrete, it is confirmed that HCHFPC has high toughness and flexural fatigue durability.</t>
  </si>
  <si>
    <t>Flexural performance, Polymer emulsion, Polypropylene fiber, Prediction model, Steel fiber, Weibull statistics</t>
  </si>
  <si>
    <t>10.1016/j.ijmecsci.2022.107546</t>
  </si>
  <si>
    <t>Fatigue analysis of high-carbon steel at different environmental temperatures considering the blue brittleness effect</t>
  </si>
  <si>
    <t>International Journal of Mechanical Sciences</t>
  </si>
  <si>
    <t>© 2022Fully-reversed bending fatigue and impulse excitation tests are performed to investigate the behavior of High Carbon Steel (HCS) during cyclic loading at different environmental temperatures. The evolution of the damping, elastic modulus, and frequency for different operating temperatures ranging from 23°C to 135°C is characterized. The results of the damping are related to the rate of damage accumulation and crack growth―both of which are shown to increase with increasing the environmental temperature. It is shown that specimens tend to become more brittle with increasing of environmental temperature due to the so-called blue brittleness effect, and consequently the fatigue life of the specimens decreases. To gain further insight, a finite element model (FEM) is developed to assess the maximum principal stress distribution. The results corroborate the experimental findings.</t>
  </si>
  <si>
    <t>Blue brittleness, Damping, Fatigue life, High temperature, Impulse excitation technique</t>
  </si>
  <si>
    <t>10.11784/tdxbz202108030</t>
  </si>
  <si>
    <t>Formation Mechanism of Fold Defects and Their Effect on Fatigue Properties in Ultrasonic Impact Treatment Q355 Steel</t>
  </si>
  <si>
    <t>Tianjin Daxue Xuebao (Ziran Kexue yu Gongcheng Jishu Ban)/Journal of Tianjin University Science and Technology</t>
  </si>
  <si>
    <t>© 2022, Editorial Board of Journal of Tianjin University(Science and Technology). All right reserved.Q355 steels with different surface roughness values were subjected to an ultrasonic impact treatment(UIT)for different times(one, three, and five times)to study fold defects’ formation under the UIT and the defect’s influence on the fatigue property of Q355 steel. First, the ultrasound impact on the modality and roughness of the first sample was tested, and the result revealed that the ultrasound impact left pits. Consequently, the jagged outlook tended to smoothen out, resulting in consistent surface roughness of approximately 9.3 μm. Second, residual stress tests were respectively conducted on all three sets of samples after the impact. The three sets of samples manifested the same result after several numbers of UIT: the residual stress increased as the ultrasound impacts increased and then finally stabilized. Third, fold defects were observed by a scanning electron microscope(SEM)after the impact. The result showed overlapped valleys on the surface, crushing each other and resulting in metal flowing. Therefore, fold defects resulted due to the narrowed and overlapped gaps among the valleys. The initial modality, number, and amplitude of UIT influenced the type, number, and depth of the fold defects. First, the number of the fold defects increased and the depth augmented after having respectively one, three, and five times of ultrasound impact on the Q355 steel of the same initial roughness; second, the rougher the surface at first, the more the number and the greater the depth of the fold defects under the same number of ultrasound impacts at the end; and third, fold defects differed with increased amplitude. Fold defects had no noticeable change under one UIT. However, the greater the amplitude, the faster the crack propagation appeared under three times of UIT. Under the fifth UIT, a large number of fold defects and crack propagation occurred, each with a different amplitude. Finally, ultrasonic impact specimens were subjected to a three-point bending fatigue test. The result showed that the residual stress gain outweighed the negative effect of fold defects, resulting in the enhancement of fatigue life of 1.8 and 3.1 times when the Q355 steel was subjected to UIT one and three times, respectively. However, the fold defects increased, and the negative effect of the residual stress outweighed the gain for the five times of UIT, resulting in a significant drop in the fatigue life to a level below the untreated sample.</t>
  </si>
  <si>
    <t>Fatigue life, Fold defects, Residual stress, Surface roughness, Ultrasonic impact treatment</t>
  </si>
  <si>
    <t>10.1007/s40430-022-03706-5</t>
  </si>
  <si>
    <t>Multiaxial fatigue of 304L stainless steel notched member</t>
  </si>
  <si>
    <t>Journal of the Brazilian Society of Mechanical Sciences and Engineering</t>
  </si>
  <si>
    <t>© 2022, The Author(s), under exclusive licence to The Brazilian Society of Mechanical Sciences and Engineering.This work investigates the multiaxial notch fatigue of 304L stainless steel at room temperature and evaluates the life predictions made by using a local stress–strain approach. Circumferentially notched bars were submitted to fully reversed axial, torsional, and 90∘ out-of-phase nonproportional loading. The applied force and torque amplitudes resulted in fatigue lives ranging from 103 to 106 cycles. For selected specimens, strain gauges were placed at the notch root to investigate the cyclic plasticity behaviour. An initial cyclic softening was observed for all tests in which the evolution of notch strains was investigated. Strain gauge readings were also used to compare observed and simulated strain amplitudes obtained from elastic-plastic Finite Element Analyses (FEA) based on the Chaboche model. Notch root strains were overestimated by FEA possibly due to the non-Masing behaviour of 304L stainless steel. Fractographic analyses indicate that the failure mechanism depends on the loading condition and the loading amplitude, as previously observed for smooth specimens. Fatigue life predictions obtained combining FEA and the Smith–Watson–Topper and Fatemi–Socie critical plane criteria were conservative, highlighting the importance of an accurate description of the cyclic stress–strain behaviour of 304L stainless steel for fatigue analyses.</t>
  </si>
  <si>
    <t>Cyclic plasticity, Multiaxial fatigue, Notch fatigue, Stainless steels</t>
  </si>
  <si>
    <t>10.1016/j.jcsr.2022.107437</t>
  </si>
  <si>
    <t>Low-cycle fatigue behaviour and fracture feature of stainless-clad bimetallic steel</t>
  </si>
  <si>
    <t>© 2022 Elsevier LtdThe stainless-clad (SC) bimetallic steel that is manufactured by metallurgically bonding stainless steels as cladding metal and conventional mild (CM) steel as substrate metal, is a kind of advanced steel with low cost, high strength and outstanding corrosion-resistant performance. Such advanced steels are especially competitive in the application of engineering structures with demands of high corrosion resistance. Unfortunately, the cyclic behaviour of the SC bimetallic steel is different from that of CM steel or stainless steel, and the research work on the SC bimetallic steels from material level to structural design level for the applications in structural engineering field is very limited. Therefore, this paper aims to investigate the low-cycle fatigue behaviour of the SC bimetallic steel made by hot roll bonding of austenitic stainless steel (S31603) and CM steel (Q355B). The test adopted a constant strain amplitude cyclic loading system with strain ratios of −1 and 0, a strain rate of 0.5%·s−1 and strain amplitudes varying from 1.00% to 2.50%. The fracture feature, cyclic characteristic, stress-strain response and the influence of surface defect and strain rate are analysed herein, and the strain-fatigue life curves are fitted and predicted by adapting the Basquin-Coffin-Manson model and Kuroda model. Research outcomes show that the introduction of cladding steel could significantly improve its ductility and low-cycle fatigue life; the fatigue life of the SC bimetallic steel is generally 30% ~ 60% higher compared with the corresponding CM steel, indicating its excellent low-cycle fatigue behaviour. The low-cycle fatigue life of the two steels could be well predicted by the strain-life relationship with adapted Basquin-Coffin-Manson model and Kuroda model, and the former is indicated superior to the latter in terms of the essential meaning and applicability.</t>
  </si>
  <si>
    <t>Bimetallic steel, Fatigue life, Fracture feature, Low-cycle fatigue, Stainless-clad</t>
  </si>
  <si>
    <t>10.1016/j.jcsr.2022.107443</t>
  </si>
  <si>
    <t>Residual stress influence on fatigue crack propagation of CFRP strengthened welded joints</t>
  </si>
  <si>
    <t>© 2022 Elsevier LtdIn order to take into account the influence of welding residual stresses on fatigue crack growth, thermo-elastic-plastic finite element models of steel cruciform welded joints were developed by the ABAQUS software. The distribution and magnitude of longitudinal and transverse residual stresses were obtained in consideration of different welding currents and speeds. Uniaxial tensile fatigue tests on cracked cruciform joints strengthened with carbon fiber reinforced polymer were conducted. The coupling actions of residual stresses and fatigue loads were applied to subsequently simulate fatigue crack propagation via using the Extended Finite Element Method. Good agreement between the simulated and theoretical transverse residual stresses at the weld toe along the plate thickness direction verifies the accuracy of numerical results. The welding speed has a greater impact on residual stresses than the welding current. The stiffness ratio of carbon fiber reinforced polymer and steel plate is larger, and a better reinforcement effect will be achieved. Whether specimens repaired or not, it significantly decreases the fatigue life of cracked welded joints in the presence of residual stresses, but the fatigue crack growth trajectory is almost unchanged.</t>
  </si>
  <si>
    <t>CFRP, Fatigue crack propagation, Welded joints, Welding residual stress, XFEM</t>
  </si>
  <si>
    <t>10.1016/j.jcsr.2022.107444</t>
  </si>
  <si>
    <t>Fatigue strength and crack growth of double-side welded rib-to-deck joint in orthotropic steel decks</t>
  </si>
  <si>
    <t>© 2022 Elsevier LtdFatigue failure in orthotropic steel decks (OSDs) leading to the reduction in service life of bridge structures has been paid much attention. The innovative double-side welded rib-to-deck (DWRTD) joint was proposed to enhance the fatigue resistance of OSDs. In this study, fatigue tests of several specimens of DWRTD joints were conducted by an innovative test setup to reveal the real stress state of DWRTD joints in OSDs. The fatigue resistance of DWRTD joints was estimated by hot spot stress method associated with S-N curve. Beach marks were introduced to record the process of fatigue crack propagation. Furthermore, single-crack and multi-crack propagation simulations were executed based on fracture mechanics to analyze the effect of multi-crack propagation and coalescence on the fatigue life of DWRTD joints. The fatigue test results indicate that the fatigue strength of DWRTD joints satisfies the design category FAT100 (100 MPa at 2 × 106 cycles) in IIW, and the fatigue crack initiation from the interior deck weld toe dominates the fatigue failure of DWRTD joints. The multi-crack propagation and coalescence significantly accelerate the fatigue failure of DWRTD joints, and the fatigue life will be overestimated neglecting the multi-crack propagation.</t>
  </si>
  <si>
    <t>Beach marks, Double-side welded rib-to-deck joint, Fatigue tests, Fracture mechanics, Multi-crack propagation simulation, Orthotropic steel deck</t>
  </si>
  <si>
    <t>10.1016/j.rineng.2022.100485</t>
  </si>
  <si>
    <t>Assesment of electrochemical machining-induced pitting geometry on fatigue performance of flexible pipes’ tensile armor wires</t>
  </si>
  <si>
    <t>Results in Engineering</t>
  </si>
  <si>
    <t>© 2022 The AuthorIn the extraction and production of oil and gas in sea environments, multiple components and systems are used, among them, flexible dynamic pipes, responsible for the transport of fluids. Because they are exposed to mechanical stress and corrosive conditions, it is important to assess the fatigue performance of the flexible pipe's components when there are signs of corrosion on their surfaces. Especially, the steel wires that bear the mechanical load during a riser's operation, are often vulnerable components to failure derived from the combination of corrosion and oscillating loads. The present work has the objective to assess the effects of corrosion pits, characterized by their dimensions, quantities and location, in the fatigue life of flexible pipes' tension wires. To make possible the correlation of the pits' parameters with their fatigue performance, the electrical discharge machining process was used, allowing a greater control of pits' development when compared to natural corrosion. The Taguchi method was employed to reduce the total amount of parameter combinations to be tested and to ascertain the effects of each parameter in the fatigue performance. Some pits obtained by electrical discharge machining didn't have the determined dimensions, especially the narrower and deeper pits. Fatigue tests were conducted in tensile armor wire specimens to assess the number of cycles to failure at pre-defined load levels. The fatigue testing results of electrical discharge machining corroded specimens suggest a more significant effect of the pits' diameter in reducing the fatigue performance, when compared to the controlled parameters of depth, quantity, location and aspect ratio. The maximum cycles reduction was around 73%, for wider pits, located in the planar face of the specimen, and the minimum reduction, around 40%, for narrower pits, located at the edge of the specimen.</t>
  </si>
  <si>
    <t>Corrosion, Fatigue, Pitting, Riser, Tensile armor</t>
  </si>
  <si>
    <t>10.1016/j.istruc.2022.07.039</t>
  </si>
  <si>
    <t>CFRP strengthening of fatigue cracks at U-rib to diaphragm welds in orthotropic steel bridge decks: Experimental study, optimization, and decision-making</t>
  </si>
  <si>
    <t>© 2022 Institution of Structural EngineersThis paper investigated fatigue strengthening of U-rib to diaphragm welds in orthotropic steel bridge decks (OSDs) using the carbon fiber-reinforced polymer (CFRP). Fatigue testing and CFRP strengthening were performed on a full-scale OSD specimen with several U-rib to diaphragm welds. A strengthening configuration was proposed during the experiment. The testing results show that the attachment of CFRP plates on the cracked U-rib wall performed well in reducing both the local fatigue stresses and the average crack growth rate. Then, a multi-objective optimization and decision-making framework was proposed to realize the optimum design of the strengthening configuration. Considered the critical factors to the strengthening efficiency and cost, the material elastic moduli, CFRP size, and strengthening timing were chosen as design variables while maximizing the strengthened fatigue performance and minimizing the total cost were together regarded as the optimization targets. Considering the uncertainty of macrocrack propagation, Monte Carlo Simulation was used to predict the lifecycle fatigue life distribution. Then, a probabilistic assessment criterion for the strengthed fatigue performance was derived by theoretical derivation. Repeated numerical simulations were conducted to obtain the strengthened stress intensity factors using a multi-scale OSD model. Based on these simulated data, a surrogate model of the optimization objective was developed by Response Surface Methodology, which successfully considered the interaction effects between multiple design variables. Finally, the optimum CFRP strengthening configurations were derived by genetic algorithm and multi-attribute decision-making. This study is convinced to not only advance our understanding of CFRP strengthening of U-rib to diaphragm welded joints but also facilitate the optimum application of CFRP material in maintaining deteriorating steel structures.</t>
  </si>
  <si>
    <t>CFRP strengthening, Decision-making, Mixed-mode (I + III) fracture, Optimization, Orthotropic steel bridge deck, Surrogate modeling</t>
  </si>
  <si>
    <t>10.1016/j.ijfatigue.2022.107002</t>
  </si>
  <si>
    <t>Synergistic effect of microstructure and defects on the initiation of fatigue cracks in additively manufactured Inconel 718</t>
  </si>
  <si>
    <t>Additive manufacturing, Crystal plasticity, Fatigue crack initiation, Inconel 718, Persistent slip band</t>
  </si>
  <si>
    <t>10.1016/j.istruc.2022.06.067</t>
  </si>
  <si>
    <t>Research on fatigue performance and optimal design of steel-UHPC composite slab</t>
  </si>
  <si>
    <t>© 2022To study the crack resistance of UHPC (Ultra-High Performance Concrete) in the negative moment region of the steel-UHPC light composite bridge deck and the performance of fatigue-prone details around the arc-shaped notch, a full-scale two-span model with double U-ribs was fabricated according to the prototype of a steel box girder and subjected to six million fatigue load cycles. In parallel with the fatigue test, a numerical model (M1) was developed in ANSYS. Using the numerical model M1, three factors affecting the composite deck mechanical performance were analyzed, including the thickness of the UHPC layer, the amount of reinforcement placed in the UHPC layer, and the shear studs spacing. Combined with the reliability theory and Miner's cumulative damage model, the fatigue reliability of the arc-shaped notch welding details was analyzed using another segmental numerical model (M2). The test results revealed no fatigue cracks around the arc-shaped notch of the diaphragm and the surface of UHPC layer after six million loading cycles. Furthermore, there was no delamination between the UHPC and the steel plate. The numerical simulation results indicate that the upper surface tensile stress for thin UHPC increases with the reduction in the shear studs spacing, however, there is an opposite trend for thicker UHPC. Moreover, the thicker the UHPC is, the more significant the influence of the reinforcement mesh spacing on the extreme tensile stress of the UHPC upper surface is. The calculation results of the segmental numerical model showed that the fatigue detail of the arc-shaped notch welded joints on the transverse rib (clear height of 0.9 m) base metal could not meet the design requirements. Based on the analysis of the relationship between the reliability index and UHPC thickness and the transverse rib clear height, it has been found that the detail of the arc-shaped notch welded joints on the transverse rib base metal could achieve infinite fatigue life without changing other design parameters except for the transverse rib clear height.</t>
  </si>
  <si>
    <t>Arc-shaped notch of the diaphragm, Negative moment, Orthotropic steel bridge deck, Reliability, UHPC</t>
  </si>
  <si>
    <t>10.1016/j.jcsr.2022.107400</t>
  </si>
  <si>
    <t>Effects of full internal bulkheads on fatigue behaviors of orthotropic steel decks</t>
  </si>
  <si>
    <t>© 2022To investigate the effects of full internal bulkheads (FIBs) set inside the ribs on the fatigue behaviors of rib-to-floorbeam (RF) details, rib-to-deck (RD) details, and cutout details in orthotropic steel decks (OSDs) and determine whether new fatigue-prone details will be produced, a field monitoring test was conducted, and OSD models with and without FIBs were developed. The study found that in the OSD with FIBs, the stress amplitudes of the RF-F (RF weld on the floorbeam side) and RF-W (RF weld at the rib wall) details were significantly higher than those of the RF-R (RF weld on the rib side) detail, which were more prone to fatigue problems. The FIBs combine the floorbeam with the ribs, which can significantly enhance the in-plane stiffness of the ribs and make the floorbeam function as a solid-web beam rather than a Vierendeel beam. The stress transmission paths at the RF connection are changed by FIBs—particularly at the RF-W and cutout details. The FIBs cause significant improvements at the RF and cutout details but do not affect the stress response of RD details. The RF and cutout details have infinite fatigue life, with the local stiffness enhanced by the FIBs, but the RD details have a finite fatigue life, as the FIBs are far from the RD details. The rib-to-bulkhead (RB) details have the maximum stress at the bottom of the ribs, where the stress outside the rib is higher than that inside, indicating that the fatigue assessment of RB details can be conducted using the stress measured outside the ribs.</t>
  </si>
  <si>
    <t>Fatigue behavior, Field monitoring test, Finite-element analysis, Full internal bulkhead, Orthotropic steel deck</t>
  </si>
  <si>
    <t>10.1016/j.istruc.2022.06.035</t>
  </si>
  <si>
    <t>Fatigue testing of corroded RC continuous beams strengthened with polarized C-FRCM plate under ICCP-SS dual-function retrofitting system</t>
  </si>
  <si>
    <t>© 2022 Institution of Structural EngineersThe paper presents an experimental investigation into fatigue behaviour of corroded reinforced concrete (RC) continuous beams strengthened by carbon-fabric reinforced cementitious matrix (C-FRCM) under a typical dual-function retrofitting system. The retrofitting system adopted impressed current cathodic protection (ICCP) technique, which is an electro-chemical anti-corrosion technique for anodic polarization to reduce or prevent oxidation of metal, together with structural strengthening (SS) technique, which can effectively restore or improve the bearing capacity of the structure. In the experimental programme, a total of ten RC continuous beam specimens were tested under fatigue loading. The influence of key structural parameters on the fatigue life of the RC beams was examined, including the corrosion degree of the steel bar, fatigue load level, and charge density of C-FRCM plate. The calculation theory based on the transformed-section method for the cyclic stress amplitude of steel reinforcing bar in RC beam strengthened by C-FRCM plate was determined. On this basis, the S-N (cyclic stress amplitude versus cycles to failure) curves of the corroded RC continuous beams strengthened by polarized C-FRCM under the ICCP-SS dual-function retrofitting system were obtained by fitting the relevant fatigue data for fatigue design guidance.</t>
  </si>
  <si>
    <t>Carbon-fabric reinforced cementitious matrix (C-FRCM), Continuous beam, Corroded, Fatigue test, ICCP-SS, Reinforced concrete (RC)</t>
  </si>
  <si>
    <t>10.1016/j.jcsr.2022.107369</t>
  </si>
  <si>
    <t>Experimental and numerical study on cyclic behavior of corroded Q345 steel</t>
  </si>
  <si>
    <t>© 2022 Elsevier LtdThe aim of the present work is to study the influence of corrosion on the hysteretic behavior of low-alloy steel. Firstly, neutral salt spray (NSS) test was conducted on Q345 steel dog-bone flat-plate specimens, and then cyclic loadings with two different strain amplitudes, i.e., ±1% and ± 3%, were applied to the corroded specimens. After the experimental study, finite element (FE) models of the corroded flat-plate specimens were re-constructed based on inverse modeling technique. Particle swarm optimization (PSO) was adopted to calibrate the constitutive model parameters of Q345 steel, and Bonora fracture criterion was introduced in the FE model. According to the experimental and numerical results, corrosion has a negligible influence on the single-cycle energy dissipation capacity of corroded flat-plate specimens, and has a minor influence on the load-carrying capacity and elastic stiffness. A 5.73% mass loss causes about 10% degradation of peak load and elastic stiffness. However, corrosion has a significant influence on the low-cycle fatigue (LCF) life of the specimens, where a 5.73% mass loss reduces the LCF life by 80%. The corrosion pits cause evident changes of the stress distribution within the specimens under cyclic loading, and in particular, high stress triaxiality and quick accumulation of equivalent plastic strain at the edge of the corrosion pits accelerate crack initiation and propagation at those stress concentration locations.</t>
  </si>
  <si>
    <t>Corrosion, Low-cycle fatigue (LCF), Multi-hazard, Seismic, Steel structures</t>
  </si>
  <si>
    <t>10.1016/j.triboint.2022.107607</t>
  </si>
  <si>
    <t>A crystal plasticity and cohesive element model for rolling contact fatigue of bearing steels</t>
  </si>
  <si>
    <t>Tribology International</t>
  </si>
  <si>
    <t>© 2022 Elsevier LtdRolling element bearing failures are typically initiated by a two-stage process where a subsurface microcrack formed in the material microstructure subsequently grows to a spall spanning the bearing surface. While the crack propagation phase can be modeled using macroscopic models, the localized initiation phase must account for microstructural inhomogeneity. This paper describes such a two-stage approach that uses two distinct models for the initiation and propagation phases in RCF. Both the initiation and propagation models use Voronoi tessellations to account for the granular topology of bearing steel grains. The RCF initiation phase is simulated using a localized submodel approach, where a crystal plasticity (CP) framework is implemented to characterize plastic strain accumulation at the microscale. CP-based metrics are used to correlate the microplasticity developed under RCF loading with the formation of fatigue micro-cracks and the corresponding initiation life estimations. The subsequent macrocrack growth phase is modeled with an intergranular crack propagation model using cohesive elements. The total fatigue life estimates derived from the two-stage model demonstrate a good correlation with RCF bench test data.</t>
  </si>
  <si>
    <t>Cohesive elements, Crystal plasticity, Finite element method, Rolling contact fatigue</t>
  </si>
  <si>
    <t>10.1016/j.matlet.2022.132487</t>
  </si>
  <si>
    <t>Effect of secondary austenite on fatigue behavior of S32750 super duplex stainless steel</t>
  </si>
  <si>
    <t>Materials Letters</t>
  </si>
  <si>
    <t>© 2022 Elsevier B.V.Tension-tension fatigue tests were carried out to investigate the effect of secondary austenite (γ2) on the fatigue behavior of S32750 super duplex stainless steel (SDSS). Stress-life curves were fitted and analyzed in detail. It was demonstrated that γ2 deteriorates the fatigue resistance of SDSS. To further study the role of γ2 in fatigue deformation, fracture surfaces were examined. γ2 increased the probability of ferrite as a crack initiation source, which could be attributed to the combined variation of the ferrite/austenite interface relationship and alloying elemental distribution. γ2 increased the ratio of Kurdjumov-Sachs/Nishiyama-Wassermann crystallographic orientation, making the slip systems crossing the ferrite/austenite boundaries easier to affect the formation of fine-scaled dislocation structure in ferrite. Moreover, segregation of N enhanced the strength of γ2, thus leading to the earlier plastic deformation of partial ferrite in the fatigue deformation process.</t>
  </si>
  <si>
    <t>Duplex stainless steel, Fatigue, Microstructure, Orientation relationship, Secondary austenite</t>
  </si>
  <si>
    <t>10.1016/j.ijfatigue.2022.106994</t>
  </si>
  <si>
    <t>Influence of deep rolling on surface layer condition and fatigue life of steel welded joints</t>
  </si>
  <si>
    <t>Deep rolling, Fatigue, Notch stress, Post weld treatment, Residual stress, Stress concentration factor</t>
  </si>
  <si>
    <t>10.1016/j.ijfatigue.2022.106987</t>
  </si>
  <si>
    <t>An experimental setup for fatigue testing of thin electrical steel sheets</t>
  </si>
  <si>
    <t>© 2022In this study, the fatigue behavior of thin electrical steel sheets under cyclic loading is investigated. Results from strain-controlled and stress-controlled fatigue tests with different specimen geometries and different test setups are presented and compared with conventional testing methods. The results imply that conventional testing methods should be adjusted for testing thin electrical steel sheets because the fatigue life depends significantly on the test setup as well as the specimen geometry. Therefore, this study proposes an improved specimen geometry and test setup for stress- and strain-controlled fatigue tests of thin electrical steel sheets depending on the desired testing parameters.</t>
  </si>
  <si>
    <t>Experimental methods, High cycle fatigue, Low cycle fatigue, Non-oriented electrical steel, Specimen geometry</t>
  </si>
  <si>
    <t>10.1016/j.ijfatigue.2022.106971</t>
  </si>
  <si>
    <t>The effect of dwell times and minimum temperature on out-of-phase thermomechanical fatigue crack propagation in a steam turbine steel—Crack closure prediction</t>
  </si>
  <si>
    <t>© 2022 The Author(s)Exploring crack growth behaviour is needed to establish accurate fatigue life predictions. Cracked specimens were tested under strain-controlled out-of-phase thermomechanical fatigue conditions. The tests included dwell times and three different minimum temperatures. Higher minimum temperature gave faster crack growth rates while the additions of dwell times showed no effects. Crack closure was observed in all the tests where the addition of dwell times and change in minimum temperature displayed little to no effect on crack closure stresses. Finite element models with a sharp stationary crack and material parameters switching provided acceptable predictions for the maximum, minimum, and crack closure stresses.</t>
  </si>
  <si>
    <t>Crack closure, Fatigue crack growth, High temperature steel, Numerical modelling, Thermomechanical fatigue</t>
  </si>
  <si>
    <t>10.1016/j.ijfatigue.2022.106989</t>
  </si>
  <si>
    <t>Effects of dwell time on the isothermal and thermomechanical fatigue behavior of 316LN stainless steel</t>
  </si>
  <si>
    <t>© 2022 Elsevier LtdIsothermal fatigue (IF) and thermomechanical fatigue (TMF) tests with and without tensile dwell time at various strain amplitudes were conducted on 316LN stainless steel. The results showed that the inelastic relaxation strain rate is more appropriate to characterize creep damage than the amount of stress relaxation. The introduction of tensile strain hold imparted a more deleterious effect on the TMF than the IF performance based on a statistical analysis of the number of secondary cracks and their size distribution, which was primarily attributed to the more severe oxidation-assisted cracking at the interface between the oxide scale and substrate. Most importantly, the lowest fatigue life occurred in the TMF test with tensile dwell time at the low strain amplitude of 0.4% rather than in the creep-fatigue test at the isothermal maximum temperature, indicating that it was not always conservative to predict the life of engineering components based on the IF data.</t>
  </si>
  <si>
    <t>316LN stainless steel, Dwell time, Fatigue life, Oxidation damage, Thermomechanical fatigue</t>
  </si>
  <si>
    <t>10.1007/s40194-022-01302-8</t>
  </si>
  <si>
    <t>Sequence effect of as-welded and HFMI-treated transverse attachments under variable loading with linear spectrum</t>
  </si>
  <si>
    <t>Welding in the World</t>
  </si>
  <si>
    <t>© 2022, The Author(s).It has been shown in several studies that methods to improve the fatigue strength of welded structures, such as high-frequency impact treatment (HFMI), can increase the fatigue life of welded joints [1–6]. The results of these investigations led to current guidelines and recommendations for the fatigue assessment of HFMI-treated welded joints. Nevertheless, in practice, there are reservations regarding the efficiency of HFMI-treated welded steel joints under variable amplitude loading. Recent results [7] from studies on transverse attachments of the material S355 and S700 under variable amplitude loading show that the fatigue strength increasing effect of the HFMI-treatment is maintained compared to the as-welded state. The aim of this study is to analyse the sequence effect on the fatigue strength of HFMI-treated transverse attachments and to validate the applicability of linear damage accumulation hypotheses for the design of as-welded and HFMI-treated welded details. In this paper, fatigue test results with random variable amplitude loading (VAL) and high-low VAL and low–high VAL with linear spectrum for the two states as-welded (AW) and HFMI-treated joints will be presented.</t>
  </si>
  <si>
    <t>Constant and variable amplitude loading, Fatigue of welded joints, High-frequency mechanical impact (HFMI) treatment, High-low, Linear spectrum, Low–high, Random, Sequence effect, Transverse attachments</t>
  </si>
  <si>
    <t>10.1016/j.ijfatigue.2022.106901</t>
  </si>
  <si>
    <t>Influence of residual stresses on the fatigue life of welded joints. Numerical simulation and experimental tests</t>
  </si>
  <si>
    <t>© 2022 Elsevier LtdResidual stresses constitute an inevitable consequence of the most ordinary manufacturing processes, leading to high and not easily foreseeable stress field within a component. Fatigue design codes typically address residual stresses by means of very conservative assumptions, which may results in poorly optimized designs and unexpected failures. Nowadays, the increasing motivation towards an optimized material application require a more reliable fatigue assessment of welded joints and residual stress evaluation. This study investigates the influence of residual stresses on the fatigue assessment of a S355JR structural steel pipe-to-plate welded joint subjected to fully-reversed torsional and bending loading. Influencing factors, such as geometric discontinuities and the material heterogeneous microstructure were considered through numerical modelling and microstructural analysis respectively. Firstly, an uncoupled thermal–structural finite element simulation was carried out to assess the complete residual stress field within the specimen generated by a gas metal arc welding process. Both thermal and structural simulations were developed to achieve an optimal trade-off between simulation time and results accuracy. Then, residual stresses were mapped and included as initial condition in numerical models intended for fatigue damage factors calculation. Fatigue analysis was conducted by means of the Fatemi–Socie critical plane factor and the hydrostatic stress as local damage parameters. Experimental results were then used to corroborate numerical models and verify their capability in assessing the fatigue endurance. Both the experimental data and the applied damage factors have shown an effect of residual stresses on the fatigue life of welded joints when torsional loading was applied. Data further agreed that no influence of residual stresses was detected in the case of bending loading.</t>
  </si>
  <si>
    <t>Bending, Critical plane, Fatigue, Residual stresses, S355JR, Thermal–structural simulation, Torsion, Welding</t>
  </si>
  <si>
    <t>10.1109/TASC.2022.3166712</t>
  </si>
  <si>
    <t>Deformation of Two Copper Matrix Conductors Under Cyclic Loading</t>
  </si>
  <si>
    <t>IEEE Transactions on Applied Superconductivity</t>
  </si>
  <si>
    <t>© 2002-2011 IEEE.High field resistive magnets use Cu matrix composites as conductors because composite conductors have high mechanical strength. The conductors are manufactured by cold deformation and heat treatment that introduce refined obstacle distance to resist dislocation motions. The increased density of these obstacles increases the mechanical strength of the conductors. Under cyclic loading, such as the loading condition in pulsed resistive magnets, the conductors may soften or harden depending on the interaction of the obstacles with the dislocations evolved during the loading. Understanding and predicting the performance of the conductors under cyclic loading help researchers to predict the life of the coils made from these conductors, to make efficient use of them in magnets, and to manufacture conductors to meet the requirements of the magnets, particularly when the magnetic stress is above the yield strength of the conductors. The goal of this research is to understand the fatigue properties of two composite conductors and to relate such properties to types of obstacles. The fatigue test loading is in displacement-controlled mode, which is like what occurs in a state-of-the-art pulsed magnet. This work sheds a light on the correlation between the tensile and fatigue properties in composite conductors by consideration of types of obstacle in composite conductors.</t>
  </si>
  <si>
    <t>Alloy, deformation, high field magnet, high strength steels, reinforcement</t>
  </si>
  <si>
    <t>10.1177/14644207221084068</t>
  </si>
  <si>
    <t>Assessing the influence of DMLS production process factors on fatigue resistance of Maraging steel MS1 in the finite life domain using ANN prediction abilities</t>
  </si>
  <si>
    <t>Proceedings of the Institution of Mechanical Engineers, Part L: Journal of Materials: Design and Applications</t>
  </si>
  <si>
    <t>© IMechE 2022.Analysis-of-variance (ANOVA) is a standard statistic method for assessment of the influence of various factors on fatigue resistance in the finite life domain. However, the previous research has shown that this method was not capable to determine with sufficient confidence if the build orientation, the thickness of allowance for machining, and the position in the production chamber affect fatigue resistance of Maraging steel MS1 products made by direct metal laser sintering (DMLS) technology. To contribute to a better understanding of the subject, the results of fatigue test experiments were used for training of four types of artificial neural networks (ANN) for assessment of fatigue resistance in the finite life domain. Each ANN had different structure of inputs, which corresponded to a different combination of the factors of DMLS production process. The differences between the predictive abilities of the ANN were attributed to influences of the respective factors on the fatigue resistance of the material in the finite life domain. The approach was verified by the agreement with the conclusive results of ANOVA analyses. Furthermore, in the cases when ANOVA does not lead to a clear result, the analyses of the predictive ability of the ANN strongly suggest that build orientation and thickness of allowance do not influence, while the position of a part in production chamber influences, the fatigue resistance in the finite life domain of Maraging steel MS1 produced by DMLS technology.</t>
  </si>
  <si>
    <t>Additive manufacturing, artificial neural networks, DMLS, fatigue behaviour</t>
  </si>
  <si>
    <t>10.1016/j.colsurfa.2022.129128</t>
  </si>
  <si>
    <t>Surface modification of Kevlar improves the mechanical and friction properties of Kevlar/low-carbon steel composite structures</t>
  </si>
  <si>
    <t>Colloids and Surfaces A: Physicochemical and Engineering Aspects</t>
  </si>
  <si>
    <t>© 2022To enhance the friction and wear properties of Kevlar®/low-carbon steel composite structures (KSCS), we developed a surface modification solution by optimizing the ratio of thermosetting epoxy resin and aliphatic glycidyl ether. We prepared a convenient and effective modification solution that filled the weaving gaps of the Kevlar material and improved adhesion between the fiber surface and the low-carbon steel (18CrMnTiH) base material. The composite friction properties, friction coefficient, and wear amount before and after modification were analyzed using a friction and wear testing machine by controlling the friction time. The worn surface morphology and the transfer film wear reduction process were characterized by optical electron microscopy and optical profilometry. The results showed that the friction coefficient and surface roughness decreased as the area covered by the transfer film increased. The transfer film formation changed the wear mechanism of the material from severe fatigue wear to slight abrasive wear, effectively prolonging the service life of the material under the same conditions. The findings of this study provide a reference for extending the friction and wear resistance of Kevlar fiber-reinforced moving metal parts.</t>
  </si>
  <si>
    <t>Friction coefficient, Kevlar®/low-carbon steel composite structures, Modification solution, Transfer film, Wear mechanism</t>
  </si>
  <si>
    <t>10.1016/j.corsci.2022.110465</t>
  </si>
  <si>
    <t>Influence of hydrogen on the S–N fatigue of DP1180 advanced high-strength steel</t>
  </si>
  <si>
    <t>Corrosion Science</t>
  </si>
  <si>
    <t>© 2022 Elsevier LtdWe studied the load-controlled fatigue behaviour (at a stress ratio R = 0.1, 1 Hz, using smooth flat-sheet specimens) in air and with hydrogen (electrochemically charged at a current density of 16 mA cm−2 in 0.1 M NaOH) for a 1180 MPa dual-phase advanced high-strength steel. There was no significant difference between the fatigue lives with hydrogen and in air, even though there was a clear influence of hydrogen on the fatigue fractography. The hydrogen diffusion coefficient (0.8 ×10−6 cm2 s−1) and a hydrogen content of 1.0 µg g−1 were evaluated using hydrogen permeation experiments. A rougher surface produced a shorter fatigue life.</t>
  </si>
  <si>
    <t>A. hydrogen embrittlement, B. fatigue, C. advanced high-strength steel, D. S–N diagram, E. hydrogen permeation</t>
  </si>
  <si>
    <t>10.1016/j.engstruct.2022.114537</t>
  </si>
  <si>
    <t>Flexural cracking behavior of reinforced UHPC overlay in composite bridge deck with orthotropic steel deck under static and fatigue loads</t>
  </si>
  <si>
    <t>Engineering Structures</t>
  </si>
  <si>
    <t>© 2022 Elsevier LtdUltra-high performance concrete (UHPC) has been used to enhance the fatigue resistance of orthotropic steel decks, but the enhancement effect is compromised by UHPC cracks in negative moment regions. This research investigates the flexural cracking behavior of reinforced UHPC (R-UHPC) overlay in composite bridge deck under static and fatigue loads. The investigated behavior included the load-carrying capacity of composite deck, and the cracking process, pattern and resistance of the R-UHPC overlay. Ten composite specimens were tested, including five slabs for the transverse behavior and five beams for the longitudinal behavior. Static tests investigated the load-carrying capacity, strain distribution and nominal cracking strength. Fatigue tests investigated the cracking process and fatigue resistance of R-UHPC overlay. The fatigue process included an internal force redistribution stage (less than10% of fatigue life) and a stable stage (greater than90% of fatigue life). The fatigue resistance of R-UHPC overlay was evaluated with a modified Goodman diagram.</t>
  </si>
  <si>
    <t>Composite bridge deck, Cracking behavior, Fatigue resistance, Nominal cracking strength, Reinforced UHPC overlay</t>
  </si>
  <si>
    <t>10.1016/j.wear.2022.204397</t>
  </si>
  <si>
    <t>Tribofilm properties and microcrack morphologies for a carburized SCM420 steel under high-pressure rolling sliding contact fatigue with lubricants containing high sulfur- and phosphorus-additives</t>
  </si>
  <si>
    <t>Wear</t>
  </si>
  <si>
    <t>© 2022 Elsevier B.V.Tribofilms and microcracks developed on a carburized SCM420 steel through a two-roller-type pitting test were characterized. Tribofilms composed mainly of calcium phosphate, iron phosphate, and iron oxide were generated on the contact surface. The tribofilms were homogeneously distributed on the contact surfaces that exhibited a longer life, suggesting that the tribofilm distribution affects the rolling sliding contact fatigue (RCF) life. Compounds including the elements from the lubricant were also generated on the surfaces of microcracks formed on the contact surface, suggesting that lubricant flowed into the surface microcracks during the test. The martensitic microstructure at the specimen subsurface was dynamically reconstructed to an ultrafine-grained microstructure during RCF, which resulted in the residual stress relief, especially on the contact surface. After the residual stress release, the fluid pressurization accelerated the formation of a mixed-mode microcrack of mode I and mode II with a high angle to the surface in the later stage, while a shallow microcrack in mode II developed during the early stage.</t>
  </si>
  <si>
    <t>Carburized steel, Mixed mode cracking, residual stress, rolling sliding contact fatigue, Tangential force, Tribofilm</t>
  </si>
  <si>
    <t>10.1016/j.engstruct.2022.114496</t>
  </si>
  <si>
    <t>Machine Learning-Assisted probabilistic fatigue evaluation of Rib-to-Deck joints in orthotropic steel decks</t>
  </si>
  <si>
    <t>© 2022This study integrates the fatigue test and numerical prediction to derive a comprehensive probability-stress-life (P-S-N) curve for rib-to-deck (RD) welded joints in orthotropic steel decks. Fatigue tests of RD joints are conducted to measure fatigue strength and crack growth data. Based on the test, a probabilistic fatigue crack growth (PFCG) model is established to predict the distribution of fatigue life under various stress ranges. Two machine learning tools are adopted to assist the PFCG model-based prediction, i.e., the Gaussian process regression (GPR) and dynamic Bayesian network (DBN). The GPR is used to train a surrogate model solving stress intensity factors for the PFCG prediction, using 2,000 samples generated from finite element (FE) analyses. The trained model is then validated by a new dataset of 100 FE samples. An adapted DBN model is proposed to update the PFCG model with the fatigue crack growth data measured from ten specimens. According to the result, the application of GPR can reduce the solution cost of the PFCG prediction by approximately 1,875 times. Compared with the prior PFCG model, the updated posterior model shows an improved agreement with the test data, i.e., the maximum difference in fatigue strength between model prediction and test data decreases from 12% to 3%. Based on the posterior PFCG model, the P-S-N curve of RD joints is statistically derived using sufficient numerical samples.</t>
  </si>
  <si>
    <t>dynamic Bayesian network, Gaussian process regression, Orthotropic steel decks, Probabilistic fatigue assessment, Rib-to-deck joints</t>
  </si>
  <si>
    <t>10.3390/coatings12081222</t>
  </si>
  <si>
    <t>Fatigue and Life Prediction of S135 High-Strength Drill Pipe Steel under Tension–Torsion Multiaxial Loading</t>
  </si>
  <si>
    <t>Coatings</t>
  </si>
  <si>
    <t>© 2022 by the authors.This paper investigates the fatigue behavior of S135 high-strength drill pipe steel under tension–torsion multiaxial loading. Based on the concept of critical plane during fatigue, the fatigue model under the combined loading of tension–torsion is established. The proposed model is validated, and the predicted results are in good agreement with the experimental testing results. The maximum relative errors between the estimation and the experiment are mostly within the range of factor two to three for proportional, and 90° non-proportional tension–torsion loading. Meanwhile, the failure mechanism is also discussed through fracture analysis.</t>
  </si>
  <si>
    <t>fatigue, high-strength steel, multiaxial, prediction, tension–torsion</t>
  </si>
  <si>
    <t>10.3963/j.issn.2095-3844.2022.04.033</t>
  </si>
  <si>
    <t>Study on Mechanical Properties of Warm Mix Asphalt Mixtures Containing RAP and Steel Fiber</t>
  </si>
  <si>
    <t>Wuhan Ligong Daxue Xuebao (Jiaotong Kexue Yu Gongcheng Ban)/Journal of Wuhan University of Technology (Transportation Science and Engineering)</t>
  </si>
  <si>
    <t>© 2022, Editorial Department of Journal of Wuhan University of Technology. All right reserved.Based on different steel fiber contents (0%, 0.06%, 0.12%, 0.18%) and different RAP materials (0%, 50%, 100%), 12 types of warm mix asphalt (WMA) mixtures were prepared. The elastic modulus, dynamic creep, indirect tensile strength and indirect tensile fatigue tests were carried out. The results show that using RAP material can improve the resilience modulus and rheological times of asphalt mixture, and improve the permanent deformation resistance. With the increase of steel fiber content, the resilience modulus, rheological times and fatigue life of the mixture increase. When RAP material is added, the fatigue life of asphalt mixture is significantly reduced, while steel fiber is added to increase the fatigue life. Through research, the optimum content of RAP material and steel fiber in warm mix asphalt mixture is obtained.</t>
  </si>
  <si>
    <t>Performance evaluation, RAP, Steel fiber, Sustainable pavement, WMA</t>
  </si>
  <si>
    <t>10.3390/ma15155362</t>
  </si>
  <si>
    <t>Strain-Controlled Fatigue Behavior and Microevolution of 316L Stainless Steel under Cyclic Shear Path</t>
  </si>
  <si>
    <t>Materials</t>
  </si>
  <si>
    <t>© 2022 by the authors.Based on the twin bridge shear specimen, the cyclic shear experiments were performed on 1.2 mm thin plates of 316L metastable austenitic stainless steel with different strain amplitudes from 1 to 5% at ambient temperature. The fatigue behavior of 316L stainless steel under the cyclic shear path was studied, and the microscopic evolution of the material was analyzed. The results show that the cyclic stress response of 316L stainless steel exhibited cyclic hardening, saturation and cyclic softening, and the fatigue life is negatively correlated with the strain amplitude. The microstructure was analyzed by using electron back-scattered diffraction (EBSD). It was found that grain refinement and martensitic transformation during the deformation process led to rapid crack expansion and reduced the fatigue life of 316L.</t>
  </si>
  <si>
    <t>cyclic response, cyclic shear, martensitic transformation, strain amplitude</t>
  </si>
  <si>
    <t>10.3390/ma15155150</t>
  </si>
  <si>
    <t>In Situ Measurement of the Strain Field at the Fatigue Crack Tip Based on Sub-Image Stitching and Matching DIC</t>
  </si>
  <si>
    <t>© 2022 by the authors.Studying the in situ measurement and evolution of the strain field at the crack tip during fatigue crack growth (FCG) is of great significance for understanding the fracture characteristics of materials and predicting fatigue life. Herein, a new method is proposed for the in-situ measurement of the strain field at the fatigue crack tip based on microscopic digital image correlation (DIC). The method proposed solves the problem of the existing in situ strain field measurement method being unable to dynamically track the crack tip and take the crack tip image due to the limitation of the field of view of the microscopic camera. A macroscopic camera is used to capture the global crack images on one side of the compact tension (CT) specimen. Meanwhile, a microscopic camera is used to track and capture the crack propagation speckle image on the other side of the CT specimen. The proposed method was verified by experiments with Quenching and Partitioning 980 (Q&amp;P980) steel, and the results showed that the method has high accuracy, with the average measurement error being less than 5% and the maximum error being less than 10%. A butterfly shape of the measured strain field and the strain concentration near the crack tip were observed. The success of this method will help to obtain better insight into and understanding of the fracture behavior of metal materials as well as precise prediction of the fatigue life of metal materials.</t>
  </si>
  <si>
    <t>image stitching, in situ fatigue crack propagation, micro DIC, strain field, template matching</t>
  </si>
  <si>
    <t>10.1177/16878132221118479</t>
  </si>
  <si>
    <t>A damage-based method to predict crack initiation lifetime of high-strength steel under proportional bending-torsional loadings</t>
  </si>
  <si>
    <t>Advances in Mechanical Engineering</t>
  </si>
  <si>
    <t>© The Author(s) 2022.The fatigue life of specimen consists of crack initiation and crack propagation life. As the fracture toughness of high strength steel is low, the specimen will fail soon once crack appears. Therefore, the crack initiation life of high strength steel is considered to be its whole life. Based on the evolution of material fatigue damage and the critical plane method commonly used in multiaxial fatigue strength theory, a crack initiation life prediction method for multiaxial specimens is proposed in this paper. Firstly, a uniaxial nonlinear fatigue damage evolution equation is proposed based on the principles of thermodynamics and continuous damage mechanics. Then, a theoretical calculation method for determining the critical plane under multiaxial load is proposed, and the specific calculation process is given. After the critical plane is determined, the multiaxial fatigue damage parameter is constructed from the normal strain amplitude and shear strain amplitude on the critical plane, and a multiaxial nonlinear fatigue damage evolution equation is proposed by replacing the uniaxial damage parameter using the multiaxial damage parameter. Finally, the crack initiation life of fatigue specimens is predicted by using the proposed multiaxial nonlinear fatigue damage evolution equation, and the multiaxial fatigue tests of Q690D steel under different bending-torsion ratios and different amplitudes are validated. The comparison results show that the prediction error of the proposed method is within the two-fold dispersion band and better than that of Manson-Coffin method.</t>
  </si>
  <si>
    <t>crack initiation life, critical plane method, damage mechanics, Multiaxial fatigue</t>
  </si>
  <si>
    <t>10.1016/j.cirpj.2022.07.007</t>
  </si>
  <si>
    <t>Experimental investigation on the fatigue behavior of laser powder bed fused 316L stainless steel</t>
  </si>
  <si>
    <t>CIRP Journal of Manufacturing Science and Technology</t>
  </si>
  <si>
    <t>© 2022 Elsevier LtdAdditive manufacturing of metal powder materials through Laser Powder Bed Fusion (LPBF) allows for a single-step fabrication process of complex geometries. However, the introduction of such an innovative technology opens new questions about the fatigue life of functional components especially intended for applications where the products are subjected to severe time-varying loading conditions. In this context, the present work aims at evaluating the fatigue strength of 316L stainless steel samples fabricated through laser powder bed fusion by controlling the building orientation and the volumetric energy density. The work at first presents the response of the LPBF fabricated samples to a monotonic tensile load for varying building orientations. It follows the presentation of their fatigue response to a reverse bending loading condition. Quasi-static tensile tests show that LPBF specimens have lower elastic modulus but higher ultimate and yield strength than the original bulk material, whereby the results evidence a strong anisotropy related to the building orientation. Porosity and building orientation are found to strongly affect the fatigue behavior, with the fatigue limit which lowers from 50% of the ultimate strength of the bulk material down to 20% for the LPBF-ed specimens. Finally, the observation of the failure surfaces suggests that the early fracture of the samples is due to the concomitant initiations of cracks at different sites that eventually coalesce and promote the failure.</t>
  </si>
  <si>
    <t>Additive manufacturing, laser powder bed fusion, Fatigue life, Fatigue strength, Reverse bending, Stainless steel 316L</t>
  </si>
  <si>
    <t>10.1016/j.msea.2022.143494</t>
  </si>
  <si>
    <t>Deformation and damage assessment in type 316 LN stainless steel weld joint under isothermal and thermomechanical cyclic loading</t>
  </si>
  <si>
    <t>Materials Science and Engineering A</t>
  </si>
  <si>
    <t>© 2022 Elsevier B.V.Present investigation is aimed at understanding the deformation behavior and the development of damage in a type 316 LN austenitic stainless steel (SS) weld joint (WJ) under isothermal low cycle fatigue (IF) and thermomechanical fatigue (TMF). In-phase (IP) and out-of-phase (OP) TMF tests were carried out by maintaining a phasing relation of 0° and 180° respectively, between the mechanical strain and temperature cycles. Dynamic strain ageing (DSA) was found to exert a strong influence on the cyclic stress response (CSR) of the joint under both IF and TMF cycling. The CSR was observed to be higher under TMF compared to IF cycling due to the activation of additional hardening mechanisms in the former tests. The difference in fatigue life under TMF and IF is rationalized based on the development of deformation and damage through optical and scanning electron microscopy (SEM) coupled with electron backscatter diffraction (EBSD) studies. A clear demarcation of the strain distribution in the base metal (BM) and weld metal (WM) region of the joint is achieved through detailed EBSD analysis of the tested specimens. Cyclic plastic deformation and the associated development of damage take place independently in the BM and the WM parts of the joint, competing to cause the failure. The build-up of damage under IF and TMF cycling is dictated by a combination of DSA and δ-ferrite transformation, depending on the applied strain amplitude and the strain-temperature phasing employed. The observed life variations have been rationalized in terms of the substructural evolution and fracture behavior under different testing conditions.</t>
  </si>
  <si>
    <t>Dynamic strain ageing, Isothermal low cycle fatigue, Thermomechanical fatigue, Type 316 LN SS, Weld joint, δ-ferrite</t>
  </si>
  <si>
    <t>10.1016/j.engfracmech.2022.108644</t>
  </si>
  <si>
    <t>Thermomechanical fatigue and fracture behaviours of welded joints at various temperatures</t>
  </si>
  <si>
    <t>Engineering Fracture Mechanics</t>
  </si>
  <si>
    <t>© 2022 Elsevier LtdTemperature variation plays a crucial role in the safe operation of welded structures during long-term high-temperature service. The present work aimed to explore the relationship between temperature variation and thermomechanical fatigue (TMF) fracture behaviours in welded joints. To achieve this target, isothermal fatigue (IF) and TMF tests were performed on P92 steel welded joint at different average temperatures (500 °C, 550 °C, 600 °C, 650 °C) and different temperature ranges (0 °C, 100 °C, 200 °C). Results showed that the increases in the average temperature and temperature range induce accelerated cyclic softening, reduction in fatigue life, and more evident dynamic strain ageing (DSA). However, there is an obvious difference in the cyclic response between IF, in-phase TMF and out-of-phase TMF. The decline of friction stress is responsible for the reduced peak stress at a higher average temperature. The back stress plays a more critical role in the cyclic stress response with increasing the temperature range. Moreover, the different diffusion rates of solute atoms and formation rates of carbides at various temperatures are responsible for the pronounced difference in DSA activity. Notably, the fracture location changes with the variation of temperature, which is directly correlated to the evolution of fatigue life. The competitive mechanism between fatigue damage and creep damage is responsible for the shift of fracture location.</t>
  </si>
  <si>
    <t>Fracture behaviour, Temperature variation, Thermomechanical fatigue, Welded joint</t>
  </si>
  <si>
    <t>10.1016/j.ijplas.2022.103337</t>
  </si>
  <si>
    <t>On multiaxial creep-fatigue considering the non-proportional loading effect: Constitutive modeling, deformation mechanism, and life prediction</t>
  </si>
  <si>
    <t>International Journal of Plasticity</t>
  </si>
  <si>
    <t>© 2022 Elsevier Ltd. All rights reserved.In this paper, a series of strain-controlled fatigue and creep-fatigue tests under proportional/non-proportional loadings were performed for type 304 stainless steel at 873 K. Then, post-test metallographic observations were performed through the electron back scattered diffraction (EBSD) and transmission electron microscope (TEM) combinative characterizations. In this aspect, the wavy slip dominated deformation mechanism under non-proportional loadings was considered as the essence for additional hardening, while the introduction of creep resulted in further microstructure evolutions by facilitating recrystallization. Afterward, a unified viscoplasticity constitutive model was proposed to simulate the cyclic stress-strain responses, in which an additional hardening parameter combined with a loading-path parameter was used to describe the cyclic hardening curves. Concurrently, stress triaxiality was introduced to provide accurate descriptions for the stress relaxation behavior. Semi-physical continuum damage models involving multiaxial damage factor and non-proportional strain energy parameter was proposed to predict the multiaxial creep-fatigue damage evaluations. Good agreements between experimental data and simulated results were achieved with the help of the proposed numerical procedures.</t>
  </si>
  <si>
    <t>Deformation and damage mechanism, Life prediction, Multiaxial creep-fatigue, Non-proportional loading effect, Unified viscoplasticity model</t>
  </si>
  <si>
    <t>10.1016/j.engstruct.2022.114475</t>
  </si>
  <si>
    <t>Fe-Mn-Si alloy U-shaped dampers with extraordinary low-cycle fatigue resistance</t>
  </si>
  <si>
    <t>© 2022 Elsevier LtdThis study presents a new type of Fe-Mn-Si alloy U-shaped dampers (FMS-UDs) that exhibit extraordinary low cycle fatigue (LCF) performance. The basic material properties of Fe-Mn-Si alloy were first evaluated by a series of material tests considering both the monotonic and cyclic loading schemes, where normal carbon steel specimens were also tested for comparison. After the material tests, a total of 30 U-shaped dampers were examined, considering various parameters such as material type, geometry, loading direction and strain rate. Following the experimental program, finite element models were established to help interpret the test result. The material tests showed that Fe-Mn-Si alloy exhibited non-obvious yield plateau and moderate strain hardening under monotonic loading. Spring-back phenomenon, non Masing behavior, and excellent LCF performance were generally observed under cyclic loading. The damper tests showed that the FMS-UDs exhibited slightly “narrower” hysteresis responses compared with normal steel dampers. The LCF life and the total energy dissipation of the FMS-UDs are up to 7 times that of their steel counterparts, depending on the parameters considered. From a modeling point of view, the hysteretic behavior of the Fe-Mn-Si alloy could be adequately captured by a combined kinematic/isotropic hardening model. By using the calibrated parameters from the material tests, the hysteresis behavior and stress distribution of the FMS-UDs can be well represented. Critical locations which are prone to fatigue failure of the FMS-UDs were accurately captured by the numerical model, and the predictions agree very well with the test results.</t>
  </si>
  <si>
    <t>Fe-Mn-Si alloy, Iron-based shape memory alloy, Low-cycle fatigue, Seismic resilience, U-shaped damper</t>
  </si>
  <si>
    <t>10.1016/j.tafmec.2022.103405</t>
  </si>
  <si>
    <t>On the applicability of the cumulative strain energy density for notch fatigue analysis under multiaxial loading</t>
  </si>
  <si>
    <t>© 2022 Elsevier LtdIn this paper, the cumulative strain energy density, also called fatigue toughness, was used to predict the fatigue life of notched members subjected to multiaxial loading. The relationship between the total energy absorbed to fracture and the number of cycles to failure was established from uniaxial strain-controlled fatigue tests. Multiaxial fatigue tests were performed on notched round bars made of high-strength steel under proportional bending-torsion considering different normal stress to shear stress ratios and different loading orientations. The fatigue lives predicted with the proposed model were compared to those obtained with other stress-based and energy-based models. Overall, the proposed model led to good predictions, and showed better predictive capabilities than the other tested models.</t>
  </si>
  <si>
    <t>Bending-torsion, Cumulative strain energy, Fatigue life prediction, Multiaxial fatigue</t>
  </si>
  <si>
    <t>10.1007/s11665-022-06868-4</t>
  </si>
  <si>
    <t>Effects of GTAW Dynamic Wire Feeding Frequencies on Fatigue Strength of ASTM A516-70 Steel Welded Joints</t>
  </si>
  <si>
    <t>Journal of Materials Engineering and Performance</t>
  </si>
  <si>
    <t>© 2022, ASM International.It is known that the conventional arc welding processes reduce the fatigue life of welded joints. However, in this work, a gas tungsten arc welding process with dynamic wire feeding (GTAW-DWF) at frequencies of 0.5, 5, 10 and 15 Hz improved the fatigue properties compared to the conventional process (C-GTAW) and the unwelded base material. The investigation was based on axial fatigue tests (R = 0.1) at room temperature, microhardness tests, microstructural analysis, secondary dendritic arm spacing (SDAS) measurements, scanning electron microscopy of fatigue fracture surfaces and Weibull distribution analysis. The mechanisms associated to dendritic morphology of fusion welds and solidification patterns were discussed. The SDAS values were (5 ± 0.8), (4 ± 1.0), (2 ± 0.3) and (4 ± 0.7) µm for the GTAW-DWF process with frequencies of 0.5, 5, 10 and 15 Hz, respectively, compared to (6 ± 1.4) µm of the conventional process. The GTAW-DWF lower SDAS and the absence of micro solidification defects were associated with the fatigue life improvement. The fatigue life for the GTAW-DWF with 1 Hz welded joints improved the fatigue life from 3288 to 115,356 cycles and from 12,027 to 522,143 cycles for maximum stress levels of 534 and 481 MPa, respectively, compared to the conventional GTAW process.</t>
  </si>
  <si>
    <t>ASTM A516-70 steel, dynamic wire feeding, fatigue life, GTAW, welded joints, welding</t>
  </si>
  <si>
    <t>10.1016/j.engfailanal.2022.106354</t>
  </si>
  <si>
    <t>Fatigue fracture surface metrology of thin-walled tubular austenitic steel specimens after asynchronous loadings</t>
  </si>
  <si>
    <t>© 2022 The Author(s)This paper aims to study the effect of asynchronous axial-torsional strain-controlled loading histories on fracture surface behavior of thin-walled tubular X5CrNi18-10 (304/304L) austenitic steel specimens. Tests under pure axial loading and pure torsional loading are also conducted to better segregate the effect of multiaxiality. The fractures surface topographies were examined through the profiles over the entire surface with the support of an optical measurement system. Then, features of the post-failure fractures were related to the loading conditions and the fatigue life. The outcomes indicate that the multiaxial loading path significantly affects the surface topography. Overall, fracture surface parameters increase for higher fatigue lives. Based on the dialectic relationship, a fatigue damage model able to estimate the fatigue lifetime under asynchronous axial-torsional loading histories has been successfully developed. The fracture surface topology parameters collected from both sides of the same specimen lead to comparable results which reinforces the applicability of the proposed approach.</t>
  </si>
  <si>
    <t>Austenitic steel, Fatigue life estimation, Fractography, Multiaxial fatigue, Non-proportional loading, Surface metrology</t>
  </si>
  <si>
    <t>10.1002/stc.2976</t>
  </si>
  <si>
    <t>Digital twin-based structure health hybrid monitoring and fatigue evaluation of orthotropic steel deck in cable-stayed bridge</t>
  </si>
  <si>
    <t>Structural Control and Health Monitoring</t>
  </si>
  <si>
    <t>© 2022 John Wiley &amp; Sons Ltd.Digital twin bridges are virtual replicas of real physical entity bridges in computers. A digital twin bridge in the form of a finite element model can help in making sense of the structural responses monitored by the structure health monitoring system. This study proposes the structure health hybrid monitoring method, which provides a mean for synthesizing monitoring data and finite element model to reconstruct the un-monitoring structure responses, in developing a digital twin of a cable-stayed bridge. The considered structure is the orthotropic steel deck, in which the welding residual stress is an important cause of fatigue cracking. The submodel technology is employed to study the distribution characteristics of welding residual stress and the coupling effect with vehicle-induced stress and temperature-induced stress near the weld in the U-ribs to top deck joint in orthotropic steel deck. Aiming at the defect that cannot consider welding residual stress for the S-N curves based on fatigue evaluation and life prediction method, a nonlinear fatigue damage model based on the continuum damage mechanics, which has been verified by orthotropic steel deck fatigue test, is employed to evaluate the fatigue performance of U-ribs to top deck joint in orthotropic steel deck for an in-service cable-stayed bridge.</t>
  </si>
  <si>
    <t>digital twin bridge, fatigue performance, orthotropic steel deck, structural health hybrid monitoring, welding residual stress</t>
  </si>
  <si>
    <t>10.1016/j.ijfatigue.2022.106906</t>
  </si>
  <si>
    <t>Effects of defect size and location on high cycle fatigue life of a maraging stainless steel at ambient and cryogenic temperatures</t>
  </si>
  <si>
    <t>© 2022 Elsevier LtdIn some extreme service environments, materials with properties to resist cryogenic temperatures and intense vibration are required. In this study, high cycle fatigue (HCF) tests with different stress ratios were conducted on maraging stainless steel at both ambient and cryogenic temperatures. Fracture surface observation indicates that internal fatigue crack initiation prevails over surface initiation at cryogenic temperatures. A normalization method was proposed to examine the effects of defect size and location on the fatigue life. Furthermore, the Z parameter was modified to predict HCF life at different stress ratios and temperatures, with improved accuracy.</t>
  </si>
  <si>
    <t>Crack initiation, Cryogenic temperature, Defect distribution, High cycle fatigue, Life prediction</t>
  </si>
  <si>
    <t>10.1016/j.ijfatigue.2022.106898</t>
  </si>
  <si>
    <t>Fatigue damage evaluation of welded joints in steel bridge based on meso-damage mechanics</t>
  </si>
  <si>
    <t>© 2022 Elsevier LtdWelding is a rapid and flexible connection that facilitates the use of a broad range of steel bridge. However, fatigue cracks initiating from various welded connection details are common problems in steel bridges. Therefore, it is vital to accurately evaluate the fatigue damage evolution and fatigue life of welded joints in steel bridge. In this study, a fatigue damage evolution model based on the meso-damage mechanics was proposed to evaluate the fatigue damage of welded joints in steel bridge. The number density of micro-cracks was adopted as the damage variable in the fatigue evolution model. Finite element modelling and user material subroutine (UMAT) in ABAQUS were combined to simulate fatigue damage evolution of welded joints in steel bridge. The fatigue damage evolution model was embedded in UMAT while the UMAT was coupled with the finite element model of the welded joints under cyclic loading. Then, the proposed model was validated by fatigue tests. The fatigue damage evolution model was also used to investigate the fatigue damage evolution process, and fatigue life prediction of the typical welded joints specimens in orthotropic steel decks (OSDs) of steel bridge. The results indicate that the fatigue strengths of nominal stress method were estimated to be 65.7 MPa for typical welded joints. The fatigue cracks mainly initiating at the weld toe and propagating along the weld toe line. The simulation results indicate that the fatigue damage evolution model provides superior ability in evaluating fatigue damage process and fatigue life of welded joints in steel bridge.</t>
  </si>
  <si>
    <t>Fatigue damage evolution model, Meso-damage mechanics, Numerical simulation, Steel bridge, Welded joints</t>
  </si>
  <si>
    <t>10.1007/s42243-021-00740-w</t>
  </si>
  <si>
    <t>Mechanical and fatigue properties of SA508-IV steel used for nuclear reactor pressure vessels</t>
  </si>
  <si>
    <t>Journal of Iron and Steel Research International</t>
  </si>
  <si>
    <t>Crack initiation, Crack propagation, Low cycle fatigue, Nuclear reactor pressure vessel, SA508-IV steel</t>
  </si>
  <si>
    <t>10.1007/s40195-021-01366-3</t>
  </si>
  <si>
    <t>Fatigue Properties Improvement of Low-Carbon Alloy Axle Steel by Induction Hardening and Shot Peening: A Prospective Comparison</t>
  </si>
  <si>
    <t>Acta Metallurgica Sinica (English Letters)</t>
  </si>
  <si>
    <t>© 2022, The Chinese Society for Metals (CSM) and Springer-Verlag GmbH Germany, part of Springer Nature.Fatigue fracture is the major threat to the railway axle, which can be avoided or delayed by surface strengthening. In this study, a low-carbon alloy axle steel with two states was treated by surface induction hardening and shot peening, respectively, to reveal the mechanism of fatigue property improvement by microstructure characterization, microhardness measurement, residual stress analysis, roughness measurement, and rotary bending fatigue tests. The results indicate that both quenching and tempering treatment can effectively improve the fatigue properties of the modified axle steel. In addition, induction hardening can create an ideal hardened layer on the sample surface by phase transformation from the microstructure of ferrite and pearlite to martensite. By comparison, shot peening can modify the microstructure in surface layer by surface severe plastic deformation introducing a large number of dislocation and even cause grain refinement. Both induction hardening and shot peening create compressive residual stress into the surface layer of axle steel sample, which can effectively reduce the stress level applied to the metal surface during the rotary bending fatigue tests. On the whole, the contribution of induction hardening to the fatigue life of axle steel sample is better than that of the shot peening, and induction hardening shows obvious advantages in improving the fatigue life of axle steel.</t>
  </si>
  <si>
    <t>Axle steel, Fatigue property improvement, Induction hardening, Shot peening, Surface strengthening</t>
  </si>
  <si>
    <t>10.1177/03093247211038415</t>
  </si>
  <si>
    <t>Research on high cycle fatigue damage characterization of FV520B steel based on the nonlinear Lamb wave</t>
  </si>
  <si>
    <t>Journal of Strain Analysis for Engineering Design</t>
  </si>
  <si>
    <t>FV520B, high cycle fatigue, Lamb wave, nonlinear coefficient, second harmonic</t>
  </si>
  <si>
    <t>10.1016/j.apsusc.2022.153117</t>
  </si>
  <si>
    <t>Effect of N ion implantation on tribological properties of spring steels</t>
  </si>
  <si>
    <t>Applied Surface Science</t>
  </si>
  <si>
    <t>Electron microscopy, Indentation, Ion implantation, Scanning profilometry, Sliding wear, Surface topography</t>
  </si>
  <si>
    <t>10.3969/j.issn.1007-2012.2022.07.024</t>
  </si>
  <si>
    <t>Fatigue life of bellows based on asymmetric cyclic loading displacement</t>
  </si>
  <si>
    <t>Suxing Gongcheng Xuebao/Journal of Plasticity Engineering</t>
  </si>
  <si>
    <t>© 2022, Editorial Board of Journal of Plasticity Engineering. All right reserved.Taking the stainless steel U-shaped bellows as the research object, the fatigue life finite element analysis model of U-shaped bellows was constructed based on the Workbench platform of ANSYS, the fatigue life was evaluated using the stress-fatigue S-N curves processing analysis method, and the reliability of the model was verified by the fatigue life test of bellows. The fatigue failure of U-shaped bellows with different loading displacements and different loading methods was investigated under the combined effect of external pressure and displacement. The results show that the fatigue life changes significantly with different loading displacements, and life decreases constantly as the loading displacement increases. Different displacement loading methods also have certain influence on the fatigue life of bellows, and the fatigue life of bellows decreases as the difference between tensile displacement and compression displacement increases.</t>
  </si>
  <si>
    <t>Bellows, Failure cycle, Fatigue life, Loading displacement, Loading method</t>
  </si>
  <si>
    <t>10.1108/IJSI-04-2022-0061</t>
  </si>
  <si>
    <t>Hardness measurements as a technique for measuring accumulated fatigue damage</t>
  </si>
  <si>
    <t>International Journal of Structural Integrity</t>
  </si>
  <si>
    <t>Diagnostics, Fatigue damage, Hardness measurement, Structural steel</t>
  </si>
  <si>
    <t>10.1016/j.ijhydene.2022.05.220</t>
  </si>
  <si>
    <t>Effects of inclusions on the fatigue life of SNCM439 steel in high-pressure hydrogen gas</t>
  </si>
  <si>
    <t>International Journal of Hydrogen Energy</t>
  </si>
  <si>
    <t>Fatigue life, Hydrogen gas, Low-alloy steel, Nonmetallic inclusions</t>
  </si>
  <si>
    <t>10.12989/sem.2022.83.1.109</t>
  </si>
  <si>
    <t>Static and fatigue behavior of through-bolt shear connectors with prefabricated HFRC slabs</t>
  </si>
  <si>
    <t>Structural Engineering and Mechanics</t>
  </si>
  <si>
    <t>Copyright © 2022 Techno-Press, Ltd.Twelve push-out test specimens were conducted with various parameters to study the static and fatigue performance of a new through-bolt shear connector transferring the shear forces of interface between prefabricated hybrid fiber reinforced concrete (HFRC) slabs and steel girders. It was found that the fibers could improve the fatigue life, capacity and initial stiffness of through-bolt shear connector. While the bolt-hole clearance reduced, the initial stiffness, capacity and slippage of through-bolt shear connector increased. After the steel-concrete interface properties were improved, the initial stiffness increased, and the capacity and slippage reduced. Base on the test results, the equation of the load-slip curve and capacity of through-bolt shear connector with prefabricated HFRC slab were obtained by the regression of test results, and the allowable range of shear force under fatigue load was recommended, which could provide the reference in the design of through-bolt shear connector with prefabricated HFRC slabs.</t>
  </si>
  <si>
    <t>capacity, fatigue life, HFRC, load-slip curve, through-bolt shear connector</t>
  </si>
  <si>
    <t>10.3390/cryst12070967</t>
  </si>
  <si>
    <t>Mechanical Properties of Low Carbon Alloy Steel with Consideration of Prior Fatigue and Plastic Damages</t>
  </si>
  <si>
    <t>Crystals</t>
  </si>
  <si>
    <t>coupling damage, low alloy steel, low-cycle fatigue, mechanical properties, plastic deformation, pre-damage</t>
  </si>
  <si>
    <t>10.3390/met12071199</t>
  </si>
  <si>
    <t>A Comparison Study of Fatigue Behavior of S355J2+N, S690QL and X37CrMoV5-1 Steel</t>
  </si>
  <si>
    <t>Metals</t>
  </si>
  <si>
    <t>AISI H11 steel grade, fatigue life, S355J2+N steel grade, S690QL steel grade, STRENX 700 steel grade, structural fatigue tests, S–N fatigue curves, X37CrMoV5-1 steel grade</t>
  </si>
  <si>
    <t>10.3390/met12071222</t>
  </si>
  <si>
    <t>Influence of Plastic Strain Control on Martensite Evolution and Fatigue Life of Metastable Austenitic Stainless Steel †</t>
  </si>
  <si>
    <t>© 2022 by the authors.Metastable austenitic stainless steel was investigated during fatigue tests under strain control with either constant total or constant plastic strain amplitude. Two different material conditions with coarse-grained and ultrafine-grained microstructure were in focus. The influence of plastic strain control of the fatigue test on both the martensitic phase transformation as well as on the fatigue lives is discussed. In addition, an approach for calculating the Coffin–Manson–Basquin parameters to estimate fatigue lives based on strain-controlled tests at constant total strain amplitudes is proposed for materials undergoing a strong secondary hardening due to martensitic phase transformation.</t>
  </si>
  <si>
    <t>cyclic plastic strain, fatigue, martensite</t>
  </si>
  <si>
    <t>10.3390/ma15144917</t>
  </si>
  <si>
    <t>Influence of Creep Damage on the Fatigue Life of P91 Steel</t>
  </si>
  <si>
    <t>© 2022 by the authors.The following paper presents the results of tests on samples made of P91 steel under the conditions of simultaneously occurring fatigue and creep at a temperature of 600 °C. The load program consisted of symmetrical fatigue cycles with tensile dwell times to introduce creep. Static load (creep) was carried out by stopping the alternating load at the maximum value of the alternating stress. The tests were carried out for two load dwell times, 5 s and 30 s. A comparative analysis of the test results of fatigue load with a dwell time on each cycle confirmed that creep accompanying the variable load causes a significant reduction in sample durability. It was shown in the paper that regarding the creep influence in the linear fatigue damage summation approach, it is possible to improve the compliance of the fatigue life predictions with the experimental results.</t>
  </si>
  <si>
    <t>creep, damage, low-cycle fatigue, strain energy</t>
  </si>
  <si>
    <t>10.16078/j.tribology.2021274</t>
  </si>
  <si>
    <t>Preparation and Tribological Behavior of Cr&lt;inf&gt;3&lt;/inf&gt;C&lt;inf&gt;2&lt;/inf&gt;-NiCr/DLC Duplex Coating with High Load-Bearing and Wear Resistance</t>
  </si>
  <si>
    <t>Mocaxue Xuebao/Tribology</t>
  </si>
  <si>
    <t>© 2022 Science Press. All rights reserved.Diamond-like carbon (DLC) films can effectively improve the surface properties of functional components and parts. However, their applications are greatly limited due to the large intrinsic brittleness, high internal stress, limited thickness, poor bonding strength and low load-bearing capacity. Duplex design combining high velocity oxy-fuel (HVOF) coating and DLC film provides the possibility of high-performance and long-life protection for mechanical components in harsh conditions such as high contact stress, high speed and severe wear, hence showing good application prospects. In this study, we prepared the duplex coating consisting of a thick Cr3C2-NiCr interlayer and a thin DLC top layer on the 316L stainless steel substate by combining HVOF technology and plasma assisted chemical vapor deposition. The microstructure, the mechanical properties, as well as the tribological behaviors of the coating were investigated under varying loads and compared with the single DLC film. The results showed that the DLC film on stainless steel and Cr3C2-NiCr coating had clear multilayer structure, including the Cr interlayer, Cr/WC and WC/DLC transition layer, and DLC top layer, the thicknesses of which were about 260 nm, 280 nm, 760 nm and 3700 nm, respectively. In the duplex coating, the top DLC film showed the obvious collapse in the porous and unconsolidated regions of the Cr3C2-NiCr coating, which resulted in the micro-pit characteristics on the surface. Introduction of Cr3C2-NiCr coating under the DLC film had little effect on its microstructure and hardness, but significantly improved the bonding strength and load-bearing capacity of DLC film. The Cr3C2-NiCr coating as a load-bearing layer can effectively avoid the brittle fracture and spalling failure of DLC film in the process of indentation and scratch tests. In addition, the Cr3C2-NiCr coating can realize the smooth transition of material properties from soft substrate to hard film, and can effectively reduce the interfacial stress concentration. The average friction coefficient of single DLC film decreased first and then increased slightly with the increase of applied load. Surface analysis indicated that the carbon-based transfer film was formed on the surface of the counterpart ball at low load, but the plastic deformation, fatigue crack or spalling of the DLC film occurred under high loads, which increased the friction coefficient. Compared to the single DLC film, the friction coefficient of Cr3C2-NiCr/DLC duplex coating decreased monotonously with the increase of load, which was conformd to the Hertz elastic contact model. Furthermore, the Cr3C2-NiCr/DLC duplex coating had lower wear rate than the single DLC film under different loads, which was mainly attributed to the high load-bearing property of the intermediate ceramic coating. With the increase of load, the wear mechanism of single DLC film changed from abrasive wear to fatigue wear and then to brittle fracture. But for the Cr3C2-NiCr/DLC duplex coating, the wear mechanism was mainly abrasive wear, and a small number of debris was "captured and stored" in the micro-pits and "flattened and compacted" to reduce abrasive wear with the increase of load. At the same time, the high load-bearing capacity of duplex coating effectively inhibited plastic deformation and fatigue crack of top DLC film, which was one of the important reasons for its low and relatively stable friction coefficient under high loads. Besides, the excellent tribological properties of the Cr3C2-NiCr/DLC duplex coating were also attributed to the stable existence and microstructure evolution of the carbon transfer film on the surface of the counterpart ball.</t>
  </si>
  <si>
    <t>different loads, duplex coating, high load-bearing, mechanical properties, tribological properties</t>
  </si>
  <si>
    <t>10.1088/2053-1591/ac7cc0</t>
  </si>
  <si>
    <t>Prediction model of low cycle fatigue life of 304 stainless steel based on genetic algorithm optimized BP neural network</t>
  </si>
  <si>
    <t>Materials Research Express</t>
  </si>
  <si>
    <t>© 2022 The Author(s). Published by IOP Publishing Ltd.The low cycle fatigue life of 304 stainless steel is an essential basis for safety assessment. Usually, there is a complex nonlinear relationship between fatigue life and influencing factors, which is difficult to be predicted by traditional fatigue life models. Based on this, the BP algorithm and genetic optimization algorithm (GA) for the fatigue life prediction problem of 304 stainless steel is proposed. Based on the existing large amount of test data, the fatigue life of 304 stainless steel material is predicted by using BP and GA-BP learning models. The results show that the GA-BP prediction model is more flexible, the correlation coefficient R reaches 0.98158, the prediction data are within the 2 times error limit and closer to the ideal line, and the model prediction is better.</t>
  </si>
  <si>
    <t>304 stainless steel, BP neural network, genetic algorithm, life prediction, low cycle fatigue</t>
  </si>
  <si>
    <t>10.1088/2053-1591/ac7f12</t>
  </si>
  <si>
    <t>Fatigue fracture behavior of high-strength low-alloy steel for flexible marine riser in the high cycle fatigue regime</t>
  </si>
  <si>
    <t>© 2022 The Author(s). Published by IOP Publishing Ltd.The relationship between microstructure, stress ratio, and fatigue fracture behavior of high-strength steel for flexible marine risers was investigated by microstructure characterization and fatigue test. The microstructure characteristic, S-N curve, fatigue fracture morphology, and fatigue crack morphology after quenching and tempering treatment and cyclic heat treatment, respectively, were evaluated. The results revealed that after cyclic heat treatment, the microstructure was refined considerably, the grain boundary density and the content of high-angle grain boundary increased, which inhibited the fatigue crack propagation and improved the fatigue strength. The average stress increased by increasing the stress ratio, which promoted the crack initiation and propagation; consequently, the fatigue strength and fatigue life of the tested steel decreased.</t>
  </si>
  <si>
    <t>cyclic heat treatment, fatigue fracture behavior, flexible marine riser, high-strength low-alloy steel, tempered martensite</t>
  </si>
  <si>
    <t>10.3390/ma15134569</t>
  </si>
  <si>
    <t>Three-Body Abrasive Wear Behavior of WC-10Cr&lt;inf&gt;3&lt;/inf&gt;C&lt;inf&gt;2&lt;/inf&gt;-12Ni Coating for Ball Mill Liner Application</t>
  </si>
  <si>
    <t>© 2022 by the authors. Licensee MDPI, Basel, Switzerland.Carbide coatings are frequently used to improve the wear resistance of industrial components in various wear environments. In this research, aiming at the service characteristics of easy wear and short service life of ball mill liners, WC–10Cr3C2–12Ni coatings were prepared by supersonic flame spraying technology (HVOF). The reciprocating sliding tests were conducted under four different WC particle size conditions, and the differences in the tribological behavior of the coatings and three–body abrasive wear mechanism were obtained. The findings reveal that the average nanohardness of the WC–Cr3C2–Ni coating is nearly five times greater than that of the steel substance. The COF of tribo-pairs decreases and then increases as the particle size increases. In the case of no particles, the surface of the coating is slightly worn, with fatigue and oxidative wear being the primary wear mechanisms. Small particles (1.5 µm and 4 µm) are crushed and coated on the coating surface, in which the extremely fine particles are plasticized to form friction layers that have a protective effect on the coatings. The protective effect of the particles disappears as the particle size increases and is replaced by a powerful chiseling effect on the coatings, resulting in serious material loss. The particle size has a direct relationship with coating wear.</t>
  </si>
  <si>
    <t>HVOF coating, particle size, three-body abrasive wear, wear mechanism</t>
  </si>
  <si>
    <t>10.1016/j.engstruct.2022.114369</t>
  </si>
  <si>
    <t>Experimental investigation of flexural behaviours of hybrid engineered cementitious composite beams under static and fatigue loading</t>
  </si>
  <si>
    <t>© 2022 Elsevier LtdDue to its superior flexural performance in both static and fatigue loading, hybrid engineered cementitious composites (ECC) has a high potential for application in structural components subject to repeated loads such as highway bridge link slabs. For such applications, properties of ECC in terms of flexural strength, ductility, cracking behaviour, and especially the fatigue life are key parameters that affect its performance. In this study, four-point bending tests were conducted on 36 hybrid ECC beams subject to static and fatigue loadings. In order to investigate the effects of different fibres contents, three types of hybrid ECCs with different polyethylene fibre (PE) and steel fibre (ST) volume fractions were tested. The experimental work was designed to study the flexural strength, ductility, fatigue life as well as the cracking behaviours of the beams. It is found that by using hybrid fibre, both the static and fatigue performances of ECC could be enhanced when compared with mono-fibre ECC with similar fibre content. Test results also indicated, among the three hybrid ECCs tested, the ECC with 1.25%+0.75% PE-ST fibre showed a balanced performance on ductility, flexural strength, cracking control performance and fatigue life.</t>
  </si>
  <si>
    <t>Fatigue loading, Flexural behaviour, Hybrid engineered cementitious composite, Multiple-cracking behaviour, Polyethylene fibre, Steel fibre</t>
  </si>
  <si>
    <t>10.3390/ma15134558</t>
  </si>
  <si>
    <t>An Energy-Based Method for Lifetime Assessment on High-Strength-Steel Welded Joints under Different Pre-Strain Levels</t>
  </si>
  <si>
    <t>fatigue life estimation, high-strength steel Q345, pre-strain, strain energy density, welded joint</t>
  </si>
  <si>
    <t>10.1016/j.istruc.2022.05.080</t>
  </si>
  <si>
    <t>Static and fatigue behaviour of ECC link slabs in reinforced concrete girder Joint-Free bridges</t>
  </si>
  <si>
    <t>© 2022 Institution of Structural EngineersEngineered Cementitious Composite (ECC) has been recommended for application in bridge deck link slabs to minimize long-term life cycle costs through enhanced durability. However, ECC link slab experimental tests documented in the literature to date have been limited to steel superstructure, despite the use of reinforced concrete (RC) girders as common practice in bridge construction. RC deck girder isolated ECC link slab specimens were tested under static and fatigue load up to 400,000 and 1,000,000 cycles with mean fatigue stress level varied from 40% to 55% of ultimate load. The fatigue-damaged specimens were then statically loaded to failure. Residual load, deflection, moment, rotation, stiffness, and energy absorbing of fatigued link slab specimens were compared with virgin specimens to determine the level of deterioration. Experimental results were compared with those obtained from analytical calculations for reinforced concrete girder joint-free bridges with EC link slabs.</t>
  </si>
  <si>
    <t>Engineered cementitious composite, Joint-free bridge, Link slab, Reinforced concrete deck girder, Residual strength, Static and fatigue loading</t>
  </si>
  <si>
    <t>10.1016/j.istruc.2022.05.081</t>
  </si>
  <si>
    <t>Experimental investigation of the shear behaviour of concrete beams with CFRP strip stirrups under static and fatigue loading</t>
  </si>
  <si>
    <t>© 2022 Institution of Structural EngineersExisting reinforced concrete (RC) structures often decrease in safety and service life owing to reinforcement corrosion or fatigue. Therefore, there are urgent requirements to propose new structures for engineering applications. This study investigates the static and fatigue shear behaviours of concrete beams using carbon fibre reinforced polymer (CFRP) strips instead of steel stirrups. The study mainly conducted the shear tests on nine statically loaded beams and six cyclically loaded beams with varied shear span ratios (a /d = 1.0, 2.5 and 3.5) and configurations of CFRP strip stirrups. The results reveal that concrete beams with CFRP strip stirrups have similar static shear behaviour to RC beams. Nevertheless, the CFRP strip stirrup beams exhibit superior fatigue life compared to that of RC beams, which significantly restrain the development of deflection, concrete cracks, and stirrup strain. Using CFRP strip stirrups instead of steel stirrups can effectively improve the shear resistance of the concrete beams under static and fatigue loading.</t>
  </si>
  <si>
    <t>CFRP strip, Fatigue performance, Service life, Shear resistance, Shear span ratios</t>
  </si>
  <si>
    <t>10.1016/j.istruc.2022.05.069</t>
  </si>
  <si>
    <t>Experiment and numerical simulation investigation for crack growth of deck-to-rib welded details in orthotropic steel bridge decks</t>
  </si>
  <si>
    <t>© 2022 Institution of Structural EngineersThe cracks with different shape ratios propagating along the deck direction are extremely harmful for the deck-to-rib welded details in orthotropic steel decks (OSDs). To provide an effective and reliable fatigue life assessment method for OSDs, the 2D and 3D crack propagation simulations were carried out to solve the crack (including the penetrating crack) propagation problems based on linear elastic fracture mechanics (LEFM), respectively. Firstly, the fatigue experiment was carried out for the investigation of crack propagation characteristics and fatigue life evaluation of deck-to-rib weld details. Secondly, a solid finite element model (FEM) was established. The simulated hot spot stresses at the weld toe and the simulated nominal stresses at the weld root were compared with those of the experiment to verify the accuracy of the FEM. Thirdly, based on LEFM and the two-level method, the finite element method and the finite element/boundary element method were presented to analyze the penetrating crack with growth using the 2D stain model and 3D quarter-elliptical crack growth using 3D models with different initial shapes of the fatigue specimen respectively. Finally, the 2D and 3D numerical crack propagation morphologies, stress intensity factor ranges, fatigue life and crack growth rates were analyzed and discussed. The results indicate that the fatigue crack at the weld root of the specimen is an I-II-III mixed-type crack dominated by the I-type crack. The simulated fatigue life of 3D models is accurate with an error of about 10%. The fatigue life is mainly consumed in the initial stage of crack propagation. The fatigue life of the penetrating crack propagation simulated using the 2D stain model is only 60% of that of the 3D quarter-elliptical crack propagation. The initial shape of the crack is flatter, the fatigue life of the specimen is shorter, and the crack growth rate of it is faster. The penetrating cracks seriously affect the service life of the steel bridge decks. Therefore, it is necessary to detect the OSDs in time and take measures to prevent the further propagation of the crack.</t>
  </si>
  <si>
    <t>Crack growth, Deck-to-rib welded details, Fatigue evaluation, LEFM, Orthotropic steel decks</t>
  </si>
  <si>
    <t>10.1016/j.ijmecsci.2022.107369</t>
  </si>
  <si>
    <t>A universal constitutive model for hybrid stress-strain controlled creep-fatigue deformation</t>
  </si>
  <si>
    <t>Accelerated creep behavior, Decelerated stress relaxation, Hybrid stress-strain controlled creep-fatigue interaction loading, Universal constitutive model</t>
  </si>
  <si>
    <t>10.1016/j.jcsr.2022.107332</t>
  </si>
  <si>
    <t>Study seismic performance of duplex stainless steel under large strain amplitude by cyclic loading test</t>
  </si>
  <si>
    <t>Cyclic constitutive model, Duplex stainless steel S2205, Large plastic strain, Low-cycle fatigue properties, Numerical analysis</t>
  </si>
  <si>
    <t>10.1016/j.jcsr.2022.107323</t>
  </si>
  <si>
    <t>Deformation and cyclic behavior of partially-restrained energy dissipaters with yielding end connections</t>
  </si>
  <si>
    <t>© 2021Partially-restrained Energy Dissipater (PED) is a metal hysteresis dissipative device and exhibits an excellent low-cycle fatigue performance. Each PED typically consists of an inner core and an outer restraining member. The inner core is manufactured from a steel rod, forming a milled portion (the fuse) to dissipate energy and two intact external portions (external bars) to connect with structural members. External bars were expected to remain elastic in prior studies and the cyclic responses of PEDs with yielding external bars were hardly discussed. In this paper, a total of eight PEDs were designed and tested to comprehensively investigate the hysteresis responses of PEDs with yielding external bars. The three variable parameters of the test were loading patterns, the unrestrained length of the external bar lur and the cross-sectional area ratio ρ of the fuse to the external bar. The test results illustrated that most of PEDs exhibited stable cyclic performances after external bars yielding and two failure modes were observed, including fuse fracture and end bending. Besides, a larger area ratio ρ significantly improved the low-cycle fatigue life and energy dissipation capacity of PEDs, meanwhile it increased the demand on the flexural stiffness of the external bar to avoid end bending. Finally, an analytical model was established for the deformation of the external bar and a design criteria was presented to avoid the end bending failure of PEDs with yielding end connections</t>
  </si>
  <si>
    <t>End bending failure, Energy dissipaters, Hysteresis behavior, Inelastic buckling</t>
  </si>
  <si>
    <t>10.1016/j.engfailanal.2022.106383</t>
  </si>
  <si>
    <t>Fatigue behavior of rib-to-floorbeam welded connections in UHPC reinforced OSDs subjected to longitudinal flexural</t>
  </si>
  <si>
    <t>© 2022 Elsevier LtdIn recent years, ultra-high-performance concrete (UHPC) has been extensively used in orthotropic steel decks (OSDs) to improve their structural characteristics and extend their fatigue lives. In the present study, an experimental investigation was conducted on three full-scale rib-to-floorbeam welded connections to study the influence of utilizing UHPC overlay on fatigue behavior of such welded connection in OSDs. Two rear axle loads of HL-93 fatigue truck codified in the AASHTO specification were applied in the tests and the effect of longitudinal flexural were considered. Fatigue tests were conducted with full fatigue performance including the failure modes, crack initiation and propagation paths, fatigue lives, and vertical rigidity degradations fully reported. The obtained fatigue test results demonstrated that the application of UHPC overlay remarkably extended the fatigue life of the studied rib-to-floorbeam connections; the fatigue lives at the test end (Nf) were extended by 74.6% under the effect of the same hot spot stress range. The vertical rigidity of the two UHPC reinforced specimens were degraded by 12.3% and 7.3% compared to 15.1% for the unreinforced specimen, indicating that the UHPC reinforced specimens still have considerable load-carrying capacities until the fatigue failure. Moreover, it is demonstrated that the FAT100 fatigue curve provided in IIW fatigue design recommendations could be employed to predict the fatigue resistance of rib-to-floorbeam welded joints in OSDs.</t>
  </si>
  <si>
    <t>Fatigue life, Fatigue resistance, Longitudinal flexural, Rib-to-floorbeam connection, Steel-UHPC composite deck</t>
  </si>
  <si>
    <t>10.1016/j.jcsr.2022.107308</t>
  </si>
  <si>
    <t>Comparative study on ultra-low-cycle-fatigue behavior of Q235 normal-steel and Q690 high-strength steel</t>
  </si>
  <si>
    <t>Continuum damage mechanics model, Fracture prediction, Q235 normal steel, Q690 high-strength steel, Ultra-low-cycle-fatigue</t>
  </si>
  <si>
    <t>10.1111/ffe.13724</t>
  </si>
  <si>
    <t>Interior crack initiation during the very-high-cycle fatigue of railway wheel steel under axial loading and rolling contact loading</t>
  </si>
  <si>
    <t>Fatigue and Fracture of Engineering Materials and Structures</t>
  </si>
  <si>
    <t>© 2022 John Wiley &amp; Sons Ltd.In this paper, a comparative study of the very-high-cycle fatigue (VHCF) behavior of railway wheel steel under axial loading and rolling contact loading was conducted. Fatigue tests were performed with an ultrasonic fatigue test machine under axial loading, and the fracture surfaces from the fatigue tests and shattered rims taken from the failed railway wheels were observed. The wheel steel under axial loading presents a VHCF behavior with Mode I crack, and that under rolling contact loading is a VHCF behavior with mix Mode II–III crack. For the VHCF behavior with Mode I crack, surface and interior crack initiation occurred with equal probability at both low and high stress levels and produced a dual linear S–N curve since the value of fatigue limits for the surface and interior crack initiation are close. For the VHCF behavior with mix Mode II–III crack, cracks were initiated from the interior Al2O3 inclusion, and the fatigue life was beyond 107 cycles. Fatigue bands were observed on the fracture surface under rolling contact loading. The ferrite nanograins formed due to the stress state of shear plastic strain with a large compressive stress. The formed nanograins were softer than the matrix caused by the redistribution of the carbon.</t>
  </si>
  <si>
    <t>axial loading, nanograins, rolling contact loading, very-high-cycle fatigue, wheel steel</t>
  </si>
  <si>
    <t>10.1111/ffe.13709</t>
  </si>
  <si>
    <t>Fatigue damage and life evaluation of thick bi-material double strap joints for use in marine applications</t>
  </si>
  <si>
    <t>© 2022 John Wiley &amp; Sons, Ltd.The present-day interest in the use of composite-steel joints in primary marine structures requires an in-depth knowledge of the fatigue performance of thick adhesive joints. This paper reports on experimental tests performed on compliant (i.e., thick and ductile) adhesive joints based on a two-component methyl-methacrylate adhesive in unaged and aged conditions. Bi-material double strap joint with thick adhesive bondlines is subjected to quasi-static and fatigue loading, during which the specimens are monitored by digital mage correlation and infrared thermography techniques to evaluate the types and extent of damage that occur in the joint during fatigue loading. The S-N curve of the aged joint is evaluated along with its fatigue limit. It is found that the unaged specimens fail due to cohesive damage, hackles, and disbond at the adhesive-adherend interface and the aged specimens fail due to delamination within the composite. The specimens that survived fatigue loading showed similar residual strength as specimens that were not fatigue loaded.</t>
  </si>
  <si>
    <t>adhesive, damage evaluation, fatigue life, marine, offshore, residual strength, S-N curve</t>
  </si>
  <si>
    <t>10.1016/j.ijfatigue.2022.106871</t>
  </si>
  <si>
    <t>A unified evaluation method for fatigue resistance of riveted joints based on structural stress approach</t>
  </si>
  <si>
    <t>© 2022Many riveted steel bridges were constructed worldwide between 1850 and 1950. A number of them are still in operation, and their fatigue damage is a major burden in maintenance. This paper presents a unified structural stress approach to evaluate the fatigue resistance of riveted joints for steel bridges. The presented approach was utilized to establish and calibrate S-N curves for riveted joints based on fatigue data from 114 tested specimens, and the curves were validated by fatigue test data from large-scale riveted structures. A single fatigue category was obtained to evaluate different types and sizes of riveted structures. The investigation results showed that the presented approach is capable of evaluating different types of riveted joints and structural stresses. The structural stress approach is insensitive to the mesh size and the element type in finite element analysis. The presented method is convenient for practical engineers to evaluate the fatigue resistance and fatigue life of riveted steel bridges.</t>
  </si>
  <si>
    <t>Fatigue resistance evaluation method, Fatigue tests, Master S-N curves, Riveted steel bridge, Structural stress</t>
  </si>
  <si>
    <t>10.1016/j.ijfatigue.2022.106872</t>
  </si>
  <si>
    <t>The effect of microstructure evolution on the ratchetting-fatigue interaction of carbide-free bainite rail steels under different heat-treatment conditions</t>
  </si>
  <si>
    <t>© 2022Low-cycle fatigue experiments emphasizing the ratchetting are performed on the carbide-free bainitic (CFB) rail steel under different heat-treatment conditions. The effects of microstructure and retained austenite (RA) on the ratchetting-fatigue interaction are investigated through macroscopic and microscopic characterizations. The results indicate that the CFB rail steel exhibits a non-saturated and strain amplitude-dependent cyclic softening feature and shows different ratchetting behaviors and failure modes at various stress levels. Ratchetting promotes the development of stable dislocation substructure and the transformation of blocky RA. The fatigue resistance of 1380 grade CFB steel under the online controlled cooling conditions is better than that of 1280 grade CFB steel under the air-cooling condition.</t>
  </si>
  <si>
    <t>Carbide-free bainitic steel, Fatigue life, Heat-treatment, Ratchetting, Retained austenite</t>
  </si>
  <si>
    <t>10.1016/j.ijfatigue.2022.106867</t>
  </si>
  <si>
    <t>Fatigue life uncertainty prediction using the Monte Carlo and Latin hypercube sampling techniques under uniaxial and multiaxial cyclic loading</t>
  </si>
  <si>
    <t>© 2022The estimation of uncertainty in fatigue life prediction is a decision-making factor in structural design. The problem is specific in the case of multiaxial loading owing to the complex process involved in life prediction. Numerical algorithms are often required to narrow our choice of uncertainty estimation to stochastic sampling. The Monte Carlo technique is often substituted by Latin hypercubes to reduce the computational cost. However, its effectiveness in the uncertainty of life prediction under multiaxial loading has not been validated. To bridge this gap, these two sampling techniques are tested and compared with the application of several stress-based models to the new results of the experimental test on 16Mo3 steel.</t>
  </si>
  <si>
    <t>16Mo3 steel, Fatigue life prediction, Latin Hypercube, Monte Carlo, Multiaxial fatigue criteria, Uncertainty prediction</t>
  </si>
  <si>
    <t>10.1016/j.ijfatigue.2022.106824</t>
  </si>
  <si>
    <t>Micromechanical fatigue experiments for validation of microstructure-sensitive fatigue simulation models</t>
  </si>
  <si>
    <t>Crystal plasticity, Fatigue damage, Ferritic steel, Micromechanical testing, Validation</t>
  </si>
  <si>
    <t>10.13969/j.cnki.cn31-1893.2022.06.011</t>
  </si>
  <si>
    <t>Numerical Simulation of Fatigue Crack Propagation Process of H-steel Beams</t>
  </si>
  <si>
    <t>Progress in Steel Building Structures</t>
  </si>
  <si>
    <t>© 2022, Progress in Steel Buiding Structures All right reserved.In this paper, a finite element method based on fracture mechanics is used to numerically simulate the fatigue crack propagation process of welded H-steel beams. The basic assumptions of the model are given: the initial crack is a circle with a radius of 1.016 mm, the center of the crack is located at the root of the weld between the tension flange and the web, and the crack front is controlled by three to four 1/4 elliptical arcs, different Paris formula coefficients are used at the end points on the crack front and the inner points respectively, and the cycle termination condition is that the fatigue crack depth penetrates the tensile flange wall thickness or the stress intensity factor (SIF) exceeds the fracture toughness. The calculated values of SIF directly output at the endpoint on the crack front of the H-steel beam and at the individual nodes immediately adjacent to the endpoint are corrected by means of quadratic polynomial extrapolation. It is verified by experiments that the numerical model of fatigue crack propagation in this paper can accurately predict the fatigue crack propagation process and fatigue life of H-steel beams. Most of the fatigue crack propagation life of welded H-steel beams is consumed in the stage of smaller crack size from the initial crack size to the edge of the penetration side of the fillet weld. The research results can provide reference for fatigue life prediction and fatigue performance evaluation of H-steel beams.</t>
  </si>
  <si>
    <t>Fatigue crack propagation, Fatigue life, H-steel beam, Numerical simulation, Stress intensity factor (SIF)</t>
  </si>
  <si>
    <t>10.11896/cldb.21050263</t>
  </si>
  <si>
    <t>Time Effect of the Low Cycle Fatigue Property Degradation of Reinforcement After Electrochemical Repair and Its Influence</t>
  </si>
  <si>
    <t>Cailiao Daobao/Materials Reports</t>
  </si>
  <si>
    <t>© 2022, Materials Review Magazine. All right reserved.The effect of resting time on the reinforcing steel bar's fatigue performance after electrochemical repair was investigated in this work. The fatigue life, hysteresis curve, residual strength and other mechanical property indexes were obtained by experiments. And the Low-cycle fatigue constitutive model of reinforcing steel bar was established based on experimental data. The effect of resting time on the seismic performance of the bridge pier after electrochemical repair was investigated via numerical simulation. Results show that the fatigue life and total energy dissipation capacity of the reinforcing steel bar after electrochemical repair decreas by 12%-23% and 13.2%-30%, respectively. The softening stage is advanced with the current density increasing. Meanwhile, the development of plastic damage, strength and stiffness reduction rates were accelerated. The fatigue performance of reinforcing steel bar basically recovers to the level of control group after a resting time of 30 d, including the delaying of softening stage and the recovering of plastic properties. The fatigue performance degradation of reinforcing steel after electrochemical repair will lead to the energy dissipation capacity decrease and ductility degradation of reinforced concrete component which can also recover with the resting time.</t>
  </si>
  <si>
    <t>Electrochemical repair, Hydrogen embrittlement, Low cycle fatigue, Seismic performance, Time effect</t>
  </si>
  <si>
    <t>10.1016/j.engfracmech.2022.108523</t>
  </si>
  <si>
    <t>A simplified Johnson-Cook model of TC4T for aeroengine foreign object damage prediction</t>
  </si>
  <si>
    <t>© 2022 Elsevier LtdForeign object damage (FOD) was one of the major concerns of airworthiness requirements for aeroengines in service and maintenance, which reduced the fatigue life and led to premature failure. In present work, dynamic mechanical properties of a new titanium alloy named TC4T were firstly investigated by using Split-Hopkinson pressure bar (SHPB) tests at high strain rates and quasi-static tensile tests with different triaxiality. Based on experimental data, a simplified Johnson-cook (J-C) model with failure criterion was established to describe the strain-rate dependent constitutive model for TC4T. Finite element (FE) models to simulate SHPB and quasi-static tensile tests were developed and validated by experimental results, respectively, to evaluate the effectiveness of the J-C model. Excellent agreements could be found between numerical prediction and experimental results. Secondly, laboratory simulated FOD tests were carried out by air gun to launch steel spherical projectiles with various diameters impacting the edge of the flat plate specimen made of TC4T at different impact velocities. The corresponding 3D FE model was also developed and predicted FOD profiles were compared with experimental results. Satisfactory agreement could be obtained between numerical predictions and the experimental measurements. Finally, a full-scale 3D FE model of an aeroengine fan blade was established by using the proposed J-C model to predict and evaluate FOD. The effect of the initial stress state and impact position on FOD were investigated and results showed that the initial stress had less influence on the sizes of FOD profiles, while the impact position had a significant effect on FOD.</t>
  </si>
  <si>
    <t>Failure, Foreign object damage, Impact, Johnson-cook, Strain rate</t>
  </si>
  <si>
    <t>10.1016/j.compstruct.2022.115512</t>
  </si>
  <si>
    <t>Fatigue life of C-FRCM strengthened corroded RC continuous beams under multi-intervention system</t>
  </si>
  <si>
    <t>© 2022 Elsevier LtdA new fatigue life prediction model for reinforced concrete (RC) beams is proposed. The model was applied to carbon-fabric reinforced cementitious matrix (C-FRCM) strengthened corroded RC beams under the impressed current cathodic protection (ICCP) and structural strengthening (SS) multi-intervention system. The stress development of steel bar in the fatigue process was captured by employing the fracture mechanics and finite element (FE) analysis. The concept of equivalent initial flaw size (EIFS) was also introduced to account for the actual initial micro crack size of steel bar. The feasibility of the model was validated through comparisons of the numerical deflection, the strain of steel bar and fatigue life of RC beams against the test results. The validated model was then used to examine the effects of key parameters including load level, corrosion degree of steel bar and polarization degree of C-FRCM. Furthermore, the results of the parametric study were used to fit S-N curve and analyse the reliability. The high accuracy of the model was shown to be suitable for the fatigue life prediction of ICCP-SS system in long-term service. It was also found that the fatigue life of the corroded RC beams was greatly improved through strengthening with C-FRCM.</t>
  </si>
  <si>
    <t>Carbon-fabric reinforced cementitious matrix (C-FRCM), Continuous beam, Corroded, Fatigue life, Multi-intervention system, Reinforced concrete (RC)</t>
  </si>
  <si>
    <t>10.1016/j.apples.2022.100091</t>
  </si>
  <si>
    <t>Full and partial compression fatigue tests on welded specimens of steel St 52-3. Effects of the stress ratio on the probabilistic fatigue life estimation</t>
  </si>
  <si>
    <t>Applications in Engineering Science</t>
  </si>
  <si>
    <t>Goodman–Haigh, Lifetime estimation, Mean stress, Stress ratio, Stüssi, Weibull</t>
  </si>
  <si>
    <t>10.3390/app12115459</t>
  </si>
  <si>
    <t>Fatigue Performance Test and Numerical Analysis of Composite Girders with CSW-CFST Truss Chords</t>
  </si>
  <si>
    <t>Applied Sciences (Switzerland)</t>
  </si>
  <si>
    <t>© 2022 by the authors. Licensee MDPI, Basel, Switzerland.Composite girders with corrugated steel webs and concrete-filled steel tubular (CSW-CFST) truss chords are a new type of structure and have been used in bridges. To study the fatigue performance of these composite girders, model tests and numerical analysis were con-ducted, and the results compared with those for composite girders with corrugated steel webs and steel tubular (CSW-ST) truss chords. The results indicated that concrete-filling the chords constrained chord radial deformation and relieved hot-spot stress in the intersecting weld zones of composite girders with CSW-ST truss chords by 18.5–60.1%. The crack growth rates along both depth and length directions in composite girders with CSW-CFST truss chords were lower than those of composite girders with CSW-ST truss chords during the crack propagation and failure stages. Under the same fatigue load, concrete-filling the chords increased the fatigue life of composite girders with CSW-ST truss chords by 61.5%. Under the condition that there is no fatigue design S-N curve, the fatigue design S-N curve given in API can be used to evaluate the fatigue life of composite girders with CSW-CFST truss chords with a deviation of less than 17.4%.</t>
  </si>
  <si>
    <t>composite girders, concrete-filled steel tubular truss chords, corrugated steel webs, evaluation method, fatigue performance, fatigue performance test, numerical analysis</t>
  </si>
  <si>
    <t>10.3390/met12061048</t>
  </si>
  <si>
    <t>The Effect of the Shot Blasting Process on the Dynamic Response of Steel Reinforcement</t>
  </si>
  <si>
    <t>© 2022 by the author. Licensee MDPI, Basel, Switzerland.As it is widely known, corrosion poses a real threat for reinforced concrete structures, especially when they are located in coastal areas. This phenomenon, in conjunction with repeated loads, such as intense seismic events, adversely affect their useful service life. Several experimental studies have presented the magnitude of degradation of steel reinforcement due to corrosion in the presence of fatigue, which affects either the serviceability or durability of steel reinforcement. As a result, the current experimental study presents the results of the shot blasting process of steel reinforcement at various times of exposure to a corrosive environment and the influence on their dynamic response after the execution of low cycle fatigue tests at different constant strain amplitudes. The findings show the beneficial effect of the shot blasting process in terms of percentage mass loss and the improvement of mechanical performance of steel bars in terms of service life and energy dissipation capacity. Moreover, the assessment performed with a quality material index demon-strates the improved mechanical performance of shot blasted specimens vs. bare specimens, in the long term for medium range-imposed deformation.</t>
  </si>
  <si>
    <t>corrosion, dynamic response of steel rein-forcement, fatigue, fatigue index, shot blasting, steel reinforcement</t>
  </si>
  <si>
    <t>10.3390/ma15124073</t>
  </si>
  <si>
    <t>Oxidation Damage Evolution in Low-Cycle Fatigue Life of Niobium-Stabilized Austenitic Stainless Steel</t>
  </si>
  <si>
    <t>© 2022 by the authors. Licensee MDPI, Basel, Switzerland.Austenitic stainless steel is a vital material in various industries, with excellent heat and corrosion resistance, and is widely used in high-temperature environments as a component for internal combustion engines of transportation vehicles or power plant piping. These components or structures are required to be durable against severe load conditions and oxidation damage in high-temperature environments during their service life. In this regard, in particular, oxidation damage and fatigue life are very important influencing factors, while existing studies have focused on materials and fracture behavior. In order to ensure the fatigue life of austenitic stainless steel, therefore, it is necessary to understand the characteristics of the fracture process with microstructural change including oxidation damage according to the temperature condition. In this work, low-cycle fatigue tests were performed at various temperatures to determine the oxidation damage together with the fatigue life of austenitic stainless steel containing niobium. The characteristics of oxidation damage were analyzed through microstructure observations including scanning electron microscope, energy-dispersive X-ray spectroscopy, and the X-ray diffraction patterns. In addition, a unified low-cycle fatigue life model coupled with the fracture mechanism-based lifetime and the Neu-Sehitoglu model for considering the influence of damage by oxidation was proposed. After the low-cycle fatigue tests at temperatures of 200–800◦C and strain amplitudes of 0.4% and 0.5%, the accuracy of the proposed model was verified by comparing the test results with the predicted fatigue life, and the validity by using the oxidation damage parameters for Mar-M247 was confirmed through sensitivity analysis of the parameters applied in the oxidation damage model. As a result, the average thickness of the oxide layer and the penetration length of the oxide intrusion were predicted with a mean error range of 14.7% and 13%, respectively, and the low-cycle fatigue life was predicted with a ±2 factor accuracy at the measurement temperatures under all experimental conditions.</t>
  </si>
  <si>
    <t>austenitic stainless steel, chromium carbide, fatigue life, low-cycle fatigue, oxidation damage</t>
  </si>
  <si>
    <t>10.3390/jmse10060818</t>
  </si>
  <si>
    <t>Optimizing the Voce–Chaboche Model Parameters for Fatigue Life Estimation of Welded Joints in High-Strength Marine Structures</t>
  </si>
  <si>
    <t>Journal of Marine Science and Engineering</t>
  </si>
  <si>
    <t>© 2022 by the authors. Licensee MDPI, Basel, Switzerland.This work studies the Voce–Chaboche (V–C) material model parameter optimization for high-strength steel welded joints subjected to cyclic loading. The model parameters of each material zone in a S690 steel butt-welded joint were determined using an optimization algorithm based on the Newton trust region (NTR) method and an accumulated true strain parameter. The model parameters were fitted to stress–strain histories from uniaxial strain-controlled cyclic tests. To validate the model, fully-reversed variable amplitude fatigue experiments were performed under load control. The experimental results were then compared to numerical results from a finite element analysis. When the elastic modulus is optimized as a V–C parameter, the results indicate that the V–C model slightly underestimates the strain range, leading to conservative fatigue life estimates. However, the results can be improved by using an elastic modulus obtained experimentally. In this case, the resulting material model slightly overestimates the strain range, leading to a non-conservative, but more accurate, fatigue life estimation. It can be concluded that the NTR-based accumulated true strain approach successfully determined the V–C model parameters for different material zones in the welded joint, and closely estimated the strain range and the fatigue life for a variable amplitude load history.</t>
  </si>
  <si>
    <t>cyclic plasticity, fatigue life, high-strength steel, marine structures, Voce–Chaboche, welded joints</t>
  </si>
  <si>
    <t>10.13228/j.boyuan.issn0449-749x.20210665</t>
  </si>
  <si>
    <t>Modification of non-metallic inclusions in 55SiCr high stress spring steel by rare earth Ce</t>
  </si>
  <si>
    <t>Kang T'ieh/Iron and Steel</t>
  </si>
  <si>
    <t>© 2022, CISRI Boyuan Publishing Co., Ltd. All right reserved.55SiCr high stress spring steel is the main raw material used in the manufactures of vehicle valve, suspension and braking springs. The fatigue failure caused by large-sized compounded inclusions and the anisotropy and the sensitivity of hydrogen-induced crack caused by strip MnS in the steel are the important aspects to reduce the service life and performance of the springs. The modification process of inclusions in this steel by rare earth Ce and its mechanism, along with the influence of Ce content on inclusions were studied through high-temperature tube furnace smelting experiments combined with SEM-EDS detections and thermodynamic calculations. The research results show that after adding Ce, a large number of small-sized rare earth inclusions are generated in the steel first. As the reaction progresses, the number of inclusions gradually decreases and most of them are removed. A proper amount of rare earth can purify the molten steel. Moreover, the Ce content has a great influence on the characteristics of inclusions. When it is added 0.02%, the inclusions in steel are mainly of modified MnS, Ce-O-S and Ce-S inclusions with sizes 1-3 μm, spherical or ellipsoid in geometry. When the Ce addition is increased to 0.26%, the MnS inclusions disappear, generating a large number of angular and irregular Ce-O and Ce-O-S inclusions, which will adversely affect the fatigue properties of the steel. It is pointed out that MnS is modified by Ce through three ways, outside inwards, side inwards and inside outwards. To make the inclusions harmless in steel, an appropriate addition amount of rare earth is suggested to be 0.01%-0.02%, at which the mass percent of Ce in steel will reach to 0.009%-0.014%.</t>
  </si>
  <si>
    <t>Inclusions, Mechanism, MnS, Modification, Rare earth, Spring steel</t>
  </si>
  <si>
    <t>10.3390/s22124466</t>
  </si>
  <si>
    <t>Real-Time Temperature Monitoring under Thermal Cycling Loading with Optical Fiber Sensor</t>
  </si>
  <si>
    <t>Sensors</t>
  </si>
  <si>
    <t>© 2022 by the authors. Licensee MDPI, Basel, Switzerland.A fiber optic sensing system consisting of a fiber Bragg grating (FBG) sensor, optical circu-lator, optical band pass filter and photodetector is developed to monitor the real-time temperature response of a structure under a dynamic thermal loading. The FBG sensor is surface-bonded on a test specimen and integrated with an optical band pass filter. As a broadband light source transmits into a FBG sensor, a specific wavelength is reflected and transmitted into an optical band pass filter. The reflected wavelength is significantly affected by the temperature, while the output light power from the optical band pass filter is dependent on the wavelength. By measuring the light power with a photodetector, the wavelength can be demodulated, resulting in the determination of the temperature. In this work, the proposed optical sensing system was utilized to monitor the dynamic temperature change of a steel beam under a thermal cycling loading. To verify the accuracy of the fiber optic sensor, a thermocouple was adopted as the reference. The experimental results illustrate a good agreement between the fiber optic sensor and thermocouple. Electronic packages composed of various components such as a solder joint, silicon die, mold compound, and solder mask are frequently subjected to a thermal cycling loading in real-life applications. Temperature variations’ incorporation with mismatches of coefficients of thermal expansion among the assembly components leads to crack growth, damage accumulation and final failure. It is important to monitor the temperature to prevent a thermal fatigue failure. A fast response and easy implementation of the fiber optic sensing system was proposed for the real-time temperature measurement under thermal cycling loading.</t>
  </si>
  <si>
    <t>fiber Bragg grating, optical band pass filter, real-time, thermal cycling loading</t>
  </si>
  <si>
    <t>10.1007/s40430-022-03536-5</t>
  </si>
  <si>
    <t>A study on the effect of the roller burnishing process on the axial fatigue performance and surface integrity of AISI 4340 steel</t>
  </si>
  <si>
    <t>AISI 4340 steel, Axial fatigue performance, Pressure intensifiers, Roller burnishing, Surface integrity</t>
  </si>
  <si>
    <t>10.1002/suco.202100497</t>
  </si>
  <si>
    <t>Behavior of Postcracked steel fiber-reinforced concrete in fatigue and development of a damage prediction model</t>
  </si>
  <si>
    <t>Structural Concrete</t>
  </si>
  <si>
    <t>© 2022 The Authors. Structural Concrete published by John Wiley &amp; Sons Ltd on behalf of International Federation for Structural Concrete.This paper reports the results of 27 tests on determinant round panels undertaken to determine the postcracking resistance to repeated cycling (fatigue) loading of steel fiber reinforced concrete (SFRC) of low fiber dosages. The experiments were conducted for both precracked and uncracked panels to examine the contribution of postcracking tensile strength, and the effectiveness of steel fibers in providing resistance to fatigue damage. The results quantify the improvements of fibers to fatigue life of SFRC and, particularly, to the important second stage of crack growth during cyclic loading. From the outcomes of the testing program, a damage prediction model is proposed for forecasting postcracking fatigue damage during repeated cyclic loading. The model is shown to accurately predict the overall load-stiffness response, capture the development crack openings with increasing cycles, as well as quantify the stiffness development and number of load cycles to failure.</t>
  </si>
  <si>
    <t>fatigue, fiber damage model, fracture, high-cyclic loading, reinforced concrete, steel fiber</t>
  </si>
  <si>
    <t>10.1016/j.tafmec.2022.103360</t>
  </si>
  <si>
    <t>Effects of natural aging and variable loading on very high cycle fatigue behavior of a bearing steel GCr15</t>
  </si>
  <si>
    <t>Crack initiation, GCr15, High strength steel, Natural aging, Variable amplitude loading, Very high cycle fatigue</t>
  </si>
  <si>
    <t>10.1016/j.mtcomm.2022.103524</t>
  </si>
  <si>
    <t>Research on the hydrogen assisted fatigue damage in X80 pipeline steel welded joint</t>
  </si>
  <si>
    <t>Materials Today Communications</t>
  </si>
  <si>
    <t>© 2022 Elsevier LtdThis paper aims to investigate the mechanisms of HIC and HAFC in X80 pipeline steel welded joints through fatigue experiments conducted on the smooth fatigue specimens after a treatment of electrochemical hydrogen charging. The characterization of propagation paths of HIC and HAFC was carried out by OM and EBSD techniques. Mathematical and physical models for fatigue life and diffusible hydrogen concentration were established in X80 pipeline steel welded joint and results showed that the saturation concentration of diffusible hydrogen in X80 pipeline steel welded joint is refined to (19−20) × 10−6 mol/cm3, both HICs and HAFCs are preferentially propagated through fusion line of heat affect zone for the large variety in grain boundary and low KAM values. In addition, MnO inclusions introduced in welding process play an important role in turning away of HAFCs propagation direction despite of the straightforward HICs.</t>
  </si>
  <si>
    <t>Electrochemical hydrogen charging, Fatigue crack propagation path, HAFC, HIC, Welded joint, X80 steel</t>
  </si>
  <si>
    <t>10.1016/j.pnsc.2022.03.009</t>
  </si>
  <si>
    <t>Enhanced fatigue property by fabricating a gradient nanostructured surface layer in a reduced-activation steel</t>
  </si>
  <si>
    <t>Progress in Natural Science: Materials International</t>
  </si>
  <si>
    <t>Fatigue, Gradient nanostructure, RAFM steels, Surface mechanical rolling treatment</t>
  </si>
  <si>
    <t>10.1016/j.engfailanal.2022.106211</t>
  </si>
  <si>
    <t>Study on isothermal fatigue life prediction model of a new type hot stamping die steel 4Cr2Mo2V</t>
  </si>
  <si>
    <t>Cyclic life, Hot stamping, Isotheral fatigue, Life prediction model</t>
  </si>
  <si>
    <t>10.1016/j.ijpvp.2022.104633</t>
  </si>
  <si>
    <t>Multiaxial isothermal and thermomechanical fatigue behavior of 316LN stainless steel</t>
  </si>
  <si>
    <t>International Journal of Pressure Vessels and Piping</t>
  </si>
  <si>
    <t>© 2022 Elsevier LtdEffects of multiaxial loading on the isothermal fatigue (IF) and thermomechanical fatigue (TMF) behavior of 316LN stainless steel were comparatively studied. Results showed that the shape of axial stress-strain hysteresis loops was asymmetric in the tensile and compressive half-cycle while the shear hysteresis loops were symmetric. The kernel average misorientation value and low-angle grain boundaries fraction significantly increased, however, the fraction of Σ3 twin boundaries drastically decreased under multiaxial loading, where the coincidence site lattice value (Σ) represented the reciprocal density of coincident lattice sites between the two adjoining grains. The multiaxial non-proportional loading produced much more damage in comparison to uniaxial loading, consequently a significant reduction in fatigue life, regardless of the IF and TMF loadings. Furthermore, the IF life was the shortest, and the longest life occurred in out-of-phase TMF tests.</t>
  </si>
  <si>
    <t>316LN stainless Steel, Coincidence site lattice boundary, Kernel average misorientation, Multiaxial fatigue, Thermomechanical fatigue</t>
  </si>
  <si>
    <t>10.1016/j.ijfatigue.2022.106833</t>
  </si>
  <si>
    <t>On the changes in the low-cycle-fatigue life and cracking mechanism of P91 cross-weld specimens at elevated temperatures</t>
  </si>
  <si>
    <t>© 2022 Elsevier LtdA significant reduction in the fatigue life of cross-weld P91 specimens was observed in tests at 538 and 566 °C compared to that at 25 °C. The remarkable reduction of the fatigue strength was directly correlated to the shift of the fatigue cracking locations from the BM region at 25 °C to the interface between the intercritical heat-affected zone (ICHAZ) and BM at elevated temperatures. The low-cycle fatigue (LCF) resistance deterioration mechanisms were attributed to synergic interactions between a high rate of microstructure deterioration accompanied by severe plastic deformation and lower strain hardenability in the ICHAZ region at elevated temperature.</t>
  </si>
  <si>
    <t>9Cr-1Mo steel, Cross-weld, High temperature, Low cycle fatigue, Type IV cracking</t>
  </si>
  <si>
    <t>10.1016/j.ijfatigue.2022.106831</t>
  </si>
  <si>
    <t>Low-cycle fatigue behavior for stainless-clad 304 + Q235B bimetallic steel</t>
  </si>
  <si>
    <t>Bimetallic steel, Cyclic hardening, Cyclic plastic model, Low cycle fatigue, Mean stress relaxation</t>
  </si>
  <si>
    <t>10.1177/13694332221075849</t>
  </si>
  <si>
    <t>Three-dimensional surface fatigue crack growth life assessment model of steel welded joints and structures</t>
  </si>
  <si>
    <t>Advances in Structural Engineering</t>
  </si>
  <si>
    <t>© The Author(s) 2022.To investigate the fatigue crack growth of surface cracks in steel welded joints, a three-dimensional surface fatigue crack growth life assessment model considering both the surface crack growth period and the following through crack growth period is proposed. The fatigue crack growth life of a standard steel butt joint specimen is predicted considering the effect of welding residual stress and it is compared with fatigue test results. An example of a welded beam-to-column connection in a steel high-rise building under wind is selected to demonstrate the improvement of the model to make it applicable to stochastic loading and real engineering structures. The life results are compared with those obtained by other fatigue assessment approaches. The mesh sensitivity analysis is made and the effect of extreme welding imperfections and corrosion environment are both discussed. Guidance to select the fatigue life assessment approaches is also proposed. The results show that the growth shape of the edge crack remains a quarter of a circle while that of the center crack remains a quarter of an ellipse during the growth; When the surface crack grows through the plate thickness and becomes a through crack, the remaining fatigue crack growth life is unneglectable for real engineering components especially for the ones with a large plate width; The effect of welding residual stress on the fatigue crack growth life of real engineering component is complex and it depends on the distribution of the residual stress itself; The proposed three-dimensional surface crack engineering model can acquire accurate life results and is applicable to stochastic loading and engineering structures.</t>
  </si>
  <si>
    <t>beam-to-column connection, fatigue crack growth life assessment, steel high-rise structure, three-dimensional surface crack, welded joint</t>
  </si>
  <si>
    <t>10.1016/j.ijfatigue.2022.106786</t>
  </si>
  <si>
    <t>Experimental insight on the fatigue resistance of FV520B-I stainless steel under corrosive environments</t>
  </si>
  <si>
    <t>Corrosion environment, Crack initiation and propagation, Martensitic precipitation stainless steel, Ultrasonic fatigue test, Very high cycle fatigue</t>
  </si>
  <si>
    <t>10.1016/j.ijfatigue.2022.106728</t>
  </si>
  <si>
    <t>Multiaxial fatigue life assessment of 304 austenitic stainless steel with a novel energy-based criterion</t>
  </si>
  <si>
    <t>© 2022 Elsevier LtdA novel energy-based multiaxial fatigue criterion was proposed considering the effect of normal strain energy and shear strain energy. The difference of contributions of both the normal strain energy and shear strain energy on the failure of materials was identified by introducing the stress-path-dependent energy weight coefficient. A newly defined non-proportionality based on the stable hysteresis loops was introduced to the criterion considering the non-proportionality additional hardening behavior. Most of the coefficients can be determined by the monotonic tensile test which gives more opportunities for the applicability and feasibility of the new criterion in engineering practice. The performance of the new criterion was approved by comparing the predicted and tested life of SS304 under various multiaxial loading paths.</t>
  </si>
  <si>
    <t>Energy weight coefficient, Loading path, Multiaxial fatigue, Non-proportionality, SS304</t>
  </si>
  <si>
    <t>10.1007/s11665-022-06594-x</t>
  </si>
  <si>
    <t>A Predictive Methodology for High-Cycle Fatigue Behavior of Machined Metallic Parts</t>
  </si>
  <si>
    <t>AISI 316L steel, Dang Van’s criterion, FE method, HCF life, predictive methodology, surface integrity</t>
  </si>
  <si>
    <t>10.1007/s11665-021-06562-x</t>
  </si>
  <si>
    <t>An Improved Prediction Model on Fatigue Crack Growth Rate under Variable Amplitude Loads for Metallic Materials</t>
  </si>
  <si>
    <t>© 2021, ASM International.Fatigue crack growth and fatigue life prediction always play important roles during the structural service period or safe design. Based on the Forman equation, an improved model that can predict fatigue crack growth under variable amplitude loads is proposed in this study. The model combines both the crack closure and residual stress effect. The initial cracking phase is well described by introducing a damping threshold factor. Overload acceleration and delayed retardation phenomena are achieved by considering the change of crack opening stress. All the parameters can be obtained through one overload test. The predicted fatigue crack growth rates are validated by experimental data of several steels and alloys. Fatigue life prediction of the model is verified by Monte Carlo simulation. The simulation errors under various loading sequences are less than 10%. The achievement of this study may be used for metallic structural fatigue design since it can yield mass of data through a few experiments.</t>
  </si>
  <si>
    <t>crack retardation, fatigue crack growth, fatigue life prediction, variable amplitude loading</t>
  </si>
  <si>
    <t>10.1177/10812865211057211</t>
  </si>
  <si>
    <t>Crack nucleation at forging flaws studied by non-local peridynamics simulations</t>
  </si>
  <si>
    <t>Mathematics and Mechanics of Solids</t>
  </si>
  <si>
    <t>© The Author(s) 2021.We present a computational study and framework that allows us to study and understand the crack nucleation process from forging flaws. Forging flaws may be present in large steel rotor components commonly used for rotating power generation equipment including gas turbines, electrical generators, and steam turbines. The service life of these components is often limited by crack nucleation and subsequent growth from such forging flaws, which frequently exhibit themselves as non-metallic oxide inclusions. The fatigue crack growth process can be described by established engineering fracture mechanics methods. However, the initial crack nucleation process from a forging flaw is challenging for traditional engineering methods to quantify as it depends on the details of the flaw, including flaw morphology. We adopt the peridynamics method to describe and study this crack nucleation process. For a specific industrial gas turbine rotor steel, we present how we integrate and fit commonly known base material property data such as elastic properties, yield strength, and S-N curves, as well as fatigue crack growth data into a peridynamic model. The obtained model is then utilized in a series of high-performance two-dimensional peridynamic simulations to study the crack nucleation process from forging flaws for ambient and elevated temperatures in a rectangular simulation cell specimen. The simulations reveal an initial local nucleation at multiple small oxide inclusions followed by micro-crack propagation, arrest, coalescence, and eventual emergence of a dominant micro-crack that governs the crack nucleation process. The dependence on temperature and density of oxide inclusions of both the details of the microscopic processes and cycles to crack nucleation is also observed. The results are compared with fatigue experiments performed with specimens containing forging flaws of the same rotor steel.</t>
  </si>
  <si>
    <t>crack nucleation, Low cycle fatigue loading, micro-crack, non-metallic inclusion, peridynamics simulation</t>
  </si>
  <si>
    <t>10.1016/j.jmst.2021.10.006</t>
  </si>
  <si>
    <t>Superior low cycle fatigue property from cell structures in additively manufactured 316L stainless steel</t>
  </si>
  <si>
    <t>Journal of Materials Science and Technology</t>
  </si>
  <si>
    <t>© 2021We have investigated the low cycle fatigue (LCF) properties and the extent of strengthening in a dense additively manufactured stainless steel containing different volume fractions of cell structures but having all other microstructure characteristics the same. The samples were produced by laser powder bed fusion (L-PBF), and the concentration of cell structures was varied systematically by varying the annealing treatments. Load-controlled fatigue experiments performed on samples with a high fraction of cell structures reveal an up to 23 times increase in fatigue life compared to an essentially cell-free sample of the same grain configuration. Multiscale electron microscopy characterizations reveal that the cell structures serve as the soft barriers to the dislocation propagation and the partials are the main carrier for cyclic loading. The cell structures, stabilized by the segregated atoms and misorientation between the adjacent cells, are retained during the entire plastic deformation, hence, can continuously interact with dislocations, promote the formation of nanotwins, and provide massive 3D network obstacles to the dislocation motion. The compositional micro-segregation caused by the cellular solidification features serves as another non-negligible strengthening mechanism to dislocation motion. Specifically, the cell structures with a high density of dislocation debris also appear to act as dislocation nucleation sites, very much like coherent twin boundaries. This work indicates the potential of additive manufacturing to design energy absorbent alloys with high performance by tailoring the microstructure through the printing process.</t>
  </si>
  <si>
    <t>316L stainless steel, Additive manufacturing, Cellular structure, Fatigue behavior, Nanotwins</t>
  </si>
  <si>
    <t>10.1007/s10999-021-09573-7</t>
  </si>
  <si>
    <t>Fluid structure interaction simulation of thermal striping in a t-junction pipe made of functionally graded material</t>
  </si>
  <si>
    <t>International Journal of Mechanics and Materials in Design</t>
  </si>
  <si>
    <t>© 2021, The Author(s), under exclusive licence to Springer Nature B.V.In a nuclear power plant, thermal striping occurs at the T-junction, where high-temperature steam and low-temperature processed fluids mix. The non-uniform temperature distribution and temperature fluctuation in the pipe produced by thermal striping may lead to cracks and high cycle thermal fatigue failure. The use of a thermal sleeve can prevent this issue to a certain extent, but delamination is a major concern in such thermal striping. Functionally graded materials (FGMs) in which the material properties are graded along the thickness direction can relieve the thermal stress gradient in the pipe, eliminating the delamination problem. In this study, a one-way fluid structure interaction simulation of ceramic and structural steel functionally graded T pipes under thermal striping was performed using the detached eddy simulation method. The initial condition of velocity and temperature was used based on the “WATLON” experiment conducted by the Japan Atomic Energy Agency. Spectral analysis was performed to evaluate the temperature fields for both the fluid and the pipe, as well as to determine the temperature fluctuation characteristic. The temperature variation in the pipe was then used in the transient structural analysis to evaluate fluctuations in the thermal stress. Finally, the rainflow counting method was employed to determine the stress cycles of the pipe. The thermal stress cycles of homogenous, composite, and FGM pipes were compared. The reduced amplitude of the stress cycle of the FGM pipe confirms a higher fatigue life and potential application of the FGM at the T-junction.</t>
  </si>
  <si>
    <t>Detached eddy simulation, Functionally graded material, T junction pipe, Thermal stress, Thermal striping</t>
  </si>
  <si>
    <t>10.1177/13506501211047283</t>
  </si>
  <si>
    <t>A method for predicting subsurface fatigue life of rolling bearings based on macro–micro coupling model</t>
  </si>
  <si>
    <t>Proceedings of the Institution of Mechanical Engineers, Part J: Journal of Engineering Tribology</t>
  </si>
  <si>
    <t>© IMechE 2021.The fatigue life of the bearing can be predicted effectively by combining the multifield coupling condition of the working process with the internal microstructure. In this paper, a bearing fluid lubrication model is established based on the computational fluid dynamics method, and the calculation result is coupled to the thermal-solid model by the grid mapping method. Through this method, a bearing thermal-fluid-solid multifield coupling dynamics model is established to obtain the evolution information of bearings. Simultaneously, the micro-characterization experiments of SKF6406 bearing (M50 bearing steel) were carried out by electron backscatter diffraction, scanning electron microscope and nano-indentation. The microstructure model of bearing containing micro-inclusions was established by the Voronoi method. On this basis, the microscopic stress distribution characteristics and the motion law of bearing microstructure under the multifield coupling action are solved. In the end, the fatigue life prediction method of rolling bearing was established.</t>
  </si>
  <si>
    <t>fatigue Life, grain heterogeneity, Rolling bearing, Voronoi model</t>
  </si>
  <si>
    <t>10.13969/j.cnki.cn31-1893.2022.05.011</t>
  </si>
  <si>
    <t>High Modulus CFRP Adhesion Method for Repairing Fatigue Cracks in Steel Bridge Plates</t>
  </si>
  <si>
    <t>In order to repair fatigue cracks of steel plates in steel bridges, a series of fatigue crack repair tests of steel plates are carried out to determine the fatigue performance of structures using different repair methods. The high modulus carbon fiber reinforced polymer (CFRP) repair method is to increase the structural stiffness by pasting high modulus CFRP strips, which can also prolong the fatigue life of the structures. Carbon fiber has an excellent anti-fatigue performance, and fatigue cracks will hardly occur. In this paper, the finite element method and experimental research method are combined to analyze the stress distribution and characteristics of the repaired steel plates. Then three sets of comparative fatigue tests are conducted to determine the enhancement effect of different repair methods on fatigue life of the damaged steel plates. Finally, the fatigue performance of the repaired steel plates is compared with the S-N curves of national standards by using the repair test values. The research result shows that covering and pasting the high elastic modulus CFRP strips on the stopping hole can effectively reduce the stress concentration on the hole edge. Comparing with the cracked steel plates strengthened only with stopping hole, the application of CFRP strips can prolong the fatigue life by more than 8 times. The method repairing the damaged steel plates with stopping hole is not enough to meet the fatigue strength requirements of various countries. But the damaged steel plates after further repairing with CFRP strips have better fatigue resistance, and the fatigue strength level is higher than the Category A of AASHTO.</t>
  </si>
  <si>
    <t>Fatigue crack, High elastic modulus CFRP, Repair, Steel bridge, Steel plate</t>
  </si>
  <si>
    <t>10.11817/j.issn.1672-7207.2022.05.031</t>
  </si>
  <si>
    <t>Effect of low temperature on short crack behavior of LZ50 axle steel</t>
  </si>
  <si>
    <t>Zhongnan Daxue Xuebao (Ziran Kexue Ban)/Journal of Central South University (Science and Technology)</t>
  </si>
  <si>
    <t>Growth rate, Low temperature environment, LZ50 axle steel, S-N curve, Short fatigue crack</t>
  </si>
  <si>
    <t>10.1520/MPC20210125</t>
  </si>
  <si>
    <t>Application of SBF Test to Fatigue Damage Assessment of Type 316 Steel</t>
  </si>
  <si>
    <t>Materials Performance and Characterization</t>
  </si>
  <si>
    <t>© 2022 by ASTM.A new fatigue testing technique, the small bulge fatigue (SBF) test, was recently developed by some of the present authors. In this technique, a cyclic oil pressure is alternatively applied to both surfaces of a small disk-type specimen (8 mm in diameter) with flat and concave surfaces. This SBF test is a kind of biaxial fatigue test as well as the disk bending fatigue (DBF) test. In this study, damaged specimens were subjected to the SBF test to examine the adaptability of this test to the fatigue damage assessment of actual components. To prepare these damaged specimens, Type 316 austenitic stainless steel was subjected to the DBF test using large disk specimens (87 mm in diameter) by considering that most of components were generally operating under multiaxial loading condition. The test was stopped at several stages of the fatigue life. Then, the SBF test specimens were taken from the surfaces of the interrupted DBF test specimens. It was expected that fatigue life of the SBF tests corresponded to the degrees of fatigue damage induced by the DBF test. The SBF test results showed that the fatigue life of the damaged SBF specimen, which contained microcracks formed by the DBF test, was only one tenth as long as that of the undamaged specimen. It was noteworthy that some microcracks introduced by the DBF test were opened and became clearly visible after the SBF test, although they were closed and not visible just after the DBF tests.</t>
  </si>
  <si>
    <t>disk bending fatigue test, fatigue, fatigue crack, fatigue damage assessment, small bulge fatigue test, small sample testing technique, Type 316 stainless steel</t>
  </si>
  <si>
    <t>10.12073/j.hjxb.20211116002</t>
  </si>
  <si>
    <t>Master S-N curve fitting and life prediction method for very high cycle fatigue of welded structures</t>
  </si>
  <si>
    <t>Hanjie Xuebao/Transactions of the China Welding Institution</t>
  </si>
  <si>
    <t>Copyright © 2022 Transactions of the China Welding Institution. All rights reserved.Ultrasonic fatigue testing is a practical method for obtaining very high cycle fatigue (VHCF) strength of welded joints. However, there is no effective method to predict and evaluate the ultrasonic VHCF life of arbitrary welded joint forms. A transient structural stress method for assessing the fatigue life of welded joints under ultrasonic harmonic resonance conditions as well as a method for fitting the master S-N curve for VHCF are proposed. Based on the published test data of 300 welded joints, a 20 kHz VHCF master S-N curve of aluminum alloy welded joints was fitted. The response equivalent structural stress spectrum was obtained by resonance model transient simulation analysis and post rain flow counting. With the spectrum and the VHCF master S-N curve, the fatigue life of welded structures is predicted. The results show that the structural stress concentration factor does not change due to vibration or external load magnitude changes in welded joints. The fitted ultrasonic VHCF master S-N curve is a new narrow band with m = 16.5, which extends the applicability of the master S-N curve method theory to the very high cycle region and can be used for ultrasonic vibration VHCF life prediction of welded structural parts with any joint forms.</t>
  </si>
  <si>
    <t>Master S-N curve, Structural stress method, Ultrasonic vibration, Very high cycle fatigue, Welded joints</t>
  </si>
  <si>
    <t>10.12073/j.hjxb.20210930001</t>
  </si>
  <si>
    <t>Strength and life assessment of TC4 titanium alloy welded frame for high-speed railway vehicles</t>
  </si>
  <si>
    <t>Copyright © 2022 Transactions of the China Welding Institution. All rights reserved.The hardness distribution, basic mechanics and high cycle fatigue properties of TC4 titanium alloy base metal and welded joint were obtained by TIG arc welding test. The finite element simulation model of titanium alloy welded bogie frame with pseudo-axis was established, and the static and fatigue strength of the new TC4 titanium alloy and the existing S355 weathering steel frame was checked respectively. Based on the experimental fatigue load spectrum and Miner linear fatigue cumulative damage theory, the fatigue life of TC4 titanium alloy and S355 weathering steel bogie frames was evaluated respectively. The results show that the safety factor of the minimum static strength of titanium alloy and weathering steel bogie frame is 2.8 and 1.5 respectively, which are both greater than the safety factor threshold and meet the design requirements. Both the critical safety location of titanium alloy and weathering steel bogie frame were within the envelope range of modified Goodman fatigue limit diagram, which meets the design requirements. In addition, the envelope space of TC4 titanium alloy Goodman fatigue limit diagram was much larger than S355 weathering steel. Under typical level 8 load spectrum, if the annual operation is estimated to be 30 × 107 km, all critical location of the bogie frame could meet the design requirements of 35 years of service life, and the estimated life of TC4 titanium alloy bogie frame is about 2 times than that of S355 weathering steel bogie frame. The research can provide scientific basis for the strength and structure design of bogie frame with higher speed and safety level.</t>
  </si>
  <si>
    <t>Fatigue life, Fatigue strength, High-speed train, S355 weathering steel, Welded bogie frame</t>
  </si>
  <si>
    <t>10.1016/j.msea.2022.143123</t>
  </si>
  <si>
    <t>Deformation mechanisms of selective laser melted 316L austenitic stainless steel in high temperature low cycle fatigue</t>
  </si>
  <si>
    <t>© 2022 Elsevier B.V.To investigate the low cycle fatigue (LCF) properties of SLM (Selective laser melting) 316L at 550 °C high temperature, a series of LCF tests at different strain amplitudes is conducted on SLM 316L and traditional 316L. In contrast to the cyclic hardening behavior of traditional 316L, SLM 316L is shown to have a stable cyclic softening behavior and higher fatigue life due to its higher strength (yield strength is 1.9 times of traditional 316L). The coarsening of cellular sub-structure, evolution of geometrically necessary dislocations (GND) and texture direction contribute to the cyclic softening behavior of SLM 316L. Fractographic observations illustrate that strain amplitude has a significant influence on initiation and propagation of transgranular fatigue cracks, and lack-of-fusion defects near the surface are key initiation sites of fatigue cracks. Additionally, the life prediction method of the non-Masing model is suitable for SLM 316L.</t>
  </si>
  <si>
    <t>316L stainless Steel, High temperature, Low cycle fatigue, Microstructure evolution, Selective laser melting</t>
  </si>
  <si>
    <t>10.1108/RPJ-03-2021-0062</t>
  </si>
  <si>
    <t>Fatigue life optimization for 17-4Ph steel produced by selective laser melting</t>
  </si>
  <si>
    <t>Rapid Prototyping Journal</t>
  </si>
  <si>
    <t>17-4 Ph stainless steel, Additive manufacturing, Deformation, Fatigue, Material, Residual stress, Selective laser melting</t>
  </si>
  <si>
    <t>10.15961/j.jsuese.202100183</t>
  </si>
  <si>
    <t>Evaluation of Reinforcement Effect of Steel-UHPC Composite Deck for Long-span Steel Box Girder Cable-stayed Bridge</t>
  </si>
  <si>
    <t>Gongcheng Kexue Yu Jishu/Advanced Engineering Science</t>
  </si>
  <si>
    <t>Copyright ©2022 Advanced Engineering Sciences. All rights reserved.To evaluate the reinforcement effect of steel-UHPC (Ultra-High Performance Concrete) composite deck for a long-span steel box girder cable-stayed bridge, an in-situ test was carried out under random traffic flow. The fatigue performance of orthotropic steel decks with steel-UHPC composite deck and ERE (epoxy bond chips layer, resin asphalt, epoxy bond chips layer) deck were evaluated by Specifications for Design of Highway Steel Bridge (JTG D64-2015), based on the in-situ strain monitoring data. The residual fatigue life of fatigue-prone details was calculated by Miner's linear cumulative damage rule. To check the crack resistance of the UHPC layer of the steel-UHPC composite deck and calculate the steel deck maximum deflection and the asphalt pavement maximum tensile stress, a finite element model was established. The results showed that there were large stresses in the rib side of the rib-to-deck welded joint, the floor beam cutout, and the rib splice welded joint. These areas' residual fatigue life is 214, 186, and 61 years, respectively. The rib splice welded joint had the risk of fatigue failure in the design reference period. The maximum stresses amplitude of each fatigue-prone detail decreased below the constant amplitude fatigue limit, and the residual fatigue life increased to infinity after the orthotropic steel deck was strengthened with a steel-UHPC composite deck. The maximum tensile stress of the UHPC layer of the steel-UHPC composite deck was 4.68 MPa, and the crack resistance met the design requirements. After the orthotropic steel deck was strengthened with a steel-UHPC composite deck, the stiffness of the orthotropic steel deck was improved obviously, the steel deck's maximum deflection was 0.69 mm with a reduction of 34%. The maximum tensile stress of asphalt pavement was 0.42 MPa with the reduction of 59%. The fatigue performance of each fatigue-prone detail met the design requirement after the orthotropic steel deck was strengthened with a steel-UHPC composite deck, and the crack resistance of the deck pavement was improved.</t>
  </si>
  <si>
    <t>Fatigue, Pavements, Reinforcement, Steel bridges, Ultra-high performance concrete</t>
  </si>
  <si>
    <t>10.1002/app.52069</t>
  </si>
  <si>
    <t>Investigating on the influence of multi-walled carbon nanotube and graphene nanoplatelet additives on residual strength of bonded joints subjected to partial fatigue loading</t>
  </si>
  <si>
    <t>Journal of Applied Polymer Science</t>
  </si>
  <si>
    <t>© 2021 Wiley Periodicals LLC.Adhesively bonded joints in engineering structures, especially automotive body structures, inevitably experience long or limited fatigue loading conditions. In this article, the shear strength of steel bonded lap joints reinforced by multi-walled carbon nanotube (MWCNT) and graphene nanoplatelet (GNP) were evaluated after being subjected to limited fatigue loading cycles. For this purpose, three specimen groups of neat, MWCNT, and GNP-reinforced joints (with 0.2, 0.5, 1.0, and 2.0 wt% contents) were prepared. After performing the static lap shear tests, fatigue testing of each specimen group was conducted under a maximum fatigue load of 50% of its average static failure load until complete separation of the substrates. Accordingly, limited fatigue loadings were applied to each specimen group for 30%, 50%, and 70% of its total fatigue life, and subsequently, a second-round static testing was performed to evaluate the residual strength of the joints. The results revealed that the maximum static shear strength improvements of MWCNT and GNP-reinforced joints were associated with incorporating 1.0 and 0.5 wt% particle contents. Moreover, for 0.2 and 0.5 wt% contents, the static strength of the joints reinforced by GNPs was 3.4% and 3.9% greater than that of MWCNTs reinforced joints. On the contrary, for 1.0 and 2.0 wt% filler contents, specimens including MWCNTs had 9.1% and 18.6% higher strength than GNP-reinforced ones. The highest fatigue life enhancements of 34.1% and 31% were obtained by adding 1.0 and 0.5 wt.% of MWCNT and GNP particles to the adhesive, respectively. It was concluded that, for 0.2 and 0.5 wt% contents, nanoparticle type did not have a noticeable effect on the residual strength of the joints after being subjected to fatigue loading for 30% of its total life. The specimens subjected to 50% and 70% of their total fatigue life indicated a minimum loss in the shear strength for the joints reinforced by dispersing 1.0 wt% of MWCNTs.</t>
  </si>
  <si>
    <t>adhesives, graphene and fullerenes, mechanical properties, nanotubes</t>
  </si>
  <si>
    <t>10.14006/j.jzjgxb.2021.0461</t>
  </si>
  <si>
    <t>Research on high-cycle fatigue properties of hot rolled titanium-clad bimetallic steel with low bonding strength</t>
  </si>
  <si>
    <t>Jianzhu Jiegou Xuebao/Journal of Building Structures</t>
  </si>
  <si>
    <t>Experimental study, Fatigue property, Low bonding strength, S-N curve, Titanium-clad bimetallic steel</t>
  </si>
  <si>
    <t>10.3390/cryst12050718</t>
  </si>
  <si>
    <t>A Comparison of Two Methods Modeling High-Temperature Fatigue Crack Initiation in Ferrite-Pearlite Steel</t>
  </si>
  <si>
    <t>© 2022 by the authors. Licensee MDPI, Basel, Switzerland.High-temperature fatigue tests are carried out to investigate the fatigue crack initiation behavior of ferrite-pearlite steel. Two approaches to modeling fatigue crack initiation under high temperatures in ferrite-pearlite steel are developed and compared in this study. In the first approach, basal energy is introduced as the criterion for crack initiation. Various initial basal energy values are assigned to each potential location. The increments in basal energy after each cycle can be calculated. In the second approach, a crystal plasticity model is developed, combined with the cyclic hardening/softening effect and three fatigue indicator parameters (two of them are adopted from previous works and one is developed in this work). Results indicate that both approaches are capable of predicting the fatigue crack initiation location and the corresponding life. The first approach requires a lower computational cost but has many limitations, and the second approach is suitable for calculating mesoscale stress and strain distributions but with a higher computational cost.</t>
  </si>
  <si>
    <t>CPFEM, Crack initiation, Cyclic hardening/softening</t>
  </si>
  <si>
    <t>10.1177/09673911221103934</t>
  </si>
  <si>
    <t>Fatigue and impact load: Experimental investigation on mechanical behavior of high modulus polyethylene yarns</t>
  </si>
  <si>
    <t>Polymers and Polymer Composites</t>
  </si>
  <si>
    <t>© The Author(s) 2022.Synthetic ropes have been used as alternatives for wire ropes owing to their low specific weight and excellent mechanical characteristics. They are essential for offshore mooring in deep water because, at these depths, the weight of steel cables and chains would exceed the forces supported by the platform structure. In addition, they are used in several applications, such as robotics, mountain climbing, fire rescue and lifting loads, sternum closure after medical surgery. They are even used as artificial muscles and active endoscopes because of their high flexibility. These applications are typically characterized by the presence of dynamic loads. Thus, this study aims to experimentally investigate the mechanical behavior of high-modulus polyethylene yarns, supplied by three different manufacturers. The yarns were analyzed after being subjected to impact load and after experiencing fatigue. The interaction between impact load and fatigue was also studied. First, the force, strain, and energy absorbed after the impact load were verified. Subsequently, the influence of the impact load on the fatigue life of the materials was analyzed. Finally, thermal analysis (DSC and TGA) and chemical analysis (FTIR, DRX, and EDS) were performed to compare the materials. It was observed that the mechanical and thermal behaviors of the three materials differed, and there was a reduction in fatigue life, which depended on the impact load due to yarn degradation. Finally, it is concluded that properties such as tensile strength should not be used as the sole parameter for dimensioning polymeric materials, because they exhibit different material properties in several tests despite possessing similar tensile strength.</t>
  </si>
  <si>
    <t>creep resistance, fatigue resistance, high modulus polyethylene yarns, impact test, mechanical testing</t>
  </si>
  <si>
    <t>10.3390/met12050856</t>
  </si>
  <si>
    <t>High-Cycle Fatigue Life and Strength Prediction for Medium-Carbon Bainitic Steels</t>
  </si>
  <si>
    <t>© 2022 by the authors. Licensee MDPI, Basel, Switzerland.High-cycle fatigue (HCF) behaviors of medium-carbon bainitic steels with various inclusion sizes and microstructural features were studied using the rotating–bending fatigue test. Here, the medium-carbon bainitic steels with different melting processes were treated by three heat treatment routes incorporating bainite formation, namely bainite-based quenching plus partitioning (BQ&amp;P), bainite austempering (BAT) and “disturbed bainite austempering, DBAT”. The interior inclusion-induced crack initiation (IICI) and noninclusion-induced crack initiation (NIICI) modes were found after fatigue failure. The fracture surface of IICI is characterized by a “fish-eye” surrounding a “fine granular area, FGA” in the vicinity of an inclusion. In contrast, a microfacet, instead of an inclusion, is found at the center of FGA for the NIICI fracture surface. The predications of fatigue strength and life were performed on the two crack initiation modes based on fracture surface analysis. The results showed that a majority of fatigue life is consumed within the FGA for both the IICI and NIICI failure modes. The fatigue strength of the NIICI-fatigued samples can be conveniently predicted via the two parameters of the hardness of the sample and the size of the microfacet.</t>
  </si>
  <si>
    <t>bainite, fatigue crack initiation, fatigue life, fatigue strength, high-cycle fatigue</t>
  </si>
  <si>
    <t>10.3969/j.issn.1001-4632.2022.03.04</t>
  </si>
  <si>
    <t>Verification Test and Adaptability Research on Rail with 35-40 t Axle Load for Heavy Haul Railway</t>
  </si>
  <si>
    <t>Zhongguo Tiedao Kexue/China Railway Science</t>
  </si>
  <si>
    <t>© 2022, Editorial Department of China Railway Science. All right reserved.To study the adaptability of rail and welding joints with 35-40 t axle load, a real-vehicle verification test specific to that load was carried out in the United States through TTCI's FAST program, to analyze the variation law of rail damage. Results show that the side wear rate on the upper track of 68 kg•m-1 U78CrVH rail was 0. 005 4 mm • Mt-1 with the total passing mass of 254 Mt. A longitudinal-transverse kidney-shaped crack appeared in the rail head was detected close to 200 Mt, which was related to the steel cleanliness and the wheel/rail relationship. Under condition-based maintenance, the U78CrVH rail was suitable for the heavy haul railway with 35-40 t axle load. The wear of the flash welding joints was less visible because the hardness of the joints was higher than that of the base metal. The main factor causing the fatigue damage was the higher stress concentration at the notch of the welded reinforcement tip. Considering the wear and fatigue damage comprehensively, flash welding joints were suitable for the 35-40 t axle load railway. Serious saddle-shaped wear and collapse appeared on thermite welding joints with the maximum wear of 0. 62 mm. The fatigue damage of the joint appeared at its minimum total passing mass of 46 Mt. It was not suitable for the 35-40 t axle load railway due to its low initial hardness level, which would potentially lead to wear and collapse, and its ascast microstructure. Thus, improving the steel cleanliness, reducing the number of thermite welding joints, and developing more suitable welding methods could improve the service life of rail and welding joints with large axle loads.</t>
  </si>
  <si>
    <t>35-40 t axle load, Adaptability, Heavy haul railway, Rail, Welding joint</t>
  </si>
  <si>
    <t>10.11908/j.issn.0253-374x.21256</t>
  </si>
  <si>
    <t>Anti-fatigue Characteristics of Short Grouped-stud in Ultra-high Performance Concrete Composite Bridge Decks</t>
  </si>
  <si>
    <t>Tongji Daxue Xuebao/Journal of Tongji University</t>
  </si>
  <si>
    <t>© 2022, Editorial Department of Journal of Tongji University. All right reserved.Four single-stud and two grouped-stud fatigue push-out tests were conducted. The fatigue test results of studs were compared with the stud fatigue S-N curve in domestic and international codes, and the finite element analysis based on material plastic damage model was done. It is shown that: the stud root fracture and local UHPC crush around the stud root are the main failure mode; compared with single-stud specimen, the fatigue life of grouped-stud specimen is reduced by 26.9%, and the shear stiffness of grouped-stud specimen degrades more rapidly during cyclic loading; particularly, the stud shear stiffness ratio decreases to 16% when loading cycles reach 12.0% of fatigue life; the AASHTO based evaluation has the largest safety redundancy among the codes while the JSCE based evaluation is closest to the test results but with a low level of safety redundancy. In addition, the finite element analysis results show that the maximum cyclic strain amplitude at stud root obtained from grouped-stud model is larger than that obtained from single-stud model, and the plastic accumulation damage of UHPC around stud root in grouped-stud model is severer than that in single-stud model.</t>
  </si>
  <si>
    <t>Fatigue performance, Finite element analysis (FEA), Grouped-stud, Push-out test, Short stud, Steel-ultra-high performance concrete(UHPC) composite bridge deck</t>
  </si>
  <si>
    <t>10.3390/ma15103710</t>
  </si>
  <si>
    <t>Investigation of Surface Integrity Induced by Various Finishing Processes of AISI 52100 Bearing Rings</t>
  </si>
  <si>
    <t>bearing steel, finishing processes, residual stresses, rolling contact fatigue, surface integrity</t>
  </si>
  <si>
    <t>10.13801/j.cnki.fhclxb.20210809.001</t>
  </si>
  <si>
    <t>Fatigue behaviors of steel bars-GFRP bars reinforced concrete beams</t>
  </si>
  <si>
    <t>Fuhe Cailiao Xuebao/Acta Materiae Compositae Sinica</t>
  </si>
  <si>
    <t>Copyright ©2022 Acta Materiae Compositae Sinica. All rights reserved.Steel bars-glass fiber-reinforced polymer (GFRP) bars reinforced concrete (RC) beams combined the advantages of steel bars and GFRP bars. Flexural capacity was increased compared with RC beams and serviceability performance was improved compared with the pure fiber-reinforced polymer (FRP) reinforced concrete beams, however, the investigation of fatigue behaviors was limited. In this study, seven beams were fabricated for fatigue tests, and the test parameters were load amplitude, effective reinforcement ratio and area ratio of FRP to steel bars (Af/As). The test results show that fatigue failure of the steel bars-GFRP bars RC beams start with fatigue fracture of steel bars and the fracture surface is significantly different from that of static tensile failure modes. Plane section assumption is verified under fatigue. The fatigue load amplitude has significant effects on the fatigue life. With the increase of fatigue load amplitude, strains in steel bars, GFRP bars and concrete increases, and the fatigue life decrease. The increase of effective reinforcement ratio contribute to decreasing mid-span deflection and crack width, and improve the serviceability. The increase of area ratio of FRP to steel bars (Af/As) has negative effects on the fatigue behaviors of steel bars-GFRP bars RC beams. The fatigue life decrease from 366 thousand cycles to 83 thousand cycles with Af/As increasing from 0.25 to 2.0. Different theoretical models for the mid-span deflection of beams under fatigue load are compared and the CEB-FIP 2010 presented satisfactory prediction, and thus is recommended.</t>
  </si>
  <si>
    <t>Concrete beam, Fatigue deflection, Fatigue performance, FRP bars, Hybrid reinforcement</t>
  </si>
  <si>
    <t>10.3390/polym14102129</t>
  </si>
  <si>
    <t>Experimental Study of Fatigue and Fracture Behavior of Carbon Fiber-Reinforced Polymer (CFRP) Straps</t>
  </si>
  <si>
    <t>Polymers</t>
  </si>
  <si>
    <t>© 2022 by the authors. Licensee MDPI, Basel, Switzerland.The hanger is one of the important components for through and half-through arch bridges. Conventional steel hangers are vulnerable to corrosion due to corrosive environments. Therefore, a new type of bridge hangers consisting of Carbon Fiber-Reinforced Polymer (CFRP) straps was developed recently. The CFRP straps are self-anchored, which is formed by layers-winding, and they have great advantages in corrosive environments such as high resistance to corrosion. In this study, the fatigue and fracture behavior of CFRP straps has been experimentally investigated. Firstly, the tensile testing of four CFRP strap specimens was conducted to investigate the static fracture behavior of CFRP straps, and three stages were observed, including delamination, cracking, and brittle rupture. Then, a fatigue test of thirty-nine specimens (four groups) was carried out to study the fatigue behavior of CFRP straps, where two types of pins, titanium alloy pin and CFRP pin, and two loading frequencies, 10 Hz and 15 Hz, were used. The number of cycles to failure, displacement, fatigue failure strain, outside surface temperature at the vertex of specimen, and scanning electron microscope (SEM) photographs were recorded and analyzed to investigate the fatigue behavior of CFRP straps. The experiment results show that the temperature development at the vertex of the CFRP strap varies obviously if different pins are used due to the different friction coefficients. In addition, the fatigue life of CFRP straps decreases significantly with the increase in loading rate for the titanium pin, while it only reduces slightly with the increase in loading rate for the CFRP pin.</t>
  </si>
  <si>
    <t>CFRP strap, fatigue behavior, fracture behavior, temperature effect</t>
  </si>
  <si>
    <t>10.3390/ma15093233</t>
  </si>
  <si>
    <t>Static and Fatigue Behaviour of Double-Lap Adhesive Joints and Notched Metal Samples Reinforced by Composite Overlays</t>
  </si>
  <si>
    <t>© 2022 by the authors. Licensee MDPI, Basel, Switzerland.The use of composite overlays to increase the fatigue life of notched steel samples is dis-cussed in this paper. For such purposes, in the first set of studies, static and fatigue tests as well as the detailed analytical and numerical analyses for samples with double-lap joints were performed. Based on such studies, the shapes of the composite overlays were set. For a better understanding of the failure forms of the investigated adhesive joints, the experimental studies were monitored with the use of digital image correlation. In the second set of experimental studies, the static and fatigue tensile tests were performed for steel samples with a rectangular opening with rounded corners reinforced by composite overlays. The different shapes (square 45 × 45 mm and long stripes 180 × 15 mm) and composite materials (GFRP and CFRP) were used as overlays. The obtained improvement of fatigue life was in the range of 180–270% in the case of the rectangular overlays and 710% in the case of application of the overlays in the form of the long stripes. This was also confirmed by numerical analyses in which a reduction in the stress concentration factor from 2.508 (bare sample) through 2.014–2.183 (square 45 × 45 mm overlays) to 1.366 (overlays in the form of long stripes 180 × 15 mm) was observed.</t>
  </si>
  <si>
    <t>adhesive joints, digital image correlation, double-lap joint, finite element modelling, metal and composite structures, notches, reinforcements, static and fatigue tensile tests</t>
  </si>
  <si>
    <t>10.3390/sym14050894</t>
  </si>
  <si>
    <t>Research on the Residual Bearing Capacity of a Rib Beam Bridge Carriageway Slab Based on Fatigue Cumulative Damage</t>
  </si>
  <si>
    <t>Symmetry</t>
  </si>
  <si>
    <t>© 2022 by the authors. Licensee MDPI, Basel, Switzerland.In order to study the residual bearing capacity of the carriageway slab of a reinforced concrete rib beam bridge after fatigue damage, a double T-beam carriageway slab model with a high degree of symmetry was designed and fatigue tests were carried out. Based on the fatigue cumulative damage theory, the fatigue residual strength equation of concrete was improved and a constitutive fatigue model of a steel bar and concrete with arbitrary loading times was established. Because the carriageway slabs are highly symmetrical, we used a ratio of length to width and a ratio of width to height to express the dimensional changes in the carriageway slabs. Abaqus general analysis program was used to create a symmetrical T-beams model and analyze the influence of the fatigue load level, the ratio of width to height of the roadway slab, and the ratio of length to width on the remaining bearing capacity of the roadway slab. Finally, the 1stOpt fitting software was employed to fit the roadway slab’s residual bearing capacity evaluation model. The fatigue test results show that the fatigue failure form of the roadway slab is punching failure, and the development law of fatigue damage can be divided into three stages, accounting for 6.25%, 56.25%, and 37.5% of the total fatigue life. The finite element analysis results showed that the length–width ratio of the roadway slab is positively correlated with its relative residual bearing capacity, and the residual bearing capacity of the two-way slab is higher than that of the one-way slab. The fatigue load level and the aspect ratio of width to height are negatively correlated with their relative residual bearing capacity.</t>
  </si>
  <si>
    <t>cumulative damage, fatigue test, reinforced concrete rib beam bridge, residual bearing capacity, roadway slab</t>
  </si>
  <si>
    <t>10.1007/s12206-022-0409-y</t>
  </si>
  <si>
    <t>Effect of strain amplitude and temperature on creep-fatigue behaviors of 9–12 % Cr steel</t>
  </si>
  <si>
    <t>Journal of Mechanical Science and Technology</t>
  </si>
  <si>
    <t>© 2022, The Korean Society of Mechanical Engineers and Springer-Verlag GmbH Germany, part of Springer Nature.The creep-fatigue behaviors of P92 steel under strain range of 0.3 %–0.5 % and test temperature of 600–650 °C was studied carefully in this paper. With the increase of temperature, the creep-fatigue life is significantly reduced, and more vulnerable to temperature than strain amplitude. In addition, the dislocation density decreases with increasing creep fatigue, and the martensite laths become coarser. Furthermore, the increase of strain amplitude leads to more significant secondary cracks and fatigue striation. The higher temperature causes much deeper and larger dimples. During the test, the growth and accumulation of precipitates inevitably lead to stress concentration, resulting in material fracture and destruction. Finally, the linear cumulative damage (LCD), the modified ductility exhaustion (MDE) and the frequency separation life (FSL) model are used to predict the creep-fatigue life of P92 steel, and it is found that the frequency separation life model had the highest prediction accuracy among the threes.</t>
  </si>
  <si>
    <t>Creep-fatigue, Life prediction, Microstructure, P92 steel, Strain amplitude, Temperature</t>
  </si>
  <si>
    <t>10.1016/j.ijmecsci.2022.107223</t>
  </si>
  <si>
    <t>Energy-based damage model incorporating failure cycle and load ratio effects for very low cycle fatigue crack growth simulation</t>
  </si>
  <si>
    <t>© 2022An energy-based damage model for simulating very low cycle fatigue (VLCF) crack growth is proposed to improve the prediction accuracy of our previous model. Modifications are made to explicitly include the terms related to failure cycle and load ratio. The parameters related to these terms are determined from mean fatigue life model of the material. The proposed damage model is validated by comparing with through-wall cracked pipe test data for Type 316 stainless steel. Predicted failure cycles are very close to experimental data, improving the prediction accuracy of our previous model. Comparison of fracture surfaces also shows good agreement.</t>
  </si>
  <si>
    <t>Energy based damage model, Load amplitude, Load ratio, Through-wall cracked pipe test, Very low cycle fatigue crack growth simulation</t>
  </si>
  <si>
    <t>10.1515/ipp-2021-4133</t>
  </si>
  <si>
    <t>Static, fatigue and stress-shielding analysis of the use of different PEEK based materials as hip stem implants</t>
  </si>
  <si>
    <t>International Polymer Processing</t>
  </si>
  <si>
    <t>© 2021 Walter de Gruyter GmbH, Berlin/Boston.There is a possibility that hip joints may become dysfunctional due to age, wear or some accidents, and in this case they need to be replaced with hip implants. However, after conventional hip stem implantation, the load transferred to the bone usually decreases due to the high stiffness of the metallic (most commonly Ti6Al4V, CoCr or stainless steel) hip stem implant, and as a result, mineral loss occurs in the bone which weakens. On the other hand, PEEK is an advantageous material with its low cost, ease of production, corrosion resistance and biocompatibility. More importantly, it has the potential to be a good alternative to metallic materials in load-bearing bone replacements, thanks to its mechanical properties and density close to that of the bone. In this study, hip stem implants having three different commercial PEEK materials and four different metallic main spar designs were modeled. Their behavior under static and dynamic loading conditions was analyzed according to ASTM-F2996-20 and ISO-7206-4:2010 standard test methods, and the stress-shielding effect of hip stems modeled as implanted into the femur was simulated using ANSYS commercial finite element analysis software. According to the results, it was observed that CFP based hip stem models meet the five million life time criteria and increase the stress on the femur bone by up to 57%.</t>
  </si>
  <si>
    <t>fatigue, finite element analysis, hip stem, PEEK, stress-shielding</t>
  </si>
  <si>
    <t>10.1177/09544062211045661</t>
  </si>
  <si>
    <t>A general method for determining probabilistic S-N curve based on static strength data of material</t>
  </si>
  <si>
    <t>Proceedings of the Institution of Mechanical Engineers, Part C: Journal of Mechanical Engineering Science</t>
  </si>
  <si>
    <t>© IMechE 2022.The conventional group test method for obtaining probabilistic S-N curve is a time-consuming and expensive test program. This study aims to present an alternative method for determining the probabilistic S-N curve of material based on its static strength data. Firstly, the probabilistic mapping relationship between the static strength and fatigue life of material is elaborated. Subsequently, the Weibull distribution is utilized to model the static strength and fatigue life data of material, and the correlation between the distribution parameters of them is investigated. Finally, an alternative method for determining the probabilistic S-N curve of material is proposed, and the experimental data of carbon steels and composite laminates are applied to verify its validity. The results show that the proposed method is capable of determining the probabilistic S-N curve of material based on its static strength data, which can significantly save test time and reduce test cost. In engineering applications, when the parameters of static strength distribution and the median S-N curve are known, the probabilistic S-N curve with any given survival probability can be determined through a unified analytical expression.</t>
  </si>
  <si>
    <t>failure probability, fatigue life, S-N curve, static strength, Weibull distribution</t>
  </si>
  <si>
    <t>10.1016/j.corsci.2022.110169</t>
  </si>
  <si>
    <t>Effects of strain rate on low-cycle fatigue crack growth behavior of 316LN weld metal in high-temperature pressurized water</t>
  </si>
  <si>
    <t>© 2022 Elsevier LtdCorrosion fatigue (CF) tests of 316LN weld metal were investigated in high-temperature water at different strain rates (0.0004–0.4%/s) under strain amplitude of 0.6%. Relationship between CF life and strain rate was proposed and environmental fatigue correction factor Fen was also calculated. It was found that the γ/δ phase boundary was more susceptible to cracking at low strain rates and δ-ferrite worked as a barrier to retard the crack growth at high strain rates. Mechanisms of CF damage involving the effects of strain rate, hydrogen, δ-ferrite and residual strain on crack growth are also discussed.</t>
  </si>
  <si>
    <t>Corrosion fatigue, High temperature corrosion, SEM, Stainless steel, Welding</t>
  </si>
  <si>
    <t>10.1111/ffe.13671</t>
  </si>
  <si>
    <t>Experiment and simulation of high-cycle corrosion fatigue damage evolution and corrosion pit tolerance analysis of crack nucleation</t>
  </si>
  <si>
    <t>© 2022 John Wiley &amp; Sons, Ltd.Based on the elasto-plastic damage constitutive model, a continuum nonlinear damage evolution model for the high-cycle corrosion fatigue of the API X65 pipeline steel is proposed. Firstly, a series of experiments are carried out to determine the corrosion fatigue damage parameters of X65 steel in the artificial seawater, then the corrosion fatigue damage model is used in the finite element (FE) analysis to predict the crack nucleation life of high-cycle corrosion fatigue. In order to consider the influence of corrosion pit on the crack nucleation of corrosion fatigue, a user-subroutine UMESHMOTION provided by the general software ABAQUS is used to construct a numerical model of damage evolution with the corrosion pit effect considered on the API X65 steel. Numerical results show that the numerical model considering the effect of damage and corrosion pit can better predict the crack nucleation life of the API X65 steel than that considering only the damage effect.</t>
  </si>
  <si>
    <t>corrosion fatigue, corrosion pit, crack initiation, damage evolution, high cycle</t>
  </si>
  <si>
    <t>10.1016/j.engfailanal.2022.106121</t>
  </si>
  <si>
    <t>Fracture surface topography investigation and fatigue life assessment of notched austenitic steel specimens</t>
  </si>
  <si>
    <t>Austenitic stainless steel, Fatigue life estimation, Fractographic analysis, Fracture surface analysis, Notched specimen</t>
  </si>
  <si>
    <t>10.1016/j.engfailanal.2022.106106</t>
  </si>
  <si>
    <t>Experimental field test on a multipiece steel wheel and influence of the material properties on its fatigue life evaluation</t>
  </si>
  <si>
    <t>Damage counting, Fatigue life assessment, Field test, Material characterisation, Multipiece wheel, Random fatigue, Strain life approach</t>
  </si>
  <si>
    <t>10.1016/j.ijfatigue.2022.106749</t>
  </si>
  <si>
    <t>Multiscale modelling strategy for predicting fatigue lives and limits of steels based on a generalised evaluation method of grain boundaries effects</t>
  </si>
  <si>
    <t>© 2022 The AuthorsMultiscale modelling strategy for predicting fatigue lives and limits of steels is proposed based on a generalised method for evaluating grain boundaries’ (GBs) effects on fatigue crack growth. The proposed strategy is a modification of our previous works that extends the applicability from only low-grade ferrite steels to high-grade bainite steels. A microstructure model was developed considering distances between GBs and misorientations between adjacent grains. The strategy was validated by comparison with experiments using two ferrite-pearlite and one bainite steels; results indicate the strategy predicted fatigue lives and limits of steels with microstructures from coarse ferrite to fine bainite grains.</t>
  </si>
  <si>
    <t>Crack growth, Fatigue, Microstructure, Multiscale modelling strategy, Steel</t>
  </si>
  <si>
    <t>10.1016/j.optlastec.2022.107889</t>
  </si>
  <si>
    <t>Effect of laser shock peening on fatigue properties of U75VG rail flash-butt welding joints</t>
  </si>
  <si>
    <t>Optics and Laser Technology</t>
  </si>
  <si>
    <t>© 2022 Elsevier LtdRail-welded joints have an important impact on the safety of high-speed railways. Laser shock peening (LSP) is performed on these joints to improve their bending fatigue performance. This study examines the effect of LSP treatment on residual stress, surface microstructure, and surface morphology of the rail base of U75VG flash-butt welding joints. First, the characteristics of the LSP-treated and untreated specimens were evaluated, then the fatigue test was carried out. The results indicated that the LSP treatment generated compressive residual stress with an average value of −436.2 MPa on the surface, and the depth of the corresponding stress layer exceeded 1.5 mm. Both the surface dislocation density and hardness were increased. The fatigue S-N curves indicated that LSP treatment increased the fatigue life of the specimens, particularly under low bending stress conditions. The fatigue limit increased by 6.7% from 264.0 MPa. The fatigue fracture revealed that high-density dislocations enhanced the resistance to the fatigue crack growth, resulting in the crack propagation zone near the LSP-treated surface having a rough morphology with steps. The mass-produced pits on the LSP-treated surface and the induced compressive residual stress could be significant at the crack initiation phase.</t>
  </si>
  <si>
    <t>Bending fatigue damage, Flash welding, Laser shock peening, Railway, Residual stresses</t>
  </si>
  <si>
    <t>10.1016/j.ijfatigue.2022.106737</t>
  </si>
  <si>
    <t>Extreme variation in fatigue: Fatigue life prediction and dependence on build volume location in laser powder bed fusion of 17-4 stainless steel</t>
  </si>
  <si>
    <t>© 2022 Elsevier LtdLaser powder bed fusion (LPBF), a metal additive manufacturing technology, is well-suited for design optimization but fatigue life is limited by manufacturing defects. In this work, 17-4 stainless steel components were manufactured in densely populated build volumes, simulating at-scale LPBF production. Tests revealed extreme variability in fatigue life data, analyzed via rigorous statistical tools. The El-Haddad model, modified for finite-life, enabled defect-based life prediction. Specimen location within the build volume correlated to life, which was heteroscedastic. Investigating defect concentration over the build volume explained typical life and scatter. These findings argue for qualification approaches which acknowledge high material lot variability.</t>
  </si>
  <si>
    <t>Additive manufacturing, Defect, El-Haddad, Laser powder bed fusion, Probabilistic fatigue</t>
  </si>
  <si>
    <t>10.1016/j.net.2021.11.011</t>
  </si>
  <si>
    <t>Prediction of fatigue crack initiation life in SA312 Type 304LN austenitic stainless steel straight pipes with notch</t>
  </si>
  <si>
    <t>Nuclear Engineering and Technology</t>
  </si>
  <si>
    <t>© 2021In the nuclear power plants, stainless steel is widely used for fabrication of various components such as piping and pipe fittings. These piping components are subjected to cyclic loading due to start up and shut down of the nuclear power plants. The application of cyclic loading may lead to initiation of crack at stress raiser locations such as nozzle to piping connection, crown of piping bends etc. of the piping system. Crack initiation can also take place from the flaws which have gone unnoticed during manufacturing. Therefore, prediction of crack initiation life would help in decision making with respect to plant operational life. The primary objective of the present study is to compile various analytical models to predict the crack initiation life of the pipes with notch. Here notch simulates the stress raisers in the piping system. As a part of the study, Coffin-Manson equations have been benchmarked to predict the crack initiation life of pipe with notch. Analytical models proposed by Zheng et al. [1], Singh et al. [2], Yang Dong et al. [25], Masayuki et al. [33] and Liu et al. [3] were compiled to predict the crack initiation life of SA312 Type 304LN stainless steel pipe with notch under fatigue loading. Tensile and low cycle fatigue properties were evaluated for the same lot of SA312 Type 304LN stainless steel as that of pipe test. The predicted crack initiation lives by different models were compared with the experimental results of three pipes under different frequencies and loading conditions. It was observed that the predicted crack initiation life is in very good agreement with experimental results with maximum difference of ±10.0%.</t>
  </si>
  <si>
    <t>Crack initiation life, Crack initiation models, Fatigue, Piping components, SA312 Type 304LN stainless Steel</t>
  </si>
  <si>
    <t>10.11918/202108049</t>
  </si>
  <si>
    <t>Low-cycle fatigue performance of stainless-clad bimetallic steel bars after exposure to elevated temperatures</t>
  </si>
  <si>
    <t>Harbin Gongye Daxue Xuebao/Journal of Harbin Institute of Technology</t>
  </si>
  <si>
    <t>Fracture morphology, Low-cycle fatigue, Metallic material, Metallographic structure, Post-fire properties, Stainless-clad bimetallic steel bar</t>
  </si>
  <si>
    <t>10.11817/j.issn.1672-7207.2022.04.006</t>
  </si>
  <si>
    <t>Effect of composite surface modification on tension-compression fatigue life of carburized M50NiL steel</t>
  </si>
  <si>
    <t>Abrasive water jet peening, Fatigue life, M50NiL steel, Ultrasonic surface rolling process, Vacuum carburizing</t>
  </si>
  <si>
    <t>10.1016/j.conbuildmat.2022.127104</t>
  </si>
  <si>
    <t>Stress reduction effects of ultra-high performance fiber reinforced concrete overlaid steel bridge deck developed with a new interfacial bond method</t>
  </si>
  <si>
    <t>© 2022 Elsevier LtdThe effects of a 25 mm of UHPFRC overlay on reducing the stress of the open ribs-stiffened orthotropic steel decks (OSDs) are assessed experimentally and analytically. To integrate the UHPFRC overlay and the OSDs, an adhesive-based bonding technique is developed and evaluated beforehand using a pull-off test and a three-point bending test, where a 3 MPa of excellent bond strength and an invisible slip demonstrate the reliability of the technique. With the developed bonding technique, an up to 80% of strain reduction and a peak clipping phenomenon are observed in the strain of the critical locations of the steel deck and structural members in the hotspot areas due to the UHPFRC. In addition, it is found that the superior high strengths and the strain-hardening of UHPFRC can postpone the initiation and propagation of cracks. As a result, an effective enhancement of stiffness of OSDs and an apparent fatigue life extension can be achieved even with a thin layer.</t>
  </si>
  <si>
    <t>FEM, Interfacial bond, Steel bridge deck, Stress reduction, UHPFRC</t>
  </si>
  <si>
    <t>10.1016/j.oceaneng.2022.110831</t>
  </si>
  <si>
    <t>Nonlinear bending behavior of a multilayer copper conductor in a dynamic power cable</t>
  </si>
  <si>
    <t>© 2022 Elsevier LtdReciprocating bending behavior is the main factor leading to the fatigue failure of dynamic power cables. However, in the research on the reciprocating bending behavior of dynamic cables, only the mechanical properties of the armored steel wire has been considered thus far and the copper conductor is disregarded. In this paper, the nonlinear bending properties of multilayer helically wound copper conductors are studied by experiments and numerical simulation. The research can provide accurate data of nonlinear bending mechanical properties of copper conductor for hydrodynamic analysis of dynamic cable fatigue life. Firstly, the nonlinear bending hysteresis curves of copper conductors are obtained by a reciprocating bending experiment of copper conductor. Secondly three-dimensional finite element numerical simulations of the copper conductor's bending behavior were also conducted. The numerical results from the finite element model were compared with the experimental data. Finally, sensitivity analysis of the structural parameters of the copper conductor was performed. The research shows that copper conductor has obvious nonlinear bending hysteresis behavior. The change of friction coefficient and radial extrusion pressure from the conductor's outer sheath layer have obvious effects on the critical sliding curvature and bending hysteresis properties of nonlinear bending properties of copper conductors.</t>
  </si>
  <si>
    <t>Bending behavior, BFLEX, Copper conductor, Dynamic power cable, Hysteresis effect</t>
  </si>
  <si>
    <t>10.1108/ACMM-07-2021-2507</t>
  </si>
  <si>
    <t>Corrosion protection by poly(3-hexylthiophene)/poly(methyl-methacrylate) coating of cracked 410 stainless steel</t>
  </si>
  <si>
    <t>Anti-Corrosion Methods and Materials</t>
  </si>
  <si>
    <t>© 2022, Emerald Publishing Limited.Purpose: This paper aims to study the corrosion protection of 410 stainless steel (410SS) cracked by fatigue tests. The purpose of this study is to show that using polymeric coatings, it is possible to reduce the corrosion rate in metallic structures in operation. Design/methodology/approach: Poly(3-hexylthiophene) (P3HT)/poly(methyl-methacrylate) (PMMA) composite was used as a coating to protect the cracked 410SS in the corrosive environment 0.5 M NaCl at 25°C and 80°C. Physicochemical characterization was carried out by adhesion tests, thermogravimetric analysis, nuclear magnetic resonance and size exclusion chromatography. Surface morphology was studied before and after the electrochemical tests by scanning electron microscopy. Uncoated and coated cracked 410SS were characterized by DC electrochemical techniques: linear polarization resistance and potentiodynamic polarization curves. Findings: P3HT/PMMA coating reduced corrosion rate and crack propagation of 410SS in the corrosive medium NaCl 0.5M. The P3HT/PMMA coating increased the polarization resistance by one order of magnitude and decreased the corrosion current density by one order of magnitude, relative to the values obtained with uncoated cracked 410SS. The coating helped to have a less damaged surface and less crack propagation on the cracked 410SS. The feasibility of increasing the useful life of cracked metal structures in a saline environment was demonstrated through polymeric composite coatings. Originality/value: In the literature, no works were detected that report the use of organic coatings to protect cracked metals against corrosion. This is the first reported work on the corrosion protection of 410SS in a saline medium using coatings based on P3HT/PMMA.</t>
  </si>
  <si>
    <t>410 Stainless steel, Corrosion protection, Fatigue cracks, Poly(3-hexylthiophene), Sodium chloride</t>
  </si>
  <si>
    <t>10.11896/cldb.21070180</t>
  </si>
  <si>
    <t>Microstructure and Strength Evaluation of EA4T Axle Steel Repaired by Laser-cladding</t>
  </si>
  <si>
    <t>EA4T axle steel, Fatigue performance, Laser cladding, Microstructure</t>
  </si>
  <si>
    <t>10.4271/05-15-03-0017</t>
  </si>
  <si>
    <t>Review and Assessment of Stress-Based Multiaxial Fatigue Models for High Cycle Fatigue Life Predictions</t>
  </si>
  <si>
    <t>SAE International Journal of Materials and Manufacturing</t>
  </si>
  <si>
    <t>© In a previous study [1], several multiaxial fatigue models were investigated and compared based on their ability to predict the fatigue limit under multiaxial loading conditions. The widely used historical models such as Findley [2] and Dang Van [3] were compared to several recently developed models. The methods were investigated for the purpose of assessing their potential use in automotive design. In the current study, the same multiaxial fatigue models were assessed based on their ability to perform life prediction under high cycle multiaxial loading. The experimental data used for the assessment of the seven different multiaxial models was taken from literature. Five of the models, Findley, McDiarmid, Susmel-Lazzarin, MZSL, and scaled normal stress were critical plane approaches. The other two models were the LTJ approach and the prismatic hull method, both of which are based on the von Mises criteria. The scaled normal stress approach was the only tensile failure mode model investigated with all other models being shear failure mode. Each stress-based model was used to predict the fatigue life and compare to the experimental results obtained from literature. When selecting data from literature, only high cycle multiaxial fatigue data was used. Experimental data from steel, stainless steel, and aluminum materials were investigated. Most of the materials exhibited shear failure mode, but some materials had mixed mode cracking. The models were judged based on their ability to predict the multiaxial fatigue life within factors of 3 and 5. The LTJ model had the best overall agreement with the experimental data, with 82% of life predictions within a factor of 3 and 96% within a factor of 5. This was due in part to its material parameter, which is derived from multiaxial test data. The LTJ model was one of two models that required multiaxial test data to generate a model parameter. All other models relied on either monotonic or uniaxial fatigue data, which is more readily available and much easier to generate. The Susmel-Lazzarin approach had the second-best overall agreement with 60% and 79% of predictions within factors of 3 and 5, respectively. The scaled normal stress approach, prismatic hull approach, and MZLS approach had life predications that were just slightly less accurate than the Susmel-Lazzarin method. The McDiarmid and Findley models had the worst correlation with the experimental data investigated in this study.</t>
  </si>
  <si>
    <t>Critical plane, Life predictions, Multiaxial fatigue, Prismatic hull, Stress-based</t>
  </si>
  <si>
    <t>10.3390/met12040615</t>
  </si>
  <si>
    <t>Fatigue Crack Initiation and Propagation Relation of Notched Specimens with Welded Joint Characteristics</t>
  </si>
  <si>
    <t>© 2022 by the authors. Licensee MDPI, Basel, Switzerland.This study focuses on predicting the fatigue life of notched specimens with geometries and microstructure representative of welded joints. It employs 26 series of fatigue tests on welded and non-welded specimens containing notches located in different material zones, including the parent material, weld metal, and heat-affected zone. Overall, 351 test samples made of six structural steels are included in the present evaluation. For each individual specimen, the stress concentration factor, as well as the stress distribution in the notched section, was determined for subsequent fracture mechanics calculation. The latter is employed to estimate the fraction of fatigue life associated with crack propagation, starting from a small surface crack until fracture. It was shown that the total fatigue life can be realistically predicted by means of fracture mechanics calculations, whereas estimates of the fatigue life until macroscopic crack initiation are subject to numerous uncertainties. Furthermore, methods of statistical data analyses are applied to explore correlations between the S–N curves and the notch acuity characterized by the notch radius, opening angle, and the stress concentration factor. In particular, a strong correlation is observed between the notch acuity and the slope of the S–N curves.</t>
  </si>
  <si>
    <t>artificial notches, finite element analysis, fracture mechanics, notch acuity, notch fatigue analysis, statistical methods, stress gradient, S–N curves</t>
  </si>
  <si>
    <t>10.3390/met12040580</t>
  </si>
  <si>
    <t>Fatigue Performance of Laser Welds in Heavy-Gage Press Hardening Steels</t>
  </si>
  <si>
    <t>fatigue behavior, heat affected zone microstructure, laser welding, microalloying, press hardening steel</t>
  </si>
  <si>
    <t>10.1007/s13296-022-00588-0</t>
  </si>
  <si>
    <t>Experimental and Numerical Study on Fatigue Behavior of RC Beams Strengthened with U-Shaped Steel Casing</t>
  </si>
  <si>
    <t>International Journal of Steel Structures</t>
  </si>
  <si>
    <t>© 2022, Korean Society of Steel Construction.To achieve a rapid and great enhancement in the flexural performance of reinforced concrete beams, this study proposes a new strengthening method using U-shaped steel casing and focuses on studying the fatigue performance of strengthened beams. In this paper, ten specimens were tested under fatigue loads. Testing results demonstrated that no obvious damage was observed from the strengthened beam after 2 million fatigue cycles compared with the reference beam which failed at 58.97 × 104 fatigue cycles, indicating the good joint performance of the U-shaped steel casing and the RC beam. The strengthened beams generally failed by the sudden rupture of the bottom steel plate accompanied by concrete crushing. The mid-span deflection and material strains all increased rapidly at the beginning, then steadily developed during nearly 80% of the fatigue life, and grew rapidly again after the weld toe cracking until the strengthened beam failed. The fatigue life was significantly extended with the increase of either the height of the steel box or the thickness of the bottom plate, while it was dramatically shortened with the increase in the fatigue load amplitude. To facilitate the use of the outcomes, a simplified formula for predicting the concrete residual strain of strengthened beams was derived. The predicted results matched the experimental ones well. The derived formula is theoretically only applicable to strengthened beams with dimensions same as the specimens in the experimental tests under similar loading conditions. Reasonably good agreements were found between the finite element analyses and experimental results. The developed finite element model can well simulate the failure mode under static load and the damage evolution under fatigue load. Based on the stress analysis results, the fatigue lives of the strengthened beams were predicted relatively accurately using the Fe-safe software, with the deviations mostly less than 15%.</t>
  </si>
  <si>
    <t>Fatigue behavior, Fatigue load amplitude, Height of the steel box, Reinforced concrete (RC) beam, Strengthened, U-shaped steel casing</t>
  </si>
  <si>
    <t>10.1016/j.fusengdes.2022.113062</t>
  </si>
  <si>
    <t>Design and analysis of the CFETR cryostat</t>
  </si>
  <si>
    <t>Fusion Engineering and Design</t>
  </si>
  <si>
    <t>© 2022Cryostat is one of the most important systems of the China Fusion Engineering Test Reactor (CFETR) which is a next-generation device in the China fusion research roadmap for the realization of fusion energy. It is a large vacuum tight container (outer diameter: 38 m, height: 39.6 m) that provides 10−4 Pa vacuum environment for the superconductor magnet system and thermal shield system, which will be operated at 4.5 K and 80 K, respectively. The cryostat encloses the entire basic systems of the tokamak and must support all types of load, including gravitational loading, electromagnetic forces, and seismic loads generated from other components and itself. The CFETR cryostat comprises a dome-shaped top lid, two cylindrical sections with circumferential stiffening ribs, a bottom base section, a bottom pedestal, and a support. It is mainly made of stainless steel (SS) 304 L/304. Based on the design requirements, the cryostat has sixteen ports at the top, six ports in the middle, and sixteen ports at the bottom, respectively to provide penetrations for heating, vacuum-pumping, diagnostic, maintenance, etc. In this paper, motivation and main technical parameters of the cryostat are described. Interfaces between the cryostat and other systems are generally presented. Structural analysis, seismic analysis and buckling analysis have been carried out in the normal and abnormal operation cases. The external vacuum cryostat and the vacuum vessel are connected through the bellows in order to absorb relative displacement between them. In addition, the strength check and fatigue life assessment of the bellows of the cryostat are also carried out at the same time. Results live up to the expectation and a technology foundation will be laid for the future construction of the cryostat.</t>
  </si>
  <si>
    <t>CFETR, Cryostat, Design, FEM, Structural analysis</t>
  </si>
  <si>
    <t>10.1016/j.engfracmech.2022.108352</t>
  </si>
  <si>
    <t>300M-AerMet100 steel, Additive manufacturing, Data-driven modeling, Experimental investigations, Fatigue assessment</t>
  </si>
  <si>
    <t>10.1016/j.addma.2022.102688</t>
  </si>
  <si>
    <t>Low cycle fatigue behavior of wire arc additive manufactured and solution annealed 308 L stainless steel</t>
  </si>
  <si>
    <t>© 2022 Elsevier B.V.Wire arc additive manufacturing (WAAM) has attracted much attention for many industrial fields owing to its high productivity and flexibility. However, little is known about the fatigue behavior of WAAM austenitic stainless steel (SS). In this study, microstructural characterization, quasi-static tensile tests, and strain controlled low cycle fatigue tests were carried out on a 308 L SS fabricated by WAAM and solution annealing. Hot-rolled 308 L SS was also studied as a reference material. The quasi-static tensile properties, cyclic deformation behaviors, fatigue lives and fatigue failure mechanisms are comparably investigated and found to be dependent on their distinct microstructures. Compared with the hot-rolled counterparts, the WAAM specimens showed slightly longer fatigue life at relatively high strain amplitudes, but shorter fatigue life at low strain amplitudes, which is attributed to their worse crack initiation, but better crack propagation resistance.</t>
  </si>
  <si>
    <t>Additive manufacturing, Austenitic stainless steel, Fatigue failure mechanism, Low cycle fatigue, Wire arc additive manufacturing</t>
  </si>
  <si>
    <t>10.1002/ls.1577</t>
  </si>
  <si>
    <t>Interaction of anti-wear additive TCP with advanced bearing steels</t>
  </si>
  <si>
    <t>Lubrication Science</t>
  </si>
  <si>
    <t>lubricant, oil additives, rolling element bearing, surface analysis, wear</t>
  </si>
  <si>
    <t>10.1016/j.istruc.2022.01.074</t>
  </si>
  <si>
    <t>Mechanical properties of HRB400E/316L stainless steel clad rebar under low-cycle fatigue</t>
  </si>
  <si>
    <t>© 2022 Institution of Structural EngineersUnder severe disasters, the longitudinal rebars in the plastic hinge areas of concrete structures are prone to sustain significant buckling and then suffer low-cycle fatigue, due to the cracking and detachment of covering concrete. Based on a novel type of stainless steel clad rebar with HRB400E hot rolled ribbed carbon steel core covered by 316L stainless steel clad (HRBSC), this paper conducted experimental studies to investigate the mechanical properties of HRBSC under low-cycle fatigue with buckling, considering strain amplitude, strain rate and nominal diameter. Based on the test results, the ultimate strength, strength degradation and fatigue life evaluation methods of HRBSC are discussed and proposed. It is validated that HRBSC possesses desirable material properties and can be used as longitudinal load carrying rebar in seismic designed structures. The elastic modulus of HRBSC is proved to be affected by the clad ratio. It is found that the strain rate and nominal diameter have limited effects on the ultimate strength and strength degradation of HRBSC during low-cycle fatigue, while the key factor is strain amplitude. Test results show that the increase of strain rate influences the low-cycle fatigue mechanism and reduces the fatigue life of HRBSC under small strain amplitude, while the growth of nominal diameter brings positive effects on the fatigue life.</t>
  </si>
  <si>
    <t>Fatigue life, Low-cycle fatigue, Stainless steel clad rebar, Strain rate, Strength degradation</t>
  </si>
  <si>
    <t>10.1016/j.istruc.2022.01.083</t>
  </si>
  <si>
    <t>Fatigue life prediction of HTRB630E steel bars based on modified coffin-manson model under pre-strain</t>
  </si>
  <si>
    <t>© 2022 Institution of Structural EngineersHigh strain low cycle fatigue performance is one of the important indicators for evaluating seismic reinforcement. The earthquake is often accompanied by aftershocks. At this time, the steel bars in the structure are subjected to the low cyclic load under pre-strain. In this article, fatigue life prediction of a new type of HTRB630E (T63E) ultra-high-strength steel bars based on modified Coffin-Manson model under pre-strain is presented. Firstly, the constant amplitude strain low cycle fatigue test for T63E steel bars without and with pre-strain is carried out. The test results indicates that the application of pre-strain causes the fatigue life of T63E steel bars to decrease by 30%–50%, but different pre-strain has the same effect on the fatigue life under the same strain amplitude. Secondly, the Coffin-Manson model is used to simulate the test results using OpenSees software. Thirdly, the modified plastic strain formula is used to predict the fatigue life of T63E steel bars under pre-strain. The simulation results indicate that the modified formula can predict the fatigue life of the steel bar under pre-strain more accurately, and the error is reduced from 50% to 10%. Finally, the main factor of the low-cycle fatigue performance of T63E steel bars under strain control is the maximum stress level in the process, which provides new methods and ideas for the later development of complex strain low cycle fatigue life prediction under different paths.</t>
  </si>
  <si>
    <t>Coffin-Manson model, HTRB630 high-strength steel bars, Life prediction, Low-cycle fatigue, Pre-strain</t>
  </si>
  <si>
    <t>10.1061/(ASCE)CC.1943-5614.0001194</t>
  </si>
  <si>
    <t>Composite-Wedge Anchorage for Fiber-Reinforced Polymer Tendons</t>
  </si>
  <si>
    <t>Journal of Composites for Construction</t>
  </si>
  <si>
    <t>© 2022 American Society of Civil Engineers.A novel composite-wedge anchorage is proposed here for prestressing fiber-reinforced polymer (FRP) tendons. The composite wedge was designed and optimized in terms of the length and elastic modulus of the wedge segments via finite-element analysis. The manufacturing technologies for the composite wedge involving a molding process, are presented in detail. Static, creep, and fatigue tests on basalt FRP (BFRP) tendons with the proposed anchorages were conducted. The tensile capacity, long-term deformation, and fatigue life of the tendon-anchor assemblies were analyzed. The experimental results show that the proposed anchorage exhibits an anchor efficiency factor of up to 91%; the corresponding value for a conventional steel-wedge anchorage is only 80%. The tendon-anchor assembly displays a creep behavior similar to that of BFRP tendons. Furthermore, the system survives 200 million cycles of fatigue load at a maximum fatigue load of 0.5 Fu (Fu is the tensile capacity of the tendon-anchor assembly) and a load range of 0.05 Fu. Wedge-sleeve and tendon-wedge sliding under a sustained load or cyclic load cannot cause considerable prestress loss in practical engineering. The results validate the effectiveness of the proposed anchorage under service loads and demonstrate the application prospects of this anchorage.</t>
  </si>
  <si>
    <t>Anchor efficiency factor, Basalt fiber-reinforced polymer tendon, Composite-wedge anchorage, Creep, Fatigue, Optimization</t>
  </si>
  <si>
    <t>10.1016/j.engfailanal.2022.106079</t>
  </si>
  <si>
    <t>Effects of spot welded parameters on fatigue behavior of ferrite-martensite dual-phase steel and hybrid joints</t>
  </si>
  <si>
    <t>© 2022 Elsevier LtdIn this paper, the fatigue behavior of resistance spot welding in the ferrite-martensite dual-phase steel joints with one and three spot-welds and hybrid joints have been investigated. Experimental parameters are welding time, electric current's intensity, and the compressive force applied. Design of experiments were done by Taguchi statistical method and because of the number of studied parameters and factors. In order to predict the optimal parameters of the resistance spot welding, signal to noise ratio is used in Taguchi method. Also, scanning electron microscope (SEM) images of the fracture surfaces of specimens are investigated to evaluate the effect of studied parameters from a morphological viewpoint. The results show that the effect of electric current on the fatigue life of joints is more than other parameters but its effectiveness diminishes as it increases. The adhesive on the hybrid joints also has a significant effect on the increase of its fatigue life and fatigue strength.</t>
  </si>
  <si>
    <t>Fatigue behavior, Hybrid joints, Resistance spot welding, Spot welding joints, Taguchi method</t>
  </si>
  <si>
    <t>10.1111/ffe.13660</t>
  </si>
  <si>
    <t>Using probabilistic neural networks for modeling metal fatigue and random vibration in process pipework</t>
  </si>
  <si>
    <t>artificial neural network (ANN), failure probability, fatigue, fatigue life prediction, probabilistic method, vibration</t>
  </si>
  <si>
    <t>10.1111/ffe.13657</t>
  </si>
  <si>
    <t>Experimental and theoretical research on creep-fatigue behaviors of 316L steel with and without 650°C thermal aging</t>
  </si>
  <si>
    <t>© 2022 John Wiley &amp; Sons, Ltd.In this paper, tensile test and creep-fatigue test at 650°C were carried out for 316L steel with and without prior thermal aging. The effect of aging on creep-fatigue interaction of 316L steel is analyzed in detail. Microscopic observations are performed on fatigue and creep-fatigue specimens to study the microstructure characteristics affected by aging, creep, and fatigue. Actually, three strain amplitude loadings of ±0.3%, ±0.4%, and ±0.5% are adopted in creep-fatigue tests. The creep-fatigue behaviors of unaged and aged 316L steel are investigated in depth for varying strain amplitude. The creep-fatigue constitutive model is constructed by using Chaboche mixed softening and hardening model combined with strain hardening creep. Life prediction models are compared and used to do prediction. The applicability of different models is recommended. The accuracy of the models is analyzed by comparing with the test data. The agreement is achieved between theoretical and experimental predictions.</t>
  </si>
  <si>
    <t>316L steel, creep-fatigue, life prediction, microstructure, thermal aging</t>
  </si>
  <si>
    <t>10.1177/13694332211064663</t>
  </si>
  <si>
    <t>Numerical analysis on fatigue behavior of ultrahigh-performance concrete-Orthotropic steel composite bridge deck</t>
  </si>
  <si>
    <t>© The Author(s) 2022.Ultrahigh-performance concrete-orthotropic steel composite bridge deck is composed of the orthotropic steel deck and a thin ultrahigh-performance concrete (UHPC) overlayer. In the previous fatigue tests, two typical fatigue failure modes were found and identified. As a supplementary test after fatigue tests, air penetration method is capable of providing a reference to the quantitative and non-destructive damage detection of fatigue damage of UHPC. To further the previous study, a detailed numerical investigation is accomplished through complimentary finite element (FE) analysis. Compared with the solid element model, the refined shell-solid element model can better reflect the mechanical behavior. It is illustrated that the vertical stress can be adopted in assessing the fatigue strength of rib-to-diaphragm welded connection in the field test by means of nominal stress method. The combination of various factors would lead to fatigue shear failure of the short headed-studs. The fatigue strength of rib-to-diaphragm welded connection predicted by the hot spot stress method and the consistent nominal stress (CNS) method can basically meet the requirements of FAT90. The consistent nominal stress method can be used as the optimization method of nominal stress of fatigue detail. It is demonstrated that the fatigue life of UHPC can be estimated by S-N curves of ordinary concrete conservatively. The allowable equivalent maximum stress level can be taken as 0.55 for two million cycles of fatigue loading, and 0.52 for five million cycles of fatigue loading.</t>
  </si>
  <si>
    <t>air penetration method, fatigue strength, Finite element model, stress distribution, ultrahigh-performance concrete-orthotropic steel composite deck</t>
  </si>
  <si>
    <t>10.1016/j.engfailanal.2021.106015</t>
  </si>
  <si>
    <t>Ultrasonic fatigue of laser beam powder bed fused metals: A state-of-the-art review</t>
  </si>
  <si>
    <t>© 2021 Elsevier LtdUltrasonic fatigue testing is a resourceful (time- and cost-saving) approach to assess the dynamic failure of materials in the gigacycle range (i.e., when the number of cycles to failure is beyond 10 million cycles). That is, ultrasonic fatigue is a popular tool of data collection that allows the testing of many cycles to occur in a small frame of time as the test specimen is cycled at an ultrasonic frequency of 20 kHz. The concept of very high cycle fatigue, which can be assessed through the ultrasonic fatigue testing method, has become an important point of learning for additively manufactured engineering structures and components that require long lives including automotive, aerial, and civil structures. Various additive manufacturing parameters contribute to the very high cycle fatigue response including the manufacturing process, material, size, and type of defects. This review aims at proving a background on the very high cycle fatigue, evaluating the governing mechanism of failure, and assessing the effect of manufacturing (i.e., laser beam powder bed fusion) parameters metallic materials. The special attention of this article is on the ultra-long fatigue response of laser powder bed fused metallic materials as the ultra-long fatigue domain is a less explored regime in revolutionary metal additive manufacturing. In terms of metal additive manufacturing, the focus of this paper is the laser beam powder bed fusion technique, being the most employed powder-based metal additive manufacturing process. The alloys that are reviewed in this article include AlSi10Mg, AlSi12, Ti6Al4V, stainless steel (i.e., 316L), and Ni superalloys (i.e., Inconel 718 and GH 4169) which are among the most popular and common alloys that are manufactured through the laser beam powder bed fusion process. This paper discusses the mechanism of crack initiation and characteristics (size, morphology, and location) of the defects in the microstructure that are responsible for the very high cycle fatigue failure. This paper extensively discusses the effect of additive manufacturing parameters on the very high cycle fatigue response of the mentioned alloys. Besides, the correlation between fractography aspects and stress intensity factors is discussed in this article. Finally, this review article provides an overview of future research trends and potential research opportunities of the VHCF of laser powder bed fused metallic materials.</t>
  </si>
  <si>
    <t>Additive manufacturing, Internal defect, LB-PBF, Ultrasonic fatigue, Very high cycle fatigue</t>
  </si>
  <si>
    <t>10.1007/s13369-021-06318-8</t>
  </si>
  <si>
    <t>Joints Fatigue Damage Prediction for a Steel Truss Suspension Bridge Considering Corrosion Environment</t>
  </si>
  <si>
    <t>Arabian Journal for Science and Engineering</t>
  </si>
  <si>
    <t>© 2021, King Fahd University of Petroleum &amp; Minerals.The corrosion environment of a steel truss bridge significantly shortens its service life, particularly the chemical pollution in the air. A linear corrosion prediction model is proposed based on Miner’s linear cumulative damage concept to solve the difficulty of implementing accelerated corrosion tests. Moreover, an equivalent fatigue test is designed in combination with the corrosion prediction model. The results indicate that the bridge’s fatigue resistance can meet the design requirements when the corrosion environment is not considered. When the corrosion effects are jointly considered, the fatigue durability of the bridge is insufficient. With the increase in fatigue cycles, stiffness degradation presents a three-stage trend. The intermediate stage is a gentle development stage from the fatigue test results, accounting for approximately 80% of the total life cycles. Finally, a fatigue damage prediction model considering corrosion factors is established, and the law of fatigue damage and stiffness degradation of the structure under a corrosive environment is determined.</t>
  </si>
  <si>
    <t>Corrosion model, Damage prediction, Fatigue test, Steel truss bridge, Stiffness degradation</t>
  </si>
  <si>
    <t>10.1002/srin.202100400</t>
  </si>
  <si>
    <t>On the Microstructure and Wear Behavior of Fe-Based/B&lt;inf&gt;4&lt;/inf&gt;C Composite Coating Processed by Vacuum Cladding</t>
  </si>
  <si>
    <t>Steel Research International</t>
  </si>
  <si>
    <t>© 2021 Wiley-VCH GmbH.To increase the service life of mechanical parts under severe wear environment, composite coatings with wear resistance are required. Fe-based/B4C composite coating is fabricated on the surface of ASTM 1045 steel by vacuum cladding and the microstructure, hardness, and wear behavior of the coating are investigated. The results show that the coating is mainly composed of the coating matrix of α-Fe, [Fe, Ni] solid solution, and the strengthening phases of eutectic borides M2B and carboborides M23(C, B)6 with irregular block distribution. The dispersion strengthening and solution strengthening of the coating microstructures improve the overall hardness distribution of the coating, the microhardness, and macrohardness of the coating are greatly improved, which are better than that of quenched and tempered ASTM 1045 steel (QT45 steel) and NM400 steel. The results of abrasive wear test under different loads (130 N/45 N) indicate that wear scar of the coating become shorter and shallower due to the antiabrasive grinding effect of strengthening phases, and wear resistance is significantly greater than that of QT45 steel and NM400 steel. The main wear mechanisms associate with QT45 steel and NM400 steel involve plastic deformation and microcutting, whereas the coating is mainly a mix mode of plastic cutting and fatigue spalling.</t>
  </si>
  <si>
    <t>composite coating, strengthening phases, vacuum cladding, wear resistances</t>
  </si>
  <si>
    <t>10.1007/s10704-021-00589-w</t>
  </si>
  <si>
    <t>Effect of environmental media on the fatigue property of Chinese A508-3 steel of AP1000</t>
  </si>
  <si>
    <t>International Journal of Fracture</t>
  </si>
  <si>
    <t>Corrosion fatigue, Environmental fatigue correction factor, Low cycle fatigue, Primary coolant environment, Reactor pressure vessel steel</t>
  </si>
  <si>
    <t>10.1007/s10704-021-00580-5</t>
  </si>
  <si>
    <t>Fatigue life prediction of notched components under size effect using stress gradient-based approach</t>
  </si>
  <si>
    <t>Critical distance, Effective stress, Fatigue life prediction, Size effect, Stress gradient</t>
  </si>
  <si>
    <t>10.1007/s10704-021-00554-7</t>
  </si>
  <si>
    <t>A fatigue life evaluation method for notched geometries considered the stress gradient concept</t>
  </si>
  <si>
    <t>Life evaluation, Notch fatigue, Stress gradient, The characteristic length</t>
  </si>
  <si>
    <t>10.1007/s10704-021-00533-y</t>
  </si>
  <si>
    <t>Fatigue life estimation of pre-corroded 42CrMo4 subjected to accelerated pitting corrosion method</t>
  </si>
  <si>
    <t>Accelerated corrosion, Fatigue, Life estimation, Pitting, Sensitivity analysis</t>
  </si>
  <si>
    <t>10.12073/j.hjxb.20210703003</t>
  </si>
  <si>
    <t>Discussion on fatigue evaluation models of steel welded joints treated by HFMI</t>
  </si>
  <si>
    <t>Copyright © 2022 Transactions of the China Welding Institution. All rights reserved.High frequency mechanical impact (HFMI) is widely used in the field as a reliable and efficient repost-weld treatment. In order to evaluate the fatigue life of steel welded joints treated by HFMI under different stress ratio R and material yield strength fy, extensive fatigue test data were re-analyzed using the notch stress approach combined with SWT (smith-watson-topper) and Walker models. The results reveal that the relationship between the fatigue grades FAT, R and fy of the joints under nominal stress system can be expressed by FAT = 0.1 fy + M(R). Under the notched stress system, for joints made of the same material loaded under different R values, both models can be used to predict fatigue life, but the Walker model has higher accuracy. For joints of various materials with different R values, SWT model has a fixed form and can comprehensively consider the influence of R and fy. Based on this, the survival rate PS= 97.7% of the S-N curve with FAT = 325 MPa and slope m = 6.5 is obtained. The research will directly support the fatigue assessment and anti-fatigue design of engineering structures.</t>
  </si>
  <si>
    <t>Fatigue level, High frequency mechanical impact, Notch stress approach, Stress ratio, SWT model</t>
  </si>
  <si>
    <t>10.1016/j.measurement.2022.110821</t>
  </si>
  <si>
    <t>Measurement of machining characteristics under novel dry ice blasting cooling assisted milling of AISI 52100 tool steel</t>
  </si>
  <si>
    <t>Measurement: Journal of the International Measurement Confederation</t>
  </si>
  <si>
    <t>Cutting forces, Cutting temperature, Residual stresses, Surface hardness, Tool life</t>
  </si>
  <si>
    <t>10.1016/j.engstruct.2022.113938</t>
  </si>
  <si>
    <t>Fatigue performance of corrosion-damaged beams strengthened with FRP grid-reinforced ECC matrix composites</t>
  </si>
  <si>
    <t>© 2022 Elsevier LtdAn investigation on the flexural fatigue behavior of corrosion-damaged reinforced concrete (RC) beams that were strengthened with a fiber-reinforced polymer (FRP) grid-reinforced engineered cementitious composite (ECC) matrix is presented in this paper. The concrete cover, which was damaged by the corrosion of the tensile steel bars, was chipped away and reinstated with an ECC layer that was embedded with an FRP grid. A total of 12 beams were constructed, and 11 of them were subjected to cyclic fatigue loading. The test results indicated that the final failure mode of the strengthened beams was still dominated by the brittle fracture of the tensile steel reinforcements. The fatigue life of the beams increased significantly with increasing strengthening amounts of the FRP grid but decreased with the corrosion ratio and the upper limit fatigue load level. At a sufficient strengthening amount, the fatigue life of strengthened beams could be restored to that of the original uncorroded beams. By regression analysis of the stress range–fatigue life (S–N) curve, a prediction formula for fatigue life was derived with a satisfactory correlation coefficient. In addition, the tested midspan deflections and the results that were calculated using available empirical models or theoretical calculation approaches were compared and evaluated.</t>
  </si>
  <si>
    <t>Corrosion, ECC, Fatigue behavior, Flexural strengthening, FRP grid, RC beam</t>
  </si>
  <si>
    <t>10.1016/j.ymssp.2021.108599</t>
  </si>
  <si>
    <t>Application of the Gaussian process for fatigue life prediction under multiaxial loading</t>
  </si>
  <si>
    <t>Mechanical Systems and Signal Processing</t>
  </si>
  <si>
    <t>Fatigue criteria, Fatigue life prediction, Gaussian process, Machine learning, Multiaxial loading</t>
  </si>
  <si>
    <t>10.1016/j.conbuildmat.2022.126534</t>
  </si>
  <si>
    <t>Fatigue life assessment of high-strength steel wires: Beach marks test and numerical investigation</t>
  </si>
  <si>
    <t>© 2022 Elsevier LtdHigh-strength steel wires are widely used in large-span bridges. Fatigue damage of steel wires is becoming more and more prominent under adverse environment and repeated load. This paper performed the fatigue crack growth rate tests of high strength steel wires under different stress ratios. The striated fracture morphology was obtained by stepwise fatigue loading method. The fatigue crack growth rate of steel wire was determined by measuring fracture stripe width by optical microscope. The experimental curves of fatigue crack growth rate versus stress intensity factor range under various stress ratios were obtained. The fracture morphology of steel wires after fatigue was observed by scanning electron microscopy. The characterization parameters of fatigue crack growth and critical fracture required for numerical simulation were obtained based on experimental results and statistical method. Following that, a numerical fatigue crack propagation model was established combined with ABAQUS and FRANC3D. The numerical model was validated by experimental observations in the present study and open literature. A parametric analysis method considering initial pit depth and stress amplitude was proposed to evaluate the residual life of steel wires. The results showed that the linear elastic fracture mechanics and numerical simulation-based method can be used to assess the fatigue life of virgin and corroded steel wires.</t>
  </si>
  <si>
    <t>Bridge suspender, Corrosion, Fatigue crack growth, Finite element method, Steel wire</t>
  </si>
  <si>
    <t>10.12989/sem.2022.81.5.565</t>
  </si>
  <si>
    <t>Prediction of stress intensity factor range for API 5L grade X65 steel by using GPR and MPMR</t>
  </si>
  <si>
    <t>API 5L grade X65 steel, Corrosion fatigue, Gaussian process regression, Minimax probability machine regression, Statistical analysis, Stress intensity factor range</t>
  </si>
  <si>
    <t>10.14311/APP.2022.33.0437</t>
  </si>
  <si>
    <t>INFLUENCE OF STEEL FIBERS ON THE FATIGUE BEHAVIOR OF HIGH-PERFORMANCE CONCRETES UNDER CYCLIC LOADING</t>
  </si>
  <si>
    <t>Acta Polytechnica CTU Proceedings</t>
  </si>
  <si>
    <t>© 2022 The Author(s).Due to the advancement of high-performance concretes, the development of filigree constructions has been improved in the last decades. However, as the demand to create more filigree designs increases, the vulnerability to fatigue loads of such structures has also become a decisive factor. Various construction projects, such as wide-span bridges or wind turbines, are exposed to fatigue loads. Especially wind turbines are permanently subjected to wind and wave loads of several hundred million load cycles during their service life. At present, the fatigue behavior of high-performance concretes under cyclic loading is still unknown. In a worst-case scenario, the significantly lower ductility can lead to a sudden failure of the entire structure. In this case, the addition of steel fibers could be advantageous, as they significantly improve the ductility of concretes. However, it is still undetermined how the material fatigue is influenced by steel fibers. Hence, systematic investigations on the fatigue behavior of various high-strength concretes with steel fibers were conducted. Since the crack-bridging effect of fibers is relevant for tensile stresses, predominantly cyclic bending tests were performed on concrete beams with different steel fiber variations. To accomplish the investigations, a test setup has been developed which allows the simultaneous testing of a total of six specimens. Based on the predetermined static concrete strengths, the specimens were subjected to cyclic loads with a defined lower stress level and various upper stress levels. During these cyclic tests, the cycles-to-failure as well as the degradation within the microstructure were detected.</t>
  </si>
  <si>
    <t>Cyclic loading, degradation, fatigue behavior, high strength concrete, steel fibers</t>
  </si>
  <si>
    <t>10.12982/CMJS.2022.025</t>
  </si>
  <si>
    <t>High Cycle Fatigue Life of Ti-6Al-4V Titanium Alloy Processed by Electron Beam Welding</t>
  </si>
  <si>
    <t>Chiang Mai Journal of Science</t>
  </si>
  <si>
    <t>electron beam welding, fatigue life, mean stress, titanium alloy</t>
  </si>
  <si>
    <t>10.13224/j.cnki.jasp.20210155</t>
  </si>
  <si>
    <t>Bending fatigue failure mechanism of the new high temperature carburizing stainless aviation steel gear</t>
  </si>
  <si>
    <t>Hangkong Dongli Xuebao/Journal of Aerospace Power</t>
  </si>
  <si>
    <t>© 2022, Editorial Department of Journal of Aerospace Power. All right reserved.The fracture failure mechanism for new high temperature carburizing stainless aviation steel cylindrical gears was studied.The bending fatigue test for gear was carried out using"B test method"based on the stipulated GB/T 14230⁃1993.The results showed that the carbides in surface carburizing layer, the surface machining defects and interior carbides were main inducement factors in the tooth fracture failure.The carbides in surface carburizing layer were the most serious reason.When the carbides and surface machining defects did not exist in the surface, the interior carbides could be generated under alternating stresses, resulting in initiation and propagation for crack.The smaller size carbides generated the rough "fish⁃eye" zone morphology.In order to obtain the higher service life of new high temperature carburizing stainless aviation steel cylindrical gears, the size, amount, shape factor of the carbides and surface machining defects on the tooth surface should be controlled during the whole surface machining.The crack initiation in surface should be avoided.</t>
  </si>
  <si>
    <t>Aviation gear steel, Bending fatigue, Carbide, Crack initiation, Failure mechanism, Surface machining defects</t>
  </si>
  <si>
    <t>10.3969/j.issn.1007-7294.2022.03.009</t>
  </si>
  <si>
    <t>A low-cycle fatigue damage evolution model and its tolerance analysis of crack nucleation from notch</t>
  </si>
  <si>
    <t>Chuan Bo Li Xue/Journal of Ship Mechanics</t>
  </si>
  <si>
    <t>© 2022, Editorial Board of Journal of Ship Mechanics. All right reserved.In this paper, a damage evolution model of low-cycle fatigue was proposed. According to the lowcycle fatigue test results of APL X65 steel, the fatigue damage parameters were regressed. The fatigue damage evolution of notched specimens of X65 steel was simulated by a damage UMAT subroutine developed in ABAQUS. The relationship between crack initiation life and maximum stress was statistically analyzed, and the effect of notch morphology on fatigue crack initiation life was analyzed. The results show that the fatigue crack initiation life is very sensitive to the notch depth. The increase of notch root radius or opening angle can slow down the accumulation of fatigue damage, and the thickness of a notched plate also somewhat affects the crack initiation position. Finally, the fatigue crack initiation lives of notched specimens were determined according to the simulation results.</t>
  </si>
  <si>
    <t>Crack initiation, Evolution of damage, Low-cycle fatigue, Notched sample, Sensitivity</t>
  </si>
  <si>
    <t>10.3390/ma15062210</t>
  </si>
  <si>
    <t>A Simplified Approach for the Corrosion Fatigue Assessment of Steel Structures in Aggressive Environments</t>
  </si>
  <si>
    <t>corrosion, fatigue assessment, material degradation, steel structures</t>
  </si>
  <si>
    <t>10.3390/ma15051961</t>
  </si>
  <si>
    <t>Accuracy Evaluation of Thermoelastic Stress Analysis with the Use of Experimental and Numerical Methods</t>
  </si>
  <si>
    <t>© 2022 by the authors. Licensee MDPI, Basel, Switzerland.Thermoelastic Stress Analysis (TSA) is one of the very few methods allowing the determination of a continuous stress distribution on the object’s surface under variable loading conditions. Such results provide a lot of valuable information in the field of technical condition assessment and residual life prediction. In order to improve the accuracy of the TSA, the Lock-In signal processing method is implemented. This research is aimed at verifying the effectiveness of this improvement and determining the TSA stress detection threshold, as it is important information in terms of the applicability of this method in the low-stress conditions encountered in considerations of fatigue of load-carrying structures. A steel sample with a centrally located hole was subjected to cyclic loads to determine the threshold of stress detection and accuracy of TSA. As a result of the research, the relationship between the magnitude of stress excitations and the underestimation of the measured stresses was developed. Based on the conducted investigations, it was concluded that reasonable TSA results can be acquired for excitations that induce a temperature response above 10 mK (0.5 NEDT). The presented field test example proves that in industrial applications reasonable results can be acquired for thermal responses below the NEDT of the IR camera. It was concluded that it is possible to successfully implement TSA in low-stress applications (temperature response below NEDT).</t>
  </si>
  <si>
    <t>Numerical simulation, Stress field identification, Thermoelastic Stress Analysis (TSA)</t>
  </si>
  <si>
    <t>10.3390/coatings12030317</t>
  </si>
  <si>
    <t>Environmental Fatigue Behavior of a Z3CN20.09M Stainless Steel in High Temperature Water</t>
  </si>
  <si>
    <t>Corrosion fatigue, Fatigue life, High temperature water, Z3CN20.09M</t>
  </si>
  <si>
    <t>10.3390/ma15051798</t>
  </si>
  <si>
    <t>Experimental and Numerical Study on Friction and Wear Performance of Hot Extrusion Die Materials</t>
  </si>
  <si>
    <t>© 2022 by the authors. Licensee MDPI, Basel, Switzerland.For the aluminium alloys produced by the hot extrusion process, the profile is shaped according to the bearing at the exit of the extrusion die. The tribological process has significant effects on the die service life, profile dimensional tolerances, and profile surface finish. Recently, new technologies have been introduced to the hot extrusion die, such as cemented carbide insert die and surface coating. However, under hot extrusion working conditions, quantitative studies on their friction and wear performances are lacking. In this work, the friction and wear performances of three typical extrusion die materials, traditional hot tool steel (H13), cemented carbide (YG8), and chemical vapour deposition (CVD) coating, were studied. Macro and nano hardness tests, Pin-on-disk friction and wear tests, optical profiler and SEM observations, and experiments and simulations of hot extrusion were conducted. The results show that the coefficients of friction of CVD coatings and H13 hot work tool steel specimens were smaller under the hot extrusion condition than at room temperature. The wear mechanisms of H13, YG8, and CVD coatings at 500◦ C are adhesion, abrasive, and fatigue, respectively. Moreover, the tribology results were validated by the extrusion experiments and the finite element analysis of hot extrusion. The conclusion of this manuscript is useful not only for the numerical simulation of the hot extrusion process but also for the surface finishing of the extrusion profile.</t>
  </si>
  <si>
    <t>Cemented carbide, CVD, Extrusion, FEM, Friction</t>
  </si>
  <si>
    <t>10.1088/2051-672X/ac4f37</t>
  </si>
  <si>
    <t>Optimization of Burnishing process by Taguchi method for surface enhancement of EN31 steel</t>
  </si>
  <si>
    <t>Surface Topography: Metrology and Properties</t>
  </si>
  <si>
    <t>© 2022 IOP Publishing LtdSurface finish plays important role in service characteristics of an element, such as corrosion resistance, wear resistance and fatigue life. This leads to investigate surface finishing processes like polishing, buffing, lapping, burnishing etc. Burnishing is well known, effective and efficient super finishing technique which involves surface layers plastic deformation by cold working to refine surface texture and improve service life of component. Current work focuses on investigation of ball burnishing process and optimization of it on EN31 steel. Taguchi method is implemented for determination of best possible process parameters combination to decrease surface roughness and increase hardness of EN31 steel specimens. After burnishing surface roughness decreases from 0.446 to 0.089 μm and hardness increases from 179.5 to 266.5 Hv. Burnishing speed and feed are remarkable factors for decreasing surface roughness, whereas no. of tool passes and applied force are crucial for increasing hardness, according to optimization results. Validation tests are carried out with ideal levels of process parameters, confirming that the process of ball burnishing has improved the surface finish and hardness of EN31 steel.</t>
  </si>
  <si>
    <t>burnishing, EN31 steel, hardness, surface roughness, Taguchi optimization</t>
  </si>
  <si>
    <t>10.3390/ma15051663</t>
  </si>
  <si>
    <t>A Simplified Ductile Fracture Model for Predicting Ultra-Low Cycle Fatigue of Structural Steels</t>
  </si>
  <si>
    <t>© 2022 by the authors. Licensee MDPI, Basel, Switzerland.Under strong earthquakes, steel structures are prone to undergoing ultra-low cycle fatigue (ULCF) fracture after sustaining cyclic large-strain loading, leading to severe earthquake-induced damage. Thus, establishing a prediction method for ULCF plays a significant role in the seismic design of steel structures. However, a simple and feasible model for predicting the ULCF life of steel structures has not been recognized yet. Among existing models, the ductile fracture model based on ductility capacity consumption has the advantage of strong adaptability, while the loading history effect in the damage process can also be considered. Nevertheless, such models have too many parameters and are inconvenient for calibration and application. To this end, focusing on the prediction methods for ULCF damage in steel structures, with the fragile parts being in moderate and high stress triaxiality, this paper proposes a simplified uncoupled prediction model that considers the effect of stress triaxiality on damage and introduces a new historical-effect related variable function reducing the calibration work of model parameters. Finally, cyclic loading test results of circular notched specimens verify that the proposed model has the advantages of a small dispersion of parameters for calibration, being handy for application, and possessing reliable results, providing a prediction method for ULCF damage of structural steels.</t>
  </si>
  <si>
    <t>Ductile capacity consumption, Ductile fracture model, Nonlinear damage increment, Stress triaxiality, Ultra-low cycle fatigue, Uncoupled model</t>
  </si>
  <si>
    <t>10.1016/j.matchar.2022.111777</t>
  </si>
  <si>
    <t>Insight into the creep-fatigue interaction and remaining creep damage mechanisms in different micro-regions of 9%Cr steel welded joints</t>
  </si>
  <si>
    <t>Materials Characterization</t>
  </si>
  <si>
    <t>© 2022The deformation and damage mechanisms of welded joints have gained high interest for their widespread use in power plants. The inter-critical heat-affected zone (ICHAZ) is generally identified as the weakest region in the whole welded joint. However, the micro-regions' nanoindentation and creep results in the present work reveal that the weakest position moves to base material after fatigue loading. It is found from electron backscatter diffraction (EBSD) analysis that the early saturated grain growth in the ICHAZ contribute to the movement of the weakest region. It is important to note that compared with the creep strength in the as-received condition, prior fatigue loading enhances the creep deformation. It is also observed from three-dimensional X-ray tests that large fatigue cycles and long hold time of fatigue loading accelerate the nucleation of creep voids. Finally, a fatigue damage parameter based on the nanoindentation microhardness is proposed, which is validated to be capable of capturing the effect of various loadings on the subsequent creep life and creep fracture location. These results benefit the understanding of the creep behaviour of welded joints after fatigue damage and provide a guide for the design and damage evaluation of welded components.</t>
  </si>
  <si>
    <t>Creep-fatigue interaction, Remaining properties, Three-dimensional X-ray, Welded joint</t>
  </si>
  <si>
    <t>10.1016/j.jcsr.2022.107166</t>
  </si>
  <si>
    <t>Utilization of motion capture systems for low cycle fatigue tests on induction-hardened steel</t>
  </si>
  <si>
    <t>© 2022 Elsevier LtdMotion capture systems were used to control the low cycle fatigue test of heated and unheated specimens obtained from induction-hardened curved steel braces. The two motion capture systems used in this study demonstrated that the axial-strain control was achieved, and the strain distributions were visualized using digital image correlation. Additionally, the test results demonstrated that the fatigue lives of the unheated and heated specimens can be predicted using Manson's universal slopes method. However, the obtained fatigue lives were slightly shorter. Induction hardening proved to be an effective method to increase the fatigue life of specimens subjected to small strain.</t>
  </si>
  <si>
    <t>Digital image correlation, Fatigue, Induction hardening, Motion capture, Non-contact measurement</t>
  </si>
  <si>
    <t>10.1617/s11527-022-01885-0</t>
  </si>
  <si>
    <t>Strain-ageing effects on the residual low-cycle fatigue life of low-carbon steel reinforcement</t>
  </si>
  <si>
    <t>Materials and Structures/Materiaux et Constructions</t>
  </si>
  <si>
    <t>© 2022, The Author(s).Low-cycle fatigue (LCF) failures can be expected when rebars are subjected to a small number of cycles at large stress/strain amplitudes. Major seismic events are often preceded or followed by other events of smaller/larger magnitude. During each event, the residual fatigue life of the steel reinforcement may reduce, eventually leading to failure of the bars due to the cumulative damage. Strain ageing may reduce even more the residual fatigue life of steel. This paper presents the results of an experimental testing campaign conducted on samples fabricated from New Zealand Grade 300E steel. A benchmark LCF life was obtained for 12-mm steel reinforcing bars subjected to axial-strain-controlled completely reversed cyclic tests at amplitudes ranging between 0.78 and 2.75%. The reduction in fatigue life attributed to strain ageing was obtained by comparing the benchmark fatigue life with that of steel reinforcing bars precycled up to 33% and 66% of the benchmark life and artificially strain aged for an equivalent period of 1 year at 15 °C. The Coffin-Manson and Koh-Stephens models were employed to evaluate the experimental results. The study demonstrates that, depending on the strain amplitude, strain ageing can cause a reduction in total and residual fatigue life ranging from 20 to 70%. Strain ageing should not be ignored during the assessment of earthquake-damaged steel reinforcing bars.</t>
  </si>
  <si>
    <t>Low-cycle fatigue, Reinforcing steel, Seismic assessment, Steel mechanical properties, Strain ageing</t>
  </si>
  <si>
    <t>10.1016/j.mtcomm.2022.103152</t>
  </si>
  <si>
    <t>Effect of initial spheroidizing microstructure after quenching and tempering on wear and contact fatigue properties of GCr15 bearing steel</t>
  </si>
  <si>
    <t>Bearing steel, Carbides, Contact fatigue, Spheroidizingannealing, Wear property</t>
  </si>
  <si>
    <t>10.1016/j.jcsr.2022.107153</t>
  </si>
  <si>
    <t>Mixed-mode fatigue crack growth analysis of I-shaped steel girders with trapezoidal corrugated-webs</t>
  </si>
  <si>
    <t>© 2022 Elsevier LtdIn bridge industry, the composite box-girder with corrugated steel webs and concrete flanges is quite a common practice over recent years. However, this innovation encounters fatigue-sensitive details not fully investigated, especially in the research area of mixed-mode fatigue crack growth. This study addresses the mixed-mode fatigue crack growth analysis of an I-shaped corrugated web girder associated with the represented web-to-flange detail. A linear elastic fracture mechanics (LEFM) based numerical framework was established to simulate the mixed-mode crack propagation. For comparison, a semi-analytical weight function framework was also introduced to predict the pure Mode-I crack propagation life of the same detail. Experimental results of a full-scale inclined corrugated web girder were employed to evaluate these two proposed frameworks. A parametric study was presented based on the proposed frameworks to investigate the effect of initial crack depth and crack shape on fatigue crack propagation life. By comparing the simulation results with test results, the applicability of the proposed LEFM-based numerical framework to the simulation of mixed-mode fatigue crack propagation behaviour in corrugated web girders was discussed.</t>
  </si>
  <si>
    <t>Corrugated steel webs, Mixed-mode crack propagation, Weight function, Welded joints</t>
  </si>
  <si>
    <t>10.1007/s00170-021-08455-8</t>
  </si>
  <si>
    <t>PVD coatings influence (TiCN, BCN, and CrAlN) on the fatigue life behavior of AISI 1045 steel for automotive applications</t>
  </si>
  <si>
    <t>International Journal of Advanced Manufacturing Technology</t>
  </si>
  <si>
    <t>© 2021, The Author(s), under exclusive licence to Springer-Verlag London Ltd., part of Springer Nature.This work evaluated the influence of titanium carbo-nitride (TiCN), chromium aluminum nitride (CrAlN), and boron carbo-nitride (BCN) coatings deposited on AISI 1045 steel and their behavior in fatigue life. Suitable deposition parameters were established to obtain appropriate deposition times for polycrystalline growth and desired stoichiometry, as well as a stable layer thickness of ~ 3 μm. The physical and chemical properties of the obtained coatings were established by X-ray diffraction (XRD), X-ray photoelectron spectroscopy (XPS), and nanoindentation. Scanning electron microscopy (SEM) was used for analyzing the fracture surfaces of the samples subjected to fatigue. The analysis of the fatigue behavior of the uncoated and coated substrates was performed under rotary bending conditions applying maximum alternating stresses in the interval of 55 to 70% of the ultimate strength value, i.e., from 479 to 610 MPa, respectively. The test was conducted at room temperature. It was established that the fatigue resistance properties increased for the three types of coated samples, TiCN, BCN, and CrAlN, with values of 9.6%, 4.2%, and 3.9%, respectively, calculated for 1 × 106 cycles. The highest value in fatigue life improvement corresponded to the TiCN coating. This is associated with the increase in the mechanical properties of the coating, as well as the lower presence of tensile type stresses. The mechanical and fatigue results found in these ternary coatings deposited on AISI 1045 steel open up the possibility of future applications in mechanical devices, e.g., automotive applications with high fatigue demands in service conditions.</t>
  </si>
  <si>
    <t>AISI 1045 steel, BCN, Carbo-nitrides and nitrides transition metals, CrAlN, Fatigue, Physical vapor deposition PVD, TiCN</t>
  </si>
  <si>
    <t>10.1111/ffe.13642</t>
  </si>
  <si>
    <t>A fatigue life prediction approach to interior cracking induced high cycle and very high cycle fatigue for surface-carburized steels</t>
  </si>
  <si>
    <t>© 2022 John Wiley &amp; Sons, Ltd.High cycle fatigue and very high cycle fatigue tests with pulsating tension for three surface-carburized steels were performed to investigate interior failure behavior and life prediction method. As a result, all cracks with fine granular area and fisheye characteristics are induced from inclusions in matrix or in carburized layer. However, the later cracking morphology is smoother, which is due to the difference of plastic deformation and microstructure of the two regions. Based on estimation of threshold values for small and long crack growth, fatigue design curves are established. The maximum inclusion sizes of three carburizing steels were estimated by four statistical analysis methods. Combined with material microstructure characteristics and the critical plane theory, a failure-based life prediction model is proposed by using fatigue indicator parameter, whose validity is verified based on good agreement between predicted and experimental ones.</t>
  </si>
  <si>
    <t>crack growth, interior failure, life prediction, surface-carburized steel, very high cycle fatigue</t>
  </si>
  <si>
    <t>10.1016/j.jcsr.2021.107109</t>
  </si>
  <si>
    <t>Fatigue performance of orthotropic steel decks in a wide steel-box girder</t>
  </si>
  <si>
    <t>© 2021To investigate the fatigue performance of an orthotropic steel deck (OSD1) in a long-span highway suspension bridge with a wide steel-box girder, a finite element analysis (FEA) and a model test were conducted. The fatigue stress characteristics and stress-influence surface of typical fatigue details of the OSD were investigated. An equivalent full-scale fatigue test model with eight U-ribs was tested under five million load cycles. The nominal-stress method and linear elastic fracture mechanics (LEFM) were employed to evaluate the fatigue performance of the OSD. The results demonstrate that the fatigue details near the hanger side have relatively large stresses. The stresses of symmetrical details in one U-rib are in the opposite compression and tension states due to deflection of the wide diaphragm, which is unfavourable for fatigue performance. The stress-influenced surfaces indicate the different multi-vehicle effects for fatigue details. The measured tension stresses near the rib-to-deck welds and rib-to-diaphragm connections changed significantly at 2.25 and 3.0 million cycles, respectively. After 5 million cycles, the measured crack lengths in these details were 130 and 45 mm, respectively. The model's overall deformation performance is hardly affected by the fatigue cracks. According to the damage-accumulation principle, the assessment of the fatigue lives of rib-to-deck and rib-to-diaphragm details were 92.3 and 114.2 years, respectively. The existing recommended fatigue design class would clearly overestimate the fatigue life of rib-to-deck details of the OSD in a wide steel-box girder. According to the LEFM, these fatigue lives were 98.6 and 138.7 years, respectively.</t>
  </si>
  <si>
    <t>Fatigue crack, Fatigue performance, Full-scale fatigue testing, Highway suspension bridge, Orthotropic steel deck, Stress intensity factor</t>
  </si>
  <si>
    <t>10.1061/(ASCE)MT.1943-5533.0004113</t>
  </si>
  <si>
    <t>Assessment on Steel Slag-Based SMA-5 and AC-5 Asphalt Mixtures for Maintenance and Induction Heating</t>
  </si>
  <si>
    <t>Journal of Materials in Civil Engineering</t>
  </si>
  <si>
    <t>© 2021 American Society of Civil Engineers.Maintenance and the deicing of pavement are of significance for pavement service life and safety. This study designed asphalt cement (AC)-5 and stone matrix asphalt (SMA)-5 asphalt mixtures with steel fiber and steel slag, which are the materials of a functional ultrathin friction course. It is expected to be used for the maintenance and induction heating on asphalt pavement. Mechanical performance, such as skid resistance, interface shear resistance, semicircular bending (SCB), and corresponding fatigue tests, were investigated. In addition, the induction heating efficiency conducted at different distances was tested as well. The results show that SMA-5 showed better skid resistance than AC-5. Steel fiber raised the interface shear strength of AC-5 but reduced that of SMA-5. Fracture displacements of SMA-5 at the interface were lower than that of AC-5. Steel fiber-enhanced cracking resistance of SMA-5, while steel slag showed a negative effect. Fatigue properties of basalt-based SMA-5 showed a rising trend along with the increasing steel fiber. The distance between the mixture and magnetic coil showed a negative effect on induction heating efficiency.</t>
  </si>
  <si>
    <t>AC-5 and SMA-5, Induction heating, Steel fiber, Steel slag</t>
  </si>
  <si>
    <t>10.1520/JTE20210191</t>
  </si>
  <si>
    <t>Study on the creep-fatigue interaction behavior of 1Cr11Ni2W2MoV steel</t>
  </si>
  <si>
    <t>Journal of Testing and Evaluation</t>
  </si>
  <si>
    <t>Creep-fatigue interaction, Fracture analysis, Low-cycle fatigue, Performance evaluation</t>
  </si>
  <si>
    <t>10.1016/j.engfailanal.2021.105887</t>
  </si>
  <si>
    <t>Characterization of Strain-Controlled Low-Cycle fatigue and fracture behavior of P91 steel at elevated temperatures</t>
  </si>
  <si>
    <t>© 2021 Elsevier LtdThe strain-controlled low-cycle fatigue behavior of P91 steel is investigated under various strain amplitudes ranging from 0.20% to 1.0% at 25, 538, and 566 °C. The fatigue life decreases with an increase in the test temperature; however, a clear reduction is observed at low strain amplitudes, resulting in the degradation of the fatigue limits. The amount of cyclic softening increases with an increase in the strain amplitude and is significantly higher at elevated temperatures. Based on experimental results, Basquin-Coffin-Mason models are established to express the relationship between the strain amplitude-fatigue life curves and the cyclic stress–strain. The transition fatigue life increased from 6677 reversals at 25 °C to approximately 12,000 reversals at the elevated temperatures of 538 and 566 °C. The more pronounced effect of temperature at the very low strain amplitude condition is attributed to the occurrence of multiple oxidation-enhanced crack initiations after long-term exposure to elevated temperatures.</t>
  </si>
  <si>
    <t>9Cr-1Mo steel, Crack, Fatigue limit, High temperature, Low cycle fatigue</t>
  </si>
  <si>
    <t>10.1016/j.ijfatigue.2021.106648</t>
  </si>
  <si>
    <t>Notched fatigue of additive manufactured metals under axial and multiaxial loadings, part II: Data correlations and life estimations</t>
  </si>
  <si>
    <t>Additive Manufacturing, Crack Growth, Fatigue Life Modeling, Multiaxial Fatigue, Notch Analysis</t>
  </si>
  <si>
    <t>10.1016/j.ijfatigue.2021.106639</t>
  </si>
  <si>
    <t>Improvement of low-cycle fatigue life of austenitic stainless steel by multiple high-density pulsed electric currents</t>
  </si>
  <si>
    <t>© 2021 Elsevier LtdThis study evaluated the low-cycle fatigue (LCF) life of type 316 austenitic stainless steel to determine the effect of multiple high-density pulsed electric currents (HDPECs). Fatigue properties were analyzed with the fatigue crack growth (FCG) and LCF tests by considering different conditions of multiple HDPECs and its application. The HDPEC densities of 100, 150 and 200 A/mm2 with application numbers from 1 to 17 times were used. The LCF results were assessed by using fatigue models, and the effectiveness of the application methods was examined. Under the HDPEC density of 200 A/mm2, increasing the number of HDPECs during the period of crack propagation is the best way for delaying FCG. Multiple applications of HDPEC caused a decrease in the length and an increase in the depth of striations in the specimen's fatigue fracture surface, and the degree of ductility was increased thereby leading to the delay in FCG. The proposed conditions pave the way toward improving the LCF life of the material.</t>
  </si>
  <si>
    <t>Austenitic stainless steel, High-density pulsed electric current, Low-cycle fatigue, Smith-Watson-Topper (SWT) parameter, Striation</t>
  </si>
  <si>
    <t>10.1016/j.ijfatigue.2021.106645</t>
  </si>
  <si>
    <t>VHCF properties and assessment of specimens and thin-walled component-like structures made of high-strength steel X5CrNiCuNb16-4</t>
  </si>
  <si>
    <t>Component testing, Fatigue strength, Inclusions, Life prediction, Very high cycle fatigue</t>
  </si>
  <si>
    <t>10.1061/(ASCE)AS.1943-5525.0001380</t>
  </si>
  <si>
    <t>Preliminary experimental investigation of loading sequence effects on low-cycle bending fatigue</t>
  </si>
  <si>
    <t>Journal of Aerospace Engineering</t>
  </si>
  <si>
    <t>© 2021 American Society of Civil Engineers.Bending fatigue, as one of the impact factors to reduce a metal's service life, could play a critical role in fatigue life estimation of aerospace components and civil infrastructures, such as in machine gears, splined shafts, and wind-turbine blades, for example. However, the loading effects related to fatigue behavior mainly focus on uniaxial or multiaxial loading conditions, in which the tensile or compressive stress is uniformly distributed. Therefore, bending behavior, including the random tensile/compressive stress and shear stress distribution, may lead to different results. In this paper, experimental investigations are performed on the low-cycle bending fatigue of 1018 steel under different loading effects. Constant deflection tests are carried out to determine the specimen fatigue cycles under different deflections. Three types of variable deflection tests, namely, two-step, periodic overload, and combined step, are conducted to analyze the effects of loading amplitude and sequence with the linear damage rule. The final bending cracks are characterized by scanning electron microscopy (SEM) to further explore crack initiation and propagation during the bending test. The mechanical test results show that a change in flexural strain causes a reduction in fatigue life, showing that damage accumulation and crack propagation accelerate during the bending test. Further, a drop in flexural change from high to low can cause more damage than a rise in flexural strain. Microscale observation shows a complex crack pattern of the primary crack growth path. In addition to the cracks initiating from the specimen boundary, several cracks can be observed forming on the edge of the primary crack, which results from resistance during the propagation of the primary crack.</t>
  </si>
  <si>
    <t>Loading effects, Low-cycle fatigue, Microstructural characterization, Three-point bending</t>
  </si>
  <si>
    <t>10.1016/j.ijfatigue.2021.106637</t>
  </si>
  <si>
    <t>Multiaxial low cycle fatigue behavior and life prediction method of 316LN stainless steel at 550 °C</t>
  </si>
  <si>
    <t>© 2021 Elsevier LtdThis work studied the uniaxial, torsional and multiaxial low cycle fatigue behavior of 316LN stainless steel at 550 °C. Results show that the normalized kernel average misorientation value can be used to describe the loading path non-proportionality quantitatively. The formation of equiaxed and small-sized dislocation cells leads to the occurrence of continuously cyclic hardening under circular loading path. The crack initiation and early crack growth is dominated by intergranular mode in uniaxial test, whereas the transgranular cracking is observed in multiaxial test. Moreover, a weighting factor, evaluating the contribution of shear fatigue damage to the total multiaxial damage is proposed to modify the damage parameter of Chen-Xu-Huang (CXH) life prediction model, which enables all life data falling into the scatter band of 1.5.</t>
  </si>
  <si>
    <t>Dislocation substructure, Life prediction, Loading path non-proportionality, Local misorientation, Multiaxial fatigue</t>
  </si>
  <si>
    <t>10.1177/14644207211047376</t>
  </si>
  <si>
    <t>Comparison of the bending fatigue performances of selective laser sintered and injection moulded nylon spur gears</t>
  </si>
  <si>
    <t>© IMechE 2021.This study compares the bending fatigue performance of a selective laser sintered Nylon 12 spur gear with an injection moulded Nylon 66 gear. Test gears were subjected to load-controlled, single tooth bending fatigue tests in a custom-built test setup. Cyclic pulsating loads were applied on the test gear using a steel driver gear. The bending fatigue life of selective laser sintered gears was superior compared to the injection moulded gears. In the high cycle fatigue region, the difference between the fatigue life of selective laser sintered and injection moulded gears was higher, whereas it was lower in the low cycle fatigue region. The variation in the fatigue strength of the selective laser sintered gears was due to the different thermal behaviour at low cycle fatigue and high cycle fatigue regimes. The lower surface temperature caused the higher fatigue strength of the selective laser sintered gears in the high cycle fatigue regime. On the contrary, the selective laser sintered gears’ surface temperature was higher than injection moulded gear in the low cycle fatigue regime, which reduced fatigue strength. The crack path was tortuous in selective laser sintered gears and smoother in injection moulded gears. In selective laser sintered gears, the layered structure of the part aided in impeding the propagation of crack.</t>
  </si>
  <si>
    <t>injection moulding, Polymer gear, selective laser sintering, single tooth bending fatigue</t>
  </si>
  <si>
    <t>10.1515/htmp-2022-0024</t>
  </si>
  <si>
    <t>In-phase thermomechanical fatigue studies on P92 steel with different hold time</t>
  </si>
  <si>
    <t>High Temperature Materials and Processes</t>
  </si>
  <si>
    <t>© 2022 Xin Li et al., published by De Gruyter.The effect of hold time with 0, 20, and 40 s on in-phase thermomechanical fatigue (TMF) behavior and life of P92 steel is investigated in this study. TMF tests are carried out under mechanical strain control with strain amplitudes of 0.4 0.4, and 0.8 %, and temperature range of 550-650°C which is closely relevant to the operating condition in power plant. TMF tests are performed in a mechanical strain ratio of R = - 1 and cycle time of 120 s. The fatigue life variation follows the sequence of Nf0s &lt; Nf20s &lt; Nf40s for the same mechanical strain amplitude. In addition, the influence of hold time on fatigue life decreases with the increasing strain amplitude. A continuous softening can be observed from the cyclic stress response under all test conditions. Fractographic and microstructural tests indicate that the fracture surfaces are characterized by a multi-source cracking initiation and an oxidation phenomenon. Furthermore, a modified Ostergren model is used to predict the fatigue life and achieves a good predicted result.</t>
  </si>
  <si>
    <t>fatigue life, hold time, in-phase thermomechanical fatigue, modified Ostergren model, P92 steel</t>
  </si>
  <si>
    <t>10.13296/j.1001-1609.hva.2022.02.022</t>
  </si>
  <si>
    <t>Development and Type Test of Expansion Joint for UHV GIL</t>
  </si>
  <si>
    <t>Gaoya Dianqi/High Voltage Apparatus</t>
  </si>
  <si>
    <t>© 2022, Xi'an High Voltage Apparatus Research Institute Co., Ltd. All right reserved.Sutong GIL comprehensive pipe gallery project across the Yangtze River adopts the method of laying UHV GIL in the tunnel. It is the ultra- long distance GIL innovation project with the highest voltage level, the largest transmission capacity and the highest technical level in the world. The expansion joint is the key part of GIL, has the function of compensating the installation error of GIL equipment and the expansion and contraction of GIL cylinder and is of great importance for the overall flexible design of GIL. The reliability requirement to Sutong GIL project is extremely high and such comprehensive technical requirement for the expansion joint as large compensation, high gas tightness, small foundation force and long service life are proposed, and therefore the design and manufacturing difficulty is very big.In this paper, the technical parameters, selection basis and structural design of the expansion joint for UHV GIL are introduced. A large-size straight pipe pressure balanced expansion joint with a total length of 1.8 m and axial temperature compensation of ±55 mm is developed. Both the working bellows and the balanced bellows are made of 7 layers of 304L stainless steel sheet with thickness of 0.5 mm by way of pressing. The type test scheme of expansion joint for UHV GIL is developed and the performance of expansion joint is strictly examined. Under condition of considering initial displacement, 30 000 times of fatigue life test is performed in accordance with annual variation without occurrence of column instability and the leakage rate is still less than 0.1%/year. The successful development of high-performance expansion joint supports the overall scheme design of Sutong GIL project, and provides safe guarantee for the long-term stable operation of UHV GIL.</t>
  </si>
  <si>
    <t>Expansion joint, Fatigue life test, Gas insulated transmission line(GIL), Gas tightness, Type test, UHV</t>
  </si>
  <si>
    <t>10.1016/j.compstruct.2021.115126</t>
  </si>
  <si>
    <t>Investigation of fatigue crack propagation behavior in steel fiber-reinforced ultra-high-performance concrete (UHPC) under cyclic flexural loading</t>
  </si>
  <si>
    <t>© 2021Fatigue crack propagation behavior in ultra-high-performance concrete (UHPC) containing different volume fractions of steel fibers is investigated under cyclic flexural loading at various stress levels. Evolutions of the crack mouth opening displacement, crack tip strain, and crack propagation length are characterized during continuous loading cycles via digital image correlation. Test data are fit to smooth, continuous logarithmic functions to discern relationships between evolving crack length and the number of loading cycles. The crack propagation rates of different UHPC specimens are then determined from the first derivative of these logarithmic functions. A critical crack length of approximately 20 mm is found in UHPC containing a fiber volume fraction (Vf) of 0.5%, while that of other specimens (Vf = 1.0%, 1.5%, and 2.0%) is found to approach 60 mm under the stress levels of 0.80, 0.75, 0.70 and 0.65. Strain diagrams obtained via DIC reveal no obvious changes for the crack growth along the y-direction in UHPC specimens containing fiber volume fractions of 0.5% and 1.0%, while a tendency for strain concentrations oriented at 45° characterizes crack development in specimens containing 1.5% and 2.0% volume fractions of fiber. Crack propagation rates during the stable stage of crack propagation decrease upon reducing applied stress level and with increased content of steel fiber reinforcement, providing predominant means to enhance fatigue life.</t>
  </si>
  <si>
    <t>Crack opening displacement, Crack propagation length, Crack propagation rate, Crack tip strain, Fatigue load cycles</t>
  </si>
  <si>
    <t>10.5006/3908</t>
  </si>
  <si>
    <t>The Effect of Corrosion Location Relative to Local Stresses on the Fatigue Life of Geometrically Complex, Galvanically Corroded AA7075-T6</t>
  </si>
  <si>
    <t>Corrosion</t>
  </si>
  <si>
    <t>© 2022 National Assoc. of Corrosion Engineers International. All rights reserved.Aluminum components used in aerospace structures are commonly coupled with stainless steel fasteners. These through-hole geometries on the aluminum substrate cause a concentrated stress field. The high-stresses at the fastener sites can preferentially initiate coating damage allowing for moisture ingress, which can lead to the formation of a galvanic couple between the aluminum alloy and the stainless steel fastener. Corrosion damage is known to cause early initiation of fatigue cracks, thus severely reducing the total life of the component. This work aims to understand the relative impact and interaction of fastener hole geometry-induced stress concentrations and corrosion damage on the fatigue crack initiation behavior and total fatigue life. Specifically, by imparting various levels of corrosion severities at different locations within the macro-scale stress field, the relative impact of each on the fatigue process can be determined. This work demonstrated a dominant role of the macro-scale stress field on the ability of corrosion morphologies to initiate fatigue cracks. Specifically, crack formation was found to preferentially occur at high-stress regions in lieu of forming at lower-stress regions, regardless of corrosion severity, and corrosion severity in the through-hole had a significant, but nonpredictive, correlation with the total fatigue life. Critically, the findings of this work will inform the means by which coatings are evaluated and will serve as a controlled validation of experiments for fracture mechanics modeling.</t>
  </si>
  <si>
    <t>aluminum alloy, coating, corrosion nucleated fatigue, galvanically corroded, scribe, through-hole</t>
  </si>
  <si>
    <t>10.1016/j.ijsolstr.2021.111313</t>
  </si>
  <si>
    <t>Modeling ultrasonic vibration fatigue with unified mechanics theory</t>
  </si>
  <si>
    <t>© 2021A series of ultrasonic vibration tests are performed on A656 grade steel samples, at a frequency of 20 kHz. A fatigue life model based on the unified mechanics theory is introduced to predict the very high cycle fatigue life of metals. Then, the fatigue life test data results are compared with the unified mechanics theory based model simulation results. It is shown that the physics-based unified mechanics theory can predict very high cycle fatigue life very well, without the need for the traditional empirical curve fitting a fatigue damage evolution function. The model does not require any curve fitting parameters obtained from fatigue test data. However, it does require deriving analytical thermodynamic fundamental equation of the material subjected to ultrasonic vibration fatigue. The thermodynamic fundamental equation of the material formulates the entropy generation mechanisms during the fatigue process. There are more than half a dozen entropy generation mechanisms during fatigue process. Entropy is an additive property, hence, the entropy generation due to all active mechanisms can be added.</t>
  </si>
  <si>
    <t>Dynamics, Entropy, Metal fatigue, Thermodynamics, Ultrasonic vibration testing, Unified mechanics theory</t>
  </si>
  <si>
    <t>10.3963/j.issn.2095-3844.2022.01.029</t>
  </si>
  <si>
    <t>Research and Comparative Analysis on Performance of Post-mixed Epoxy Asphalt SAC-10 Mixture</t>
  </si>
  <si>
    <t>© 2022, Editorial Department of Journal of Wuhan University of Technology. All right reserved.Road performance tests such as high-temperature stability, low-temperature crack resistance and water stability of SAC-10 mixture samples of epoxy asphalt prepared by "post-mixing method" process were carried out, and the fatigue life of SAC-10 mixture of epoxy asphalt and SBS modified asphalt under different stress ratios was measured, and compared with traditional epoxy asphalt. The results show that the road performance of epoxy asphalt SAC-10 mixture independently developed by "post-mixing method" is equivalent to that of traditional epoxy asphalt SAC-10 mixture, and significantly better than SBS modified asphalt SAC-10 mixture. Epoxy SAC-10 mixture has excellent fatigue performance, which is more suitable for steel bridge deck pavement and can greatly reduce the pavement thickness of structural layer.</t>
  </si>
  <si>
    <t>Epoxy asphalt mixture, Performance research, Post-mixing method, Road engineering, SAC-10</t>
  </si>
  <si>
    <t>10.1115/1.4051545</t>
  </si>
  <si>
    <t>Numerical Investigation of Pressure-Cycling-Induced Fatigue Failure of Wrinkled Energy Pipelines</t>
  </si>
  <si>
    <t>Journal of Offshore Mechanics and Arctic Engineering</t>
  </si>
  <si>
    <t>Copyright © 2021 by ASMEWrinkle defects can be complex pipeline deformities to assess and can present the potential to initiate a pipeline release incident as a result of fatigue failure due to pressure cycling, if not dealt with accordingly. Specifically, the stress distribution arising due to applied loads such as internal pressure can vary rapidly due to the complex shape along the wrinkle profile, which may introduce complexities in subsequent assessments such as fatigue life analysis. This paper presents a methodology using numerical simulation for evaluating stress concentration factors of wrinkle defects of varying geometries. A nonlinear finite element model is developed to evaluate stress concentration factors induced by wrinkle defects within steel pipelines subjected to internal pressure. Afterward, data from full-scale laboratory tests for the wrinkled pipe specimens subjected to cyclic pressure fatigue loading are analyzed to evaluate stress concentration factors for comparable wrinkle profiles. Lastly, a comparison between the results of the stress concentration factors evaluated using the finite element method and test data is provided, followed by a brief discussion of potential sources of discrepancies between results obtained from these methods.</t>
  </si>
  <si>
    <t>cyclic pressure loading, fatigue and fracture reliability and control, finite element analysis, full-scale tests, high cycle fatigue, pipeline technology, stress concentration factor, system integrity assessment, wrinkle defect</t>
  </si>
  <si>
    <t>10.19721/j.cnki.1001-7372.2022.02.019</t>
  </si>
  <si>
    <t>Study on Fatigue Performance of Steel Plate Considering Defect Location and CFRP Bonding Method</t>
  </si>
  <si>
    <t>Zhongguo Gonglu Xuebao/China Journal of Highway and Transport</t>
  </si>
  <si>
    <t>© 2022, Editorial Department of China Journal of Highway and Transport. All right reserved.In order to study the effect of the defect location of the steel structure base material and the adhesive reinforcement method of the CFRP plate on the fatigue performance of the steel plate, 12 fatigue test members were produced, and the 2 defect positions and the 2 types of CFRP bonding methods were considered, and the fatigue test loading was carried out by MTS. Carry out static load and strain test every 100 000 times. At the same time, ABAQUS is used to establish a CFRP-reinforced steel plate model with defects, and the bond layer of the CFRP-reinforced steel plate is considered by the traction separation law, and the stress intensity factor at the crack tip is analyzed. On this basis, the fatigue crack growth of the CFRP-reinforced steel plate with defects and fatigue life were studied. Theoretical and experimental studies have shown that the single-sided reinforced steel plate generates additional bending moment due to the eccentric load, and the longitudinal strain amplitude on the unreinforced surface fluctuates greatly. The fatigue life of the central defect steel plate is longer than the fatigue life of the edge defect specimen, and the remaining fatigue life of the reinforced central defect specimen is longer than the life of the reinforced edge defect. The CFRP reinforcement effect of the central defect is better than that of the edge defect. CFRP single-sided reinforcement improves the fatigue life by 122%, and double-sided reinforcement increases the fatigue life by 352%. The double-sided reinforcement effect is significantly better than the single-sided reinforcement effect. The finite element analysis based on LEFM shows that the calculation and the test results are in good agreement. With the increase of the crack length, the CFRP reinforcement reduces the stress intensity factor amplitude of the steel plate more significantly.</t>
  </si>
  <si>
    <t>Bonding method, Bridge engineering, CFRP reinforcement, Fatigue life, Fatigue of steel structure, Steel plate defect, Stress intensity factor</t>
  </si>
  <si>
    <t>10.19721/j.cnki.1001-7372.2022.02.018</t>
  </si>
  <si>
    <t>Fatigue Strengthening for Deck-to-rib Welds in Orthotropic Steel Bridge Deck by Bonding Reinforced Plate on Deck Surface</t>
  </si>
  <si>
    <t>© 2022, Editorial Department of China Journal of Highway and Transport. All right reserved.Aiming at fatigue cracking of deck-to-rib weld in orthotropic steel bridge deck, the fatigue strengthening method of bonding small-size reinforcing plate on the deck surface is presented in this study. Two types of fatigue strengthening plates including carbon fiber reinforced plastics (CFRP) and steel plates were adopted. The fatigue tests of local full-scale orthotropic steel deck were carried out. The hot-spot stress method was adopted to analyze the fatigue performance of the deck-to-rib weld before and after fatigue strengthening. The changing law of the stress intensity factor (SIF) with different reinforced plates during fatigue cracking propagation was investigated based on linear elastic fracture mechanics and finite element analysis. The influence of strengthening timing and thickness of the reinforced plates on strengthening effectiveness was also investigated. The test results show that bonding 4mm thick CFRP or steel plates can increase the fatigue life by 87% and 196%, respectively. Double-layer laminated 4mm thick CFRP plates can theoretically increase the fatigue life by 4.9 times. The FAT100 hot-spot stress S-N curve can be used in fatigue strengthening design of bonding reinforced plate on the deck surface for this type of weld. The proposed fatigue strengthening method can effectively decrease the SIF range of the crack tip. The cracking mitigation effectiveness of the steel plate is better than that of the same thickness CFRP plate. When fatigue strengthening is implemented in the early stage of cracking propagation, the SIF range can be decreased lower than the SIF threshold. In fatigue strengthening design, the thickness of the reinforced plate can be appropriately increased under the premise of ensuring the service performance of bridge deck pavement to obtain longer fatigue life extension. The proposed fatigue strengthening method is simple to implement and effective, and provides a new technical option of fatigue strengthening and maintenance for orthotropic steel bridge deck.</t>
  </si>
  <si>
    <t>Bridge engineering, CFRP plate, Fatigue strengthening, Fatigue test, Linear elastic fracture mechanics, Orthotropic steel bridge deck</t>
  </si>
  <si>
    <t>10.1016/j.finmec.2021.100056</t>
  </si>
  <si>
    <t>Comparison of local fatigue assessment methods for high-quality butt-welded joints made of high-strength steel</t>
  </si>
  <si>
    <t>Forces in Mechanics</t>
  </si>
  <si>
    <t>© 2021 The Author(s)Fatigue strength of welded joints is typically independent of the parent material static strength; however, there are two exceptions from this rule—post-weld treated joints and high-quality joints. The reason for both is the absence of sharp weld transitions. Thus, fatigue life is not fully governed by fatigue crack propagation but also by fatigue crack initiation. This is intensified by the fact that crack initiation behaviour is proportional to static strength properties. Commonly, this effect is not accounted for by design guidelines and typical fatigue assessment methods for welded joints. This study hence investigates the applicability and accuracy of different local fatigue assessment methods for high-quality welded joints made of high-strength steel. For this purpose, fatigue test results of S500 structural steel joints with weld toe and weld root failure are assessed using a variety of local approaches and then compared to the nominal stress approach. Finally, the transferability of results to large-scale structures are discussed and recommendations are given for practical applications.</t>
  </si>
  <si>
    <t>4R method, Effective notch stress approach, Fatigue testing, Peak stress method, Stress averaging approach, Structural hot-spot stress approach, Theory of critical distances</t>
  </si>
  <si>
    <t>10.1088/2053-1591/ac4f89</t>
  </si>
  <si>
    <t>Fatigue performance of butt-welded austenitic stainless-steel joints evaluated by peak-stress method</t>
  </si>
  <si>
    <t>© 2022 The Author(s). Published by IOP Publishing LtdIn this study, the fatigue performance of butt-welded austenitic stainless-steel joints is investigated by fatigue test, nominal-stress method and peak-stress method. Welding profiles and misalignment were analyzed, residual stresses were measured, and fatigue tests were conducted. The experimental fatigue data are regressed to the stress range versus life-to-failure (S-N) curve of the nominal stress method, and the factor affected dispersion is analyzed by using the peak-stress method. The following conclusion can be drawn: (1) The fatigue strength is 155 MPa in nominal stress method, which is higher than that of structural steel (80 MPa) in the international fatigue design standards. (2) The influence of the welding misalignment and distortion can be accurately estimated by the combing the reference S-N curve and stress magnification factor formulae from the international fatigue design standards.</t>
  </si>
  <si>
    <t>butt-welded joints, fatigue strength, peak-stress method, stainless steel</t>
  </si>
  <si>
    <t>10.16356/j.1005-2615.2022.01.016</t>
  </si>
  <si>
    <t>Effect of Plastic Region on Multiaxial Notch Fatigue Life of Additive Manufactured 316L</t>
  </si>
  <si>
    <t>Nanjing Hangkong Hangtian Daxue Xuebao/Journal of Nanjing University of Aeronautics and Astronautics</t>
  </si>
  <si>
    <t>© 2022, Editorial Department of Journal of NUAA. All right reserved.The plastic region at the notch root under multiaxial loading and its effect on fatigue life of 316L stainless steel notched specimens manufactured by selective laser melting are studied by means of fatigue tests and finite element analysis. The fatigue tests of 316L stainless steel notched specimens that are additively manufactured are carried out under uniaxial, proportional and 90° non-proportional loading paths. The effects of notch geometry, stress amplitude and loading path on the plastic region at the notch root are studied. Based on this, the characterization methods of plastic regions at the notch root are proposed. The fatigue damage parameters are constructed by using the maximum von Mises stress at the notch root and the proposed plastic region influence factor f. Finally, the multiaxial fatigue lives of notched specimens are estimated by the proposed method in conjunction with the uniaxial S-N curve of smooth specimens. The results demonstrate that the majority of the estimated lives by using the proposed method fall within the three-time scatter band.</t>
  </si>
  <si>
    <t>Additive manufacturing, Life estimation, Multiaxial fatigue, Notch, Plastic region</t>
  </si>
  <si>
    <t>10.1088/2053-1591/ac5205</t>
  </si>
  <si>
    <t>Effect of stress-relief annealing on isothermal fatigue life of a new hot stamping die steel 4Cr2Mo2V</t>
  </si>
  <si>
    <t>hot stamping, hot work die steel, isothermal fatigue, stress-relief annealing</t>
  </si>
  <si>
    <t>10.11951/j.issn.1005-0299.20210168</t>
  </si>
  <si>
    <t>Prediction of very-high-cycle fatigue life of carburized Cr-Ni high-hardness alloy steel</t>
  </si>
  <si>
    <t>Cailiao Kexue yu Gongyi/Material Science and Technology</t>
  </si>
  <si>
    <t>Carburized Cr-Ni alloy steel, Cumulative damage, Fatigue failure mechanism, Fatigue life, S-N curve</t>
  </si>
  <si>
    <t>10.3390/met12020339</t>
  </si>
  <si>
    <t>Fatigue Life and Reliability of Steel Castings through Integrated Simulations and Experiments</t>
  </si>
  <si>
    <t>© 2022 by the authors. Licensee MDPI, Basel, Switzerland.The quality and performance of steel castings is always a concern due to porosities formed during solidification of the melt. Nowadays, computational tools are playing a pivotal role in analyzing such defects, followed by their minimization through mold design optimization. Even if the castings are produced with defects in a permissible range, it is important to examine their service life and performance with those defects in a virtual domain using simulation software. This paper aims to develop a methodology with a similar idea of simulation-based optimization of mold design and predictions of life and reliability of components manufactured with minimized casting defects, especially porosities. The cast parts are standard fatigue specimens which are produced through an optimized multi-cavity mold. X-ray imaging is done to determine the soundness of cast parts. Experimental work includes load-controlled fatigue testing under fully reversed condition. The fatigue life of specimens is also simulated and compared with the experimental results. The classical strength-stress model is used to determine the reliability of cast parts through which a safe-load induced stress of steel castings is determined. Finally, probability distributions are fit to the reliability results to develop the reliability models. It is found that porosities can be minimized significantly in the mold design phase using casting simulations. Nevertheless, some porosities are bound to exist, which must be included in realistic estimation of fatigue life and reliability of cast parts.</t>
  </si>
  <si>
    <t>Fatigue life, Metal casting, Mold design, Optimization, Reliability, Simulation</t>
  </si>
  <si>
    <t>10.3390/app12042082</t>
  </si>
  <si>
    <t>Large Area Detection of Microstructural Defects with Multi-Mode Ultrasonic Signals</t>
  </si>
  <si>
    <t>© 2022 by the authors. Licensee MDPI, Basel, Switzerland.Cyclic loading or other stresses can lead to development of cracks and crack growth in mechanical structures, leading to eventual failure. While ultrasound imaging can be used for non-destructive testing of such structures, conventional ultrasound techniques are often limited by crack size, density, and areal coverage. An effective characterization of real-world, large-area structures is required at an early damage stage to prevent catastrophic failure and predict remaining life. In this study, a new nonlinear ultrasonic testing (NUT) method is proposed for large-area monitoring of practical structures with arbitrary complexity by using multiple-mode guided-wave ultrasonic signals. The proposed guided-wave NUT technique requires single-element transducers, simple electronics, and a mixed time-frequency domain signal processing. As a proof-of-concept demonstration, numerical simulations and experiments are performed on an A36 carbon steel beam assembly with previously formed microstructural defects that cause nonlinearities in ultrasonic response. The quadratic dependence of the nonlinear wave excitation on the input ultrasonic signal amplitude is shown by numerical simulations, and such a nonlinear ultrasonic response is experimentally observed in the zone with a high density of microstructural defects.</t>
  </si>
  <si>
    <t>Fatigue damages, Finite-element method (FEM) simulation, Multiple-mode guided waves, Non-destructive evaluation (NDE), Nonlinear ultrasonic testing (NUT), Real-world structures, Structural health monitoring (SHM)</t>
  </si>
  <si>
    <t>10.14062/j.issn.0454-5648.20210441</t>
  </si>
  <si>
    <t>Kuei Suan Jen Hsueh Pao/Journal of the Chinese Ceramic Society</t>
  </si>
  <si>
    <t>Fatigue deformation modulus, Fatigue life, Fatigue strength, Low temperature, Ultra-high performance concrete</t>
  </si>
  <si>
    <t>10.1088/2053-1591/ac4e3c</t>
  </si>
  <si>
    <t>The influence of carbon potential after gas-carbonitriding on the microstructure and fatigue behavior of low alloyed steel</t>
  </si>
  <si>
    <t>© 2022 The Author(s). Published by IOP Publishing Ltd.In this paper, the effects of gas-carbonitriding time on fatigue limit improvement of low alloy steel specimens were investigated by experimental tests of three points fatigue flexion. Besides, metallurgical evaluations and micro-Vickers hardness tests were performed employing metallographic techniques, optical, scanning electron microscopy and x-ray diffraction techniques. Test findings showed that this amount remarkably improved the components fatigue resistance. The fatigue life of carbonitrided specimens was prolonged between 16%, for CN11 (i.e. austenization-870°/7 h, atmosphere with 1% carbon potential, quenching-oil medium and tempering-200 °C/1 h), and 32%, for CN21(i.e. austenization-870°/8 h, atmosphere with 1, 2% carbon potential, quenching-oil medium and tempering-200 °C/1 h), compared to the untreated state. It is obvious, from the fractography analysis, utilizing (SEM), that fatigue cracks appeared first at the carbonitrided specimens surface.</t>
  </si>
  <si>
    <t>4130 steel, carbon potential, compressive residual stresses, fatigue life, gas-carbonitriding, retained austenite</t>
  </si>
  <si>
    <t>10.3390/jmse10020128</t>
  </si>
  <si>
    <t>Application of Deep Neural Network to Predict the High-Cycle Fatigue Life of AISI 1045 Steel Coated by Industrial Coatings</t>
  </si>
  <si>
    <t>Coating, Deep neural network, Fatigue life, Optimization, Prediction</t>
  </si>
  <si>
    <t>10.3390/met12020243</t>
  </si>
  <si>
    <t>Microstructure and Mechanical Properties of Laser Additive Manufactured H13 Tool Steel</t>
  </si>
  <si>
    <t>10.1016/j.ijleo.2022.168572</t>
  </si>
  <si>
    <t>Influence of laser surface hardening on low cycle fatigue performance of homogeneous-structure super austenitic stainless sheets by laser beam welding</t>
  </si>
  <si>
    <t>Optik</t>
  </si>
  <si>
    <t>© 2022 Elsevier GmbHIn this investigation, low cycle fatigue (LCF) studies were carried out on the super austenite stainless steel (SASS) sheets by laser surface hardened (LSH) method using laser beam welding process. Microstructure and LCF studies were conducted at the fusion zone. Parameters such as laser beam of 1200 W, welding speed of 200 mm/min and focus distance of 10 mm were used in laser beam welding process to achieve the narrow weld profile and increased mechanical properties of the materials. Two different types of heat inputs were applied in the LSH method and high-power diode laser of 600–700 W and focal plane position of 18 mm were applied. The heat inputs of laser beam welding reached full depth of penetration of the materials. Moreover α’ prior austenite structure was converted into β shapes and widmanstatten structure. The heat inputs were the deciding factor of grain boundaries growth. Further, more amount of α ferrite structures were transformed into basket twin boundaries in fusion zone and LSH process. Hardness profile indicated that the hardness values of LSH showed 6% improvement compared to fusion zone. Heat inputs were the main problem making of dropping the hardness value of fusion zone. Tensile sample displayed the failure in the fusion zone and a higher tensile strength of 850 MPa was observed due to the plastic strain amplitude which depended on the grain boundaries growth and α’martensite structures. Microstructure studies indicated no major holes in the fusion zone; however, LCF life was significantly improved after LSH process. Potential dynamic polarization studies were conducted in the fusion zone and SASS material processed with LSH &amp; observed that high corrosion resistance was achieved without the formation of CrN and Cr2N.</t>
  </si>
  <si>
    <t>Laser beam welding, Laser surface hardening, Low fatigue cycle life, Micro structure, Tensile test</t>
  </si>
  <si>
    <t>10.1016/j.jngse.2021.104392</t>
  </si>
  <si>
    <t>Experimental and numerical simulation of fatigue corrosion behavior of V150 high-strength drill pipe in air and H&lt;inf&gt;2&lt;/inf&gt;S-dilling mud environment</t>
  </si>
  <si>
    <t>Journal of Natural Gas Science and Engineering</t>
  </si>
  <si>
    <t>© 2021 Elsevier B.V.Experimental and numerical methods have been used to investigate the fatigue corrosion behavior of V150 drill pipes in different environments. In this study, a fatigue test machine was designed and utilized to analyze the behaviors of V150 high-strength drill pipe steels under different stress amplitudes in air, mud, and H2S mud. Subsequently, the fracture morphology and mechanism were analyzed, and the coupling behavior of stress and electrochemical corrosion was studied via numerical simulations. Finally, some suggestions were proposed for safe drilling using V150 drill pipes. The results revealed that the fatigue life of the V150 drill pipe in H2S-mud is approximately 10% of that in air and 33% of that in mud. The equations governing the fatigue life of V150 in air, mud, and H2S mud are Nair=8.59×1010(S−330)−2, Nmud=3.45×1010(S−270)−2, and NH2S−mud=2.13×1010(S−167)−2, respectively. The fracture surface exhibited ductile fracture in air, mixed ductile and brittle fracture in mud, and brittle fracture in mud containing H2S. The numerical simulation results demonstrated that the greater the longitudinal displacement, the greater the stress at the center of the corrosion pit; additionally, the more negative the electric potential, the faster the electrochemical corrosion. This study therefore explains the mechanism behind the fracture of V150 drill pipes and provides guidance for the safe use of V150 drill pipes in the drilling process.</t>
  </si>
  <si>
    <t>Fatigue corrosion, Fatigue crack, Fracture mechanism, Numerical simulation, V150 steel drill pipe</t>
  </si>
  <si>
    <t>10.1177/13694332211062340</t>
  </si>
  <si>
    <t>Fatigue prediction model of ultra-high-performance concrete beams prestressed with CFRP tendons</t>
  </si>
  <si>
    <t>© The Author(s) 2021.In the present paper, a comprehensive study on the flexural fatigue behavior of ultra-high-performance concrete (UHPC) beams prestressed with carbon-fiber-reinforced polymer (CFRP) tendons is reported. A total of two UHPC beams prestressed with CFRP tendons were experimentally investigated. On the basis of the fatigue constitutive model of the materials, a fatigue prediction model (FPM) was developed to simulate the flexural fatigue evolvement of the beams. The strain and stress in UHPC and CFRP tendons were calculated by the sectional stress analysis. The influence of steel fiber was considered in the formulae for the crack resistance and crack width, and the midspan deflection was calculated using the sum of deflection before cracking and increment after cracking. The obtained test results were used to verify the FPM. A parametric study was then conducted to analyze the fatigue development of such component, and a formula to predict the flexural fatigue life of UHPC beams under different fatigue loads was proposed.</t>
  </si>
  <si>
    <t>carbon-fiber-reinforced polymer, fatigue, fatigue life prediction, prestressed beam, ultra-high-performance concrete</t>
  </si>
  <si>
    <t>10.1007/s41062-021-00730-7</t>
  </si>
  <si>
    <t>Fatigue life analysis of steel–concrete composite bridge considering road surface conditions</t>
  </si>
  <si>
    <t>Innovative Infrastructure Solutions</t>
  </si>
  <si>
    <t>© 2021, Springer Nature Switzerland AG.Road surface roughness affects the dynamic interaction between vehicle and bridge. Dynamic impact in the bridge due to vehicle is more if the road surface condition in the bridge is poor. This paper presents a detailed analysis of a composite steel–concrete bridge for its fatigue life due to road surface conditions. The analysis includes a model that takes into account the dynamic impact of vehicles on bridges and the stresses induced in the bridge girder affected by road surface conditions in the bridge deck. Finite element modeling of both vehicle and bridge is done in ANSYS APDL and vehicle bridge interaction analysis is carried out. The fatigue life is calculated using Linear Elastic Fracture Mechanics approach which considers crack size information that is measurable in field using non-destructive tests. The results are presented to show the effect of good, average and poor road surface condition on the bridge’s fatigue life. Numerical results show that the bridge with poor road surface condition has low fatigue life compared to bridge with good road surface condition.</t>
  </si>
  <si>
    <t>Crack size, Dynamic impact, Fatigue life, Road surface condition, Steel–concrete bridge</t>
  </si>
  <si>
    <t>10.1016/j.istruc.2021.12.008</t>
  </si>
  <si>
    <t>Enhancing fatigue resistance of rib-to-floorbeam welded connections in orthotropic steel bridge decks by using UHPC layer: An experimental study</t>
  </si>
  <si>
    <t>© 2021This study investigates the fatigue performance of rib-to-floorbeam welded connection in orthotropic steel decks (OSDs) reinforced by using ultra-high-performance concrete (UHPC) overlay. Three full-scale rib-to-floorbeam welded connections were fabricated and tested, one specimen represents the conventional OSD type, and the other two specimens represent the UHPC reinforced OSD type, so that the effect of employing UHPC layer can be explored. One rear axle load of HL-93 fatigue truck provided in AASHTO specifications was considered in the fatigue tests. The behaviors including fatigue crack initiation and propagation process, fatigue failure mode, characteristic fatigue life, and vertical rigidity degradation were all observed in the fatigue tests. Experimental results indicated that, under the effect of the same load amplitude, three cracks were observed for the unreinforced specimen, while only one crack for UHPC reinforced specimen was detected. It was observed that using UHPC overlay significantly extended the fatigue life of the rib-to-floorbeam welded connections, where the crack initiation life (N0) and through U-rib thickness fatigue life (N1) were increased by 236 % and 268 %, respectively, under the same load range. Moreover, vertical rigidity was significantly enhanced by employing UHPC layer, which could be due to the fact that the maximum rigidity degradation of the unreinforced and UHPC reinforced specimens were 25% and 14% under the effect of 0.64 and 1.64 million load cycles, respectively.</t>
  </si>
  <si>
    <t>Crack propagation, Fatigue life, Fatigue resistance, Rib-to-floorbeam connection, Steel-UHPC composite deck</t>
  </si>
  <si>
    <t>10.3103/S002565442201006X</t>
  </si>
  <si>
    <t>A Corten-Dolan model considering material strength degradation</t>
  </si>
  <si>
    <t>Mechanics of Solids</t>
  </si>
  <si>
    <t>corten-dolan model, fatigue life prediction, nonlinear damage accumulation model, residual strength, small load</t>
  </si>
  <si>
    <t>10.1016/j.engfailanal.2021.105941</t>
  </si>
  <si>
    <t>Failure behavior of electromagnetic driven nailing riveted joint for Al/steel structures subjected to fatigue loading</t>
  </si>
  <si>
    <t>Al/steel structures, Fatigue behaviors, High-speed nailing, Riveted joint</t>
  </si>
  <si>
    <t>10.1061/(ASCE)ST.1943-541X.0003232</t>
  </si>
  <si>
    <t>Four-Element Pseudodynamic Hybrid Simulation of a Steel Frame with Cast Steel Yielding Connectors under Earthquake Excitations</t>
  </si>
  <si>
    <t>© 2021 American Society of Civil Engineers.Cast steel energy dissipative components are increasingly being incorporated in structural systems in recent years. Cast steel yielding connectors (YC) demonstrate a stable symmetric hysteretic response with increased postyield stiffness at large deformations due to second-order geometric effects. In the present study, the seismic performance of a four-story steel structure equipped with cast steel YCs is investigated through pseudodynamic hybrid simulations using the University of Toronto 10-Element Hybrid Simulation Platform (UT10), where the structure is subjected to three maximum considered event (MCE)-level earthquakes. Four YCs in the seismic force-resisting system are represented physically, whereas the rest of the structure is modeled numerically. These experiments are performed as part of an initiative to produce a database of high-fidelity system-level benchmark test results and to critically study and improve existing numerical models, their calibration, and the loading protocols used in their calibrations. The experimental results can be used to study these aspects in the numerical models for YCs or systems with similar hysteretic characteristics. The hybrid simulations are followed by cyclic tests on two of the YCs to evaluate the remaining low-cycle fatigue life of the YCs and to provide information on the cumulative plastic ductility capacity of YCs.</t>
  </si>
  <si>
    <t>Benchmark testing, Modular connections, Multielement hybrid simulation, Steel casting, Steel structures, Yielding connectors (YC)</t>
  </si>
  <si>
    <t>10.1061/(ASCE)ST.1943-541X.0003237</t>
  </si>
  <si>
    <t>A Procedure for Assessing Low-Cycle Fatigue Life of Buckling-Restrained Braces</t>
  </si>
  <si>
    <t>© 2021 American Society of Civil Engineers.Buckling-restrained brace frames (BRBFs) have been a popular seismic force-resisting system in the US since it was first introduced to the AISC Seismic Provisions and ASCE 7 in 2005. The steel core of a buckling-restrained brace (BRB) yields in tension and buckles plastically in a high-mode buckling pattern in compression under cyclic loading. Prequalification testing of BRBs in conformance with the AISC 341 requirements relies on a highly idealized loading protocol that is not representative of the expected response during an earthquake. Although testing has demonstrated that BRBs have excellent energy dissipation capacity, a low-cycle fatigue model will permit designers to evaluate the remaining life of BRBs after a seismic event. To develop and validate such model, 18 full-scale BRBs in groups of three different yielding strengths (1,110; 2,220; and 3,330 kN) were cyclically tested to fracture with the following loading conditions: (1) symmetric cycles with constant strain amplitudes (±0.25% to ±3%), (2) asymmetric cycles with constant strain amplitudes and non-zero-mean strains, (3) symmetric cycles with variable strain amplitudes, and (4) simulated earthquake responses. Two low-cycle fatigue models for BRBs (a standard model and an alternative model for ease of practical use) were developed based on 11 symmetric, constant-amplitude tests. An assessment procedure combining the proposed fatigue models, rainflow cycle counting method, and Miner's damage index was proposed to predict the fatigue life of BRBs subjected to random cyclic loading histories, the accuracy of which was verified by the variable-amplitude test results.</t>
  </si>
  <si>
    <t>Buckling-restrained braces (BRBs), Fatigue life assessment, Low-cycle fatigue</t>
  </si>
  <si>
    <t>10.1016/j.compositesb.2021.109491</t>
  </si>
  <si>
    <t>Fatigue behavior of notched steel beams strengthened by a prestressed CFRP plate subjected to wetting/drying cycles</t>
  </si>
  <si>
    <t>Composites Part B: Engineering</t>
  </si>
  <si>
    <t>© 2021 Elsevier LtdPrestressed carbon fiber reinforced polymer (CFRP) strengthening is effective in suppressing crack propagation of steel beams. However, the fatigue behavior of notched steel beams with prestressed CFRP under a hygrothermal environment is not fully understood. Generally, notch machining on the steel beam is an ordinary method to simulate a fatigue defect for laboratory tests. In this study, the interfacial energy release rate at the notch location was first derived for strengthened steel beams. The theoretical results show that the interfacial energy release rate can be significantly reduced by prestressed CFRP strengthening, contributing to improving the interfacial fatigue performance. In addition, notched steel beams strengthened by prestressed CFRP (with a prestress level of 25% of tensile strength of CFRP plate) were exposed to wetting/drying cycles (WDCs) and then tested under fatigue loading. The experimental results show that prestressed CFRP strengthening increases the fatigue resistance of interfacial debonding initiation and failure 3.47 times and 7.83 times, respectively, which agrees with the tendency revealed by the theoretical results. In contrast, WDC exposure reduced the fatigue lives of interfacial debonding initiation and failure by 34.6% and 27.2%, respectively. An S–N curve based on the maximum principal interfacial stress at the notch location was proposed to predict the tendency of fatigue life of debonding initiation for strengthened steel beams. Moreover, the tendency prediction for fatigue life of interfacial debonding development for the strengthened steel beams with/without WDC exposure was developed based on Paris’ law.</t>
  </si>
  <si>
    <t>Fatigue life, Interfacial debonding, Notched steel beam, Prestressed CFRP, Wetting/drying cycles</t>
  </si>
  <si>
    <t>10.1007/s12666-021-02452-x</t>
  </si>
  <si>
    <t>A Comparative Study of the Various Mean Stress-Based Fatigue Life Prediction Models for 880-Grade Indian Rail Steel in Presence of Ratcheting Phenomenon</t>
  </si>
  <si>
    <t>Transactions of the Indian Institute of Metals</t>
  </si>
  <si>
    <t>© 2021, The Indian Institute of Metals - IIM.In this work, the efficacy of various existing mean stress-based prediction models to estimate fatigue life in the presence of ratcheting phenomena is compared with the experimentally observed life for the 880-grade rail steel. A set of 14 existing stress-based life prediction models have been considered in this investigation. This investigation reveals that all linear models provide conservative predictions, and the Half-slope model has the better efficacy with a stress deviation of 0.0364. On the contrary, the fatigue life estimated by exponential models (i.e. ASME, Bagci, and Gerber) are on the non-conservative side, and the prediction by the ASME model has a stress deviation of 0.0430. Among all the models, the Dietman model predicts ratcheting life with the 2nd best estimate having a stress deviation of 0.0289. However, the prediction efficacy of the Walker model, which has merely a stress deviation of 0.0090, is the best compared to all the other methods considered here. This is because the prediction by the Walker model depends on the adjustable material parameter, γ, which is derived by multiple linear regression of the data collected from ratcheting experiments under asymmetric cyclic stress. Nevertheless, this dependency may make this efficient model an unfavorable option for many designers, as obtaining the γ requires several complex and tedious experimentations.</t>
  </si>
  <si>
    <t>880-grade rail steel, Asymmetric cyclic stressing, Fatigue life prediction models, Ratcheting life, Stress deviation</t>
  </si>
  <si>
    <t>10.1016/j.ijfatigue.2021.106597</t>
  </si>
  <si>
    <t>Machine-learning-based investigation into the effect of defect/inclusion on fatigue behavior in steels</t>
  </si>
  <si>
    <t>Inclusion/defect, Life prediction, Machine learning, Steel</t>
  </si>
  <si>
    <t>10.1016/j.ijfatigue.2021.106619</t>
  </si>
  <si>
    <t>On the influence of test speed and environment in the fatigue life of small diameter nitinol and stainless steel wire</t>
  </si>
  <si>
    <t>© 2021To better understand the complex interplay of speed and environment on metals commonly used in implants, rotary bend fatigue tests were conducted on stainless steel and nitinol wires. A range of alternating strains was tested to create ε-N curves at two speeds (physiologic and accelerated) and in three environments (deionized water at body temperature, phosphate buffered saline at body temperature, and laboratory air at ambient room temperature). Results indicate that speed and environment can affect the observed fatigue life in nuanced ways. An electropotential monitoring technique was demonstrated to characterize fatigue crack growth which may be useful in future investigations.</t>
  </si>
  <si>
    <t>Environment, Fatigue, Nitinol, Stainless steel, Test speed</t>
  </si>
  <si>
    <t>10.1016/j.ijfatigue.2021.106594</t>
  </si>
  <si>
    <t>The relationship between inclusions characteristic parameters and bending fatigue performance of 20Cr2Ni4A gear steel</t>
  </si>
  <si>
    <t>Bending fatigue behaviour, Characteristic parameters, Non-metallic inclusions, Quantitative analysis</t>
  </si>
  <si>
    <t>10.1016/j.ijfatigue.2021.106535</t>
  </si>
  <si>
    <t>Bayesian inference-based decision of fatigue life model for metal additive manufacturing considering effects of build orientation and post-processing</t>
  </si>
  <si>
    <t>© 2021 Elsevier LtdThis study proposes a Bayesian inference-based decision framework to quantify the physical uncertainty based on fatigue life tests on maraging steel according to post-processing treatments and build orientations. Uncertainty quantification of fatigue life models is performed to determine the most suitable models for the metal additive manufacturing process by employing Bayesian inference. To select one of the fatigue life models, we introduce a weighted-equivalent metric (WEM) to compare the evaluation results from different statistical metrics. By evaluating the WEM value, the logistic model and Zhurkov fatigue life model are identified as the suitable fatigue life models for maraging steel.</t>
  </si>
  <si>
    <t>Bayesian inference, Fatigue life model, Metal additive manufacturing, Uncertainty quantification, Weighted-Equivalent Metric (WEM)</t>
  </si>
  <si>
    <t>10.1007/s11665-021-06282-2</t>
  </si>
  <si>
    <t>The Laser Shock Peening Effect on Fatigue Performance of Curved Components with and Without Stress Concentrators</t>
  </si>
  <si>
    <t>© 2021, ASM International.The effect of laser shock peening (LSP) on the fatigue crack initiation of 2205 duplex stainless steel curved specimens was studied. The aim of this research work was to examine the effectiveness of LSP on curved beams when bending stress is dominant. Two curved specimen types were considered, one with smooth surfaces and another similar but with a small blind hole on the inner surface to investigate the effect of the stress concentrator. The technology implemented to perform the surface treatment consisted of a Nd: YAG pulsed laser 1064 nm, with frequency 10 Hz, releasing an energy of 1 J/pulse and with pulse density 2500 pulses/cm2. The confining medium was water and no protective coating was used. The residual stress in the specimens were determined using the contour method. Curved samples were prepared and treated with LSP only on the inner surface. Fatigue tests were conducted using a load ratio R = 0.1 and the results were compared to estimates obtained with a finite element software and fatigue analysis. LSP simulation by the finite element method followed by a fatigue analysis provided a satisfactory prediction of the onset of failure in curved samples. LSP simulation predicts a detrimental effect of LSP on smooth curved specimens where bending stress dominates over membrane stress. In the case of curved specimens with a stress concentrator on the inner surface, it was observed that LSP enhanced fatigue life by about 82%. SEM analysis of fracture surfaces provided findings coherent with the numerical predictions.</t>
  </si>
  <si>
    <t>curved components, fatigue life, laser shock peening, residual stress</t>
  </si>
  <si>
    <t>10.1007/s40964-021-00217-y</t>
  </si>
  <si>
    <t>High and low-cycle-fatigue properties of 17–4 PH manufactured via selective laser melting in as-built, machined and hipped conditions</t>
  </si>
  <si>
    <t>Progress in Additive Manufacturing</t>
  </si>
  <si>
    <t>17–4 PH, Additive manufacturing, HCF, Hipping, LCF</t>
  </si>
  <si>
    <t>10.1007/s11665-021-06236-8</t>
  </si>
  <si>
    <t>Bending Fatigue Life Prediction Model of Carburized Gear Based on Microcosmic Fatigue Failure Mechanism</t>
  </si>
  <si>
    <t>© 2021, ASM International.Bending fatigue tests of carburized gear in high cycle fatigue life regime were performed under stress ratio of 0.04. All the crack sources of the broken teeth are originated from the stress concentration on the surface of teeth root. By considering the effects of surface residual stress, notch effect, stress gradient and crack size, the predicted initiation life model of carburized gear is established by dislocation energy method. Meanwhile, based on the Paris Equation, the crack length a corresponding to fracture toughness and real crack propagation path, the predicted growth life model of carburized gear can be established. Finally, based on the behaviors of crack initiation and propagation, the whole life prediction model of carburized gear can be constructed, and the prediction accuracy of the model is within three times of the test life, which can be used to predict the bending fatigue life of carburized gear.</t>
  </si>
  <si>
    <t>carburized gear steel, crack initiation, crack propagation, life prediction, residual stress</t>
  </si>
  <si>
    <t>10.1177/13506501211011808</t>
  </si>
  <si>
    <t>Prediction of suitable heat treatment for H13 tool steels by application of thermal shock fatigue cycle</t>
  </si>
  <si>
    <t>© IMechE 2021.In industry, thermally shocked components lead to early failures and unexpected breakdowns during production resulting in huge losses in profit. Thus, the present study investigates the as-received, hardened and hardened and nitrogen treated H13 tool steels subjected to a thermal shock gradient similar to the actual industrial applications. The thermal shock gradients were created by using an in-house-built thermal shock fatigue cyclic treatment machine. The effect of thermal shock fatigue cyclic treatments at 1000 and 2000 thermal shock cycles in hot and molten metal chambers was noticed. All the thermal shock fatigue cyclic-treated samples were analysed by hardness, X-ray diffraction, microscopy and magnetic tests. The interesting changes in hardness, distorted crystal structure and crack initiation were found to be different for differently treated H13 tool steel specimens. The molten aluminium was more prone to stick to the surface of as-received as well as hardened and nitrogen treated steel compared to the hardened H13 steel specimens, which would delay the crack initiation. The wear resistance properties of the hardened H13 steel specimens were found to be higher than as-received and hardened and nitrogen treated H13 steel specimens after thermal shock fatigue cyclic treatment. The loss in magnetic properties was significant for the hardened and hardened and nitrogen treated samples compared to as-received H13 tool steel specimens. Therefore, the present 1000 and 2000 thermal fatigue cycles for 30 s at 670 °C would be worthy to predict the proper heat treatment method to design the parameters as well as the life of die-casting components and to help in the economical production of casting.</t>
  </si>
  <si>
    <t>coefficient of friction, die-casting, dry sliding wear, hardening, hot work, Manufacturing, residual strain</t>
  </si>
  <si>
    <t>10.1007/s12540-020-00870-y</t>
  </si>
  <si>
    <t>On the Strengthening Effects Affecting Tensile and Low Cycle Fatigue Properties of Low-Alloyed Seismic/Fire-Resistant Structural Steels</t>
  </si>
  <si>
    <t>Metals and Materials International</t>
  </si>
  <si>
    <t>© 2020, The Korean Institute of Metals and Materials.Abstract: In the present study, low carbon ferritic and bainitic steels with different contents of Mo, Ti, and Nb were designed for both seismic and fire-resistant applications. The microstructure of steels containing 0.3 wt% Mo–0.02 wt% Nb (‘A’ hereinafter) was mainly composed of bainite. By contrast, the microstructure of steels with 0.2 wt% Mo–0.13 wt% Ti (‘B’ hereinafter) consisted of ferrite with a high density of nano-sized (Ti,Mo)-rich MX precipitates. The results showed that the bainitic microstructure (‘A’ steel) was quite favorable to high-temperature strength and thermal stability. The yield strength of ‘A’ steel at both room and 600 °C temperatures increased consistently with increasing thermal exposure time (600 °C/200–1000 h), since the precipitation of NbC particles occurred while maintaining bainitic ferrite platelets with a high density of dislocations during exposure. In the ‘B’ steel, the formation of nano-sized (Ti,Mo)-rich MX particles was effective to impede dislocation movement, leading to excellent plasticity (lower yield ratio) at room temperature. However, their contribution to precipitation hardening was not so much at 600 °C, as compared to the bainitic strengthening. During low cycle fatigue tests at room temperature, the main different feature between the two steels is that the ‘A’ steel showed cyclic softening while cyclic hardening was evident in the ‘B’ steel. The bainitic microstructure showed a better fatigue life due to increased ductility manifested by cyclic softening, by which dislocation cell was developed. Graphic Abstract: [Figure not available: see fulltext.]</t>
  </si>
  <si>
    <t>Bainitic steel, Fatigue, Microstructure, Seismic and fire-resistance, Strengthening</t>
  </si>
  <si>
    <t>10.3389/fmats.2022.826189</t>
  </si>
  <si>
    <t>Fatigue Behavior of Super Duplex Stainless Steel Exposed in Natural Seawater Under Cathodic Protection</t>
  </si>
  <si>
    <t>Frontiers in Materials</t>
  </si>
  <si>
    <t>cathodic protection (CP), fatigue, hydrogen, natural seawater, super duplex stainless steel</t>
  </si>
  <si>
    <t>10.3969/j.issn.1674-8530.19.0306</t>
  </si>
  <si>
    <t>Rolling contact fatigue performance of 316 stainless steel treated by laser shock processing</t>
  </si>
  <si>
    <t>Paiguan Jixie Gongcheng Xuebao/Journal of Drainage and Irrigation Machinery Engineering</t>
  </si>
  <si>
    <t>© 2022, Editorial Department of Journal of Drainage and Irrigation Machinery Engineering. All right reserved.The 316 stainless steel was subjected to laser shock processing (LSP), and the mechanical properties including the microhardness, surface roughness and residual stress were investigated. The rolling contact fatigue test was also conducted to compare the S-N curve with and without LSP. The results show that LSP can significantly improve the surface microhardness. When the single laser pulse energy is 6 J, the microhardness increases by 20%. The depth of the affected layer increases with the increase of laser energy. When the laser energy is 6 J, the depth of the affected layer is about 0.9 mm. With the increases of laser energy, the surface roughness also shows an upward trend, rising from 0.41 μm to 1.91 μm. In addition, LSP generates a residual compressive stress amplitude of 280 MPa on the surface of 316 stainless steel. The rolling contact fatigue experiment shows that LSP can effectively improve the contact fatigue performance of 316 stainless steel. The fatigue life of the untreated specimen is about 4.72×104 and 1.08×105 times when the contact stress is 848 MPa and 708 MPa, respectively. While after LSP, the fatigue life of the specimen is increased by 2.1% and 15.0%, respectively, under the same stress conditions.</t>
  </si>
  <si>
    <t>316 stainless steel, Fatigue test, Laser shock processing, Rolling contact fatigue</t>
  </si>
  <si>
    <t>10.16339/j.cnki.hdxbzkb.2022013</t>
  </si>
  <si>
    <t>Study on Monotonic and Fatigue Behavior of RC Beams Strengthened with Gradually Anchored Prestressed NSM CFRP</t>
  </si>
  <si>
    <t>Hunan Daxue Xuebao/Journal of Hunan University Natural Sciences</t>
  </si>
  <si>
    <t>© 2022, Editorial Department of Journal of Hunan University. All right reserved.The existing studies show that reinforced concrete beams strengthened with prestressed near-surface mounted (NSM) CFRP are easy to fail by concrete cover separation due to the stress concentration at the bonded end of CFRP. In this paper, the construction details of applying gradient prestress at the end of CFRP were proposed, and a series of experiments were carried out to study the load-carrying behavior of the strengthened beams under static and fatigue loads. The test results show that under static load, the ultimate load of beams strengthened with gradually anchored prestressed NSM CFRP was increased up to 35.06%, compared with the beam strengthened with prestressed NSM CFRP. And the failure mode was changed from the concrete cover separation at bonded end into the combined failure of the concrete cover and CFRP fracture. These indicate that the strengthen method with gradually anchored prestressed NSM CFRP can significantly improve the monotonic behavior of beams, and there is an obvious bond stress peak transfer phenomenon. In addition, the fatigue life of beams strengthened with gradually anchored prestressed NSM CFRP was significantly increased, and the fatigue failure mode is changed from the concrete cover separation to the fatigue fracture of longitudinal steel bars. The details of applying gradient prestress enhances the ability of strengthened beams to resist the failure of end concrete cover, and thus improves the fatigue performance.</t>
  </si>
  <si>
    <t>CFRP, Fatigue behavior, Gradually anchored, Near-surface-mounted (NSM), Static behavior</t>
  </si>
  <si>
    <t>10.1016/j.compstruct.2021.114968</t>
  </si>
  <si>
    <t>Effect of surface preparation technique on fatigue performance of steel structures repaired with self-stressing SMA/CFRP patch</t>
  </si>
  <si>
    <t>© 2021An experimental program was conducted to evaluate the effect of surface preparation on the effectiveness of a shape-memory alloy / carbon-fiber reinforced polymer (SMA/CFRP) self-stressing patch for repair and strengthening of fatigue-sensitive steel elements. Steel surfaces were prepared through grit blasting and power tool cleaning. The fatigue lives of control and repaired specimens were measured to quantify the improvement provided by the patch under Mode-I loading. Fatigue crack growth curves were developed using a beach marking technique to track the evolution of crack growth. Digital-image correlation techniques were implemented in selected cases to study the debonding of the patch from the steel for different configurations and load levels. The fatigue performance of repaired specimens is investigated in terms of failure modes, fatigue lives, crack growth curves, and strain contours. This discussion is informed by the results of surface characterization tests performed on grit-blasted and power-tool-cleaned surfaces. It was found that grit-blasted repaired specimens exhibit approximately three-times the fatigue life improvement experienced by their power-tool-cleaned counterparts.</t>
  </si>
  <si>
    <t>Crack growth, Debonding, Mode-I fatigue, Roughness, Surface preparation, Wettability</t>
  </si>
  <si>
    <t>10.1016/j.compstruct.2021.114868</t>
  </si>
  <si>
    <t>Piezo-impedance based fatigue damage monitoring of restrengthened concrete frames</t>
  </si>
  <si>
    <t>© 2021 Elsevier LtdThe present study proposes a novel application of wavelet transform energy of piezo-impedance signatures in monitoring the premature fatigue damage of restrengthened reinforced concrete (RC) frames. The steel plates on one column of the damaged RC frame and carbon fibre reinforced polymer (CFRP) wrap on the other are utilized as the local strengthening elements. The lead zirconate titanate (PZT) patches bonded externally to the retrofitted elements were used to acquire the global and local vibration response of the test frame under high-cycle and low-strain fatigue loading environment. The electro-mechanical impedance (EMI) technique combined with discrete wavelet transform (DWT) is employed on frequency domain PZT-admittance signatures to identify, localize, and quantify the severity of premature fatigue damages. The EMI-identified structural damping and DWT energy based damage dependent models shows extraordinary ability in estimating residual fatigue life of the structure. The results of combined local and global dynamics technique indicate the higher performance of the PZT-identified equivalent stiffness parameters (ESP) in detecting and quantifying plate debonding failures. Further, for the first time, the miniature AD5933 chipset displays a higher correlation of ESP in estimating premature fatigue damages, ultimately proving its efficacy for using it as a low-cost impedance-based health monitoring solution for retrofitted RC structures.</t>
  </si>
  <si>
    <t>EMI technique, Fatigue, Frame structures, Piezo sensors, Plate debonding, Retrofit, Structural health monitoring</t>
  </si>
  <si>
    <t>10.11900/0412.1961.2021.00342</t>
  </si>
  <si>
    <t>Strain-Controlled Fatigue Behavior of Nanotwin- Strengthened 304 Austenitic Stainless Steel</t>
  </si>
  <si>
    <t>Jinshu Xuebao/Acta Metallurgica Sinica</t>
  </si>
  <si>
    <t>© 2022, Science Press. All right reserved.Engineering nano-scale twin boundaries has been recognized as a novel strategy to achieve a superior combination of tensile strength, ductility, and fatigue limit in metallic materials. However, to date, the strain-controlled fatigue behavior of nanotwin (NT)-strengthened metals is still rarely explored, most possibly owing to the difficulty in preparing bulk fatigue samples. In this work, a bulk heterogeneously structured 304 stainless steel (304 SS) containing 30% volume fraction of NT bundles embedded in the micrometer-sized grain matrix was prepared and studied under constant plastic strain amplitude-controlled fatigue tests. A considerable fatigue life and much higher cyclic flow stress level, while maintaining a weaker degree of cyclic softening at larger strain amplitude, was achieved in NT-strengthened 304 SS, compared with its coarse-grained counterpart in the same strain-controlled fatigue tests. This is fundamentally distinct from the more obvious softening behavior of conventional nanostructured metals induced by strain localization at larger strain amplitude. Such exceptional low-cycle fatigue properties were attributed to the presence of a high-strength NT structure associated with novel mechanical stability and its co-deformation with surrounding grains, effectively suppressing strain localization and fatigue crack initiation.</t>
  </si>
  <si>
    <t>Austenitic stainless steel, Cyclic response, Fatigue life, Nanotwin, Strain delocalization</t>
  </si>
  <si>
    <t>10.1016/j.msea.2021.142291</t>
  </si>
  <si>
    <t>Strain ratio effects on microstructure discovery and low-cycle fatigue behavior of DP600 steel under cyclic shear path</t>
  </si>
  <si>
    <t>© 2021 Elsevier B.V.The fatigue behaviors of dual-phase steels (DP600) under cyclic shear path are studied and the effects of strain ratio are analyzed. Based on twin bridge shear specimens, complete reverse strain-controlled fatigue tests are carried out on DP600 sheet (1.2 mm) under different strain ratios (R = −1, −0.5, 0, and 0.5) with strain amplitudes in the range 0.8–3.0%. DP600 exhibits cyclic softening with a relatively constant softening rate related to amplitude and strain ratio. Smaller loading amplitude and higher strain ratio are beneficial to improve the softening ability of the material. The γ-fiber-type (&lt;111&gt;//ND) texture components are well developed at higher strain ratios, which improve the fluidity of the dual-phase steel, thus making the microstructure deformation more uniform and reducing the risk of damage caused by deformation compatibility. The uniform deformation of the material improves the absorption of plastic strain energy. Therefore, higher strain ratios are beneficial to improve the fatigue life of dual-phase steel.</t>
  </si>
  <si>
    <t>Cyclic shear path, Cyclic softening, Dual-phase steel, Low cycle fatigue, Strain ratio</t>
  </si>
  <si>
    <t>10.1016/j.conbuildmat.2021.125707</t>
  </si>
  <si>
    <t>Fatigue behavior of corroded steel plates strengthened with CFRP plates</t>
  </si>
  <si>
    <t>© 2021 Elsevier LtdThis paper presents an experimental study performed to investigate the effectiveness of carbon fiber reinforced polymer (CFRP) plates in extending fatigue life of corroded steel plates. Specimens with five kinds of corrosion damage level, four kinds of strengthening configuration and four kinds of applied fatigue stress amplitude were tested and the primary fatigue behavior indications consist of failure mode, fatigue fractography, fatigue life and crack propagation were analyzed. Results showed that externally patching CFRP plates significantly strengthened the fatigue behavior of corroded steel plates, and even made the fatigue life of corroded steel plates recovered or exceeded that of the un-corroded ones, the fatigue life of the patched specimen which presented the most significant strengthening effectiveness even showed a fatigue life extension of more than 85.3 times with respect to the un-patched corroded steel plate and approximately 2 times over the un-corroded steel plate. Results also indicated that different strengthening configurations appeared to have diversity effect on the fatigue life extension and crack growth retardation of corroded steel plates, end anchorage measures effectively delayed the failure process of CFRP bonding interface and improved the fatigue strengthening effect, increasing CFRP strengthening stiffness or adopting prestressed CFRP plates significantly reduced the crack growth rate and extended the fatigue life of corroded steel plates. The outcome of the tests provided meaningful references and essential data for the reliable application of CFRP strengthening system in the fatigue performance improvement of corroded steel structures.</t>
  </si>
  <si>
    <t>Carbon fiber reinforced polymer, Corroded steel plate, Fatigue test, Strengthening</t>
  </si>
  <si>
    <t>10.1016/j.conbuildmat.2021.125587</t>
  </si>
  <si>
    <t>Combined effects of cyclic/sustained bending loading and water immersion on the interface shear strength of carbon/glass fiber reinforced polymer hybrid rods for bridge cable</t>
  </si>
  <si>
    <t>© 2021 Elsevier LtdHybrid fiber reinforced polymer (HFRP) rod with glass fiber shell (GFS) and carbon fiber core (CFC) was developed as an alternative of steel materials and applied for the bridge cable. In the present paper, the combined effects of cyclic/sustained bending loading and water immersion on the interface shear strength of CFC/GFS for hybrid rods were experimentally evaluated. The bending loading levels were 40%, 50% and 60% of the ultimate bending load, and three immersion temperatures were 25 °C, 40 °C and 55 °C, respectively. The tests of interface shear strength, dynamic mechanical analysis and morphological analysis were conducted to reveal the evolution mechanism of hybrid rods exposed in the above coupling condition. Based on the Arrhenius theory, the long-term life prediction of hybrid rods was obtained. The results indicated that the degradation of hybrid rods were accelerated with the increase of exposure temperature and bending loading levels. Furthermore, the combined effect of cyclic loading/water immersion on the mechanical and thermal properties of hybrid rods was more remarkable compared to the sustained loading/water immersion, this was because the fatigue microcracks were easy to form under the cyclic loading and provided the more storage space for water molecules, leading to the hydrolysis/plasticization of resin and interface debonding of fiber/resin. It was recommended that the applied cyclic bending loading level should not exceed 50% to guarantee the desirable service life of bridge structures. Long-term life prediction showed HFRP rods subjected to the combined effect of cyclic loading and water immersion were more susceptible to degradation. Furthermore, the service life of hybrid rods exposed in northern latitude 50° (mean annual temperature of 5.7 °C) was approximately 16.1 years when the retention of interface shear strength degraded to 70%. In comparison, the combined effect of cyclic loading and water immersion accelerated the degradation, which leading to a lower service life of 6.2 years.</t>
  </si>
  <si>
    <t>Carbon/glass fiber hybrid rods, Cyclic/sustained bending loading, Interface shear strength, Long-term life prediction, Water immersion</t>
  </si>
  <si>
    <t>10.1108/RPJ-03-2021-0069</t>
  </si>
  <si>
    <t>Heat treatment effect on fatigue behavior of 3D-printed maraging steels</t>
  </si>
  <si>
    <t>Fatigue, SLM, Steel, Surface treatment</t>
  </si>
  <si>
    <t>10.1007/s00170-022-10012-w</t>
  </si>
  <si>
    <t>Simultaneous effects of cutting depth and tool overhang on the vibration behavior of cutting tool and high-cycle fatigue behavior of product: experimental research on the turning machine</t>
  </si>
  <si>
    <t>© 2022, The Author(s), under exclusive licence to Springer-Verlag London Ltd., part of Springer Nature.One of the major challenges in the manufacturing parts, especially metals, is turning with good/excellent surface quality, which has a significant effect on the fatigue strength of the industrial components. Selecting incorrect or unsuitable values of machining parameters leads to vibration instability in the cutting tool and as a result, excessive roughness is created on the product’s surface. Therefore, one of the ways to reduce the roughness factor and increase the product fatigue life is to control the relative slip and vibration between the cutting tool and the workpiece. To achieve this goal, the authors attempted to investigate the simultaneous effects of tool overhang and cutting depth on the static and dynamic deflection of the cutting tool in vitro. After that, the surface roughness was measured in different workpieces. Also, to study the high-cycle fatigue behavior of products with different surface roughness, four-point bending fatigue test was performed and stress-life diagram (S–N) was obtained. In addition, Basquin coefficients were extracted in terms of surface roughness. Eventually, the mathematical relationship between Basquin coefficients and surface roughness was presented by employing multiple linear regression (MLR) technique. This work was also done to obtain the relationship between machining parameters, including cutting depth and tool overhang, and surface roughness, and finally mathematical relation of life estimation was presented via the studied parameters. Next, S–N diagram of CK45 carbon steel considering surface roughness of 2.07 microns was predicted using the proposed model and different orders (first-, second-, and third-order regression). Comparison of the predicted data with the test results indicated that the mathematical model presented in this research is well able to evaluate the fatigue life of carbon steels with different roughness levels.</t>
  </si>
  <si>
    <t>Cutting depth, High-cycle fatigue behavior, Surface roughness, S–N diagram, Tool deflections, Tool overhang</t>
  </si>
  <si>
    <t>10.2472/jsms.71.711</t>
  </si>
  <si>
    <t>Rotating Bending Fatigue Properties of Age Hardening Treated Additive Manufactured Maraging Steel and their Improvement with Additional Treatments</t>
  </si>
  <si>
    <t>Zairyo/Journal of the Society of Materials Science, Japan</t>
  </si>
  <si>
    <t>© 2022 The Society of Materials Science, Japan.Rotating bending fatigue tests were conducted to investigate the fatigue property of age hardening treated maraging steel made by direct metal laser sintering process which was one of additive manufacturing processes. In this study, fatigue properties were evaluated firstly using the as-additive manufactured specimen with the surface shape remaining in the additive manufacturing process. After that, the effects of additional treatments such as mechanical polishing, hot isostatic press (HIP) treatment and shot peening (SP) treatment on fatigue properties were investigated. The main results obtained are as follows. The effect of surface roughness produced during manufacturing process on fatigue strength is significant, and is greater than the effect of initial defects. If HIP treatment is performed with the surface shape remaining, the fatigue life will be shortened. On the other hand, the fatigue strength of the maraging material which was made by additive manufacturing process can be dramatically improved by SP treatment and fatigue fracture from surface can be suppressed. The fatigue fracture mode shifts by SP treatment from surface origin type where fatigue cracks initiate from dents on the surface to the internal origin type where fatigue cracks initiate from cleavage crack of martensite block or initial defect. To further improve fatigue property, it is necessary to suppress the occurrence of cleavage crack.</t>
  </si>
  <si>
    <t>Additive manufactured, Fracture mechanism, High cycle fatigue (HCF), Hot isostatic press, Maraging steel, Mechanical polish, Shot peening, Surface roughness</t>
  </si>
  <si>
    <t>10.1016/j.matpr.2022.08.267</t>
  </si>
  <si>
    <t>Comparative evaluation of different steel for mobile nucleus of electromechanical disc type vehicle horn</t>
  </si>
  <si>
    <t>Materials Today: Proceedings</t>
  </si>
  <si>
    <t>C1010, Electro-mechanical horn, EN8D, Failure analysis, Material selection, Mobile nucleus</t>
  </si>
  <si>
    <t>10.1007/s40194-022-01345-x</t>
  </si>
  <si>
    <t>Fatigue strength assessment of TIG-dressed high-strength steel cruciform joints by nominal and local approaches</t>
  </si>
  <si>
    <t>© 2022, The Author(s).According to the IIW recommendation, the fatigue strength of welded steel joints is defined as independent of the base material in case of the as-welded condition. However, post-treatment techniques can improve the fatigue performance of welded structures, especially for increased base material strengths. Therefore, this paper investigates the effect of TIG dressing, as common post-weld treatment method, on the fatigue strength of high-strength steel S700 cruciform joints. The statistically evaluated fatigue test results reveal a significant increase of the nominal fatigue strength from FAT 90 for the as-welded up to 182 MPa for the TIG-dressed state. The experiments are further compared to recommended and suggested design curves applying both nominal as well as local stress approaches. Focusing on the TIG-dressed state, the suggested increase in nominal stresses is well validated leading to a conservative assessment. In addition, the proposed slope in the finite life region with a value of m1 = 4 shows a sound fit to the statistically evaluated value of m1 = 4.7 for the test results. The local fatigue strength estimation is performed based on a recent proposal using the theory of critical distances. Therefore, linear elastic numerical analysis of the investigated specimens is performed. Again, the resulting S-N curves agree well to the experiments validating the proposed local design approach.</t>
  </si>
  <si>
    <t>Fatigue strength assessment, High-strength steel, Local approach, TIG dressing</t>
  </si>
  <si>
    <t>10.26896/1028-6861-2022-88-7-63-72</t>
  </si>
  <si>
    <t>COMPARISON of the STRENGTH and STRUCTURAL PROPERTIES of the SPECIMENS MADE of EOS PH1 STAINLESS STEEL of ADDITIVE MANUFACTURING and 30KhGSA HARDENED STEEL of TRADITIONAL PRODUCTION</t>
  </si>
  <si>
    <t>Industrial Laboratory. Materials Diagnostics</t>
  </si>
  <si>
    <t>© TEST-ZL Publishing, LLC.All rights reserved.Nowadays, promising and dynamically developing additive manufacturing of complex parts for small-scale production actively succeeds traditional technologies in many industries including aircraft engineering. A method of selective laser fusing also finds effective application along with a well-known methods of additive manufacturing like selective laser sintering, laser metal deposition, plasma-jet hard-facing and electron beam melting etc. The results of comparing the structural, mechanical and tensile strength properties of materials used for manufacturing complex-shaped products by additive and traditional methods revealed the advantage of additive manufacturing which is the basis for their introduction into industry. The goal of the study is a comparative study of the microstructure, mechanical characteristics, fatigue life and fatigue fracture of the specimens made of EOS PH1 stainless steel produced by additive manufacturing and 30KhGSA hardened steel specimens obtained by a traditional technology. Fatigue resistance tests of the specimens were carried out in conditions of uniaxial longitudinal stretching. The microstructural features of the microsections of the cross sections of the samples were studied using stereomicroscope and scanning electron microscopy. Fractographic study of the macro- and micro fracture patterns of the specimens was carried out to identify the structural features of the fractures, fracture nuclei and their correlation with the microstructural imperfections. It is shown that selective laser melting technology used for manufacturing EOS PH1 stainless steel specimens, provides production of the specimens with a rather high tensile strength characteristics comparable to the characteristics of 30KhGSA hardened steel specimens. Therefore, EOS PH1 stainless steel has a great potential as a material for manufacturing parts and products that have high requirements for the strength, hardness and fatigue life.</t>
  </si>
  <si>
    <t>additive manufacturing, chromansil, fatigue fracture, fractographic research, selective laser melting, stainless steel</t>
  </si>
  <si>
    <t>10.2478/amns.2022.2.0035</t>
  </si>
  <si>
    <t>Optimal Solution of the Fractional Differential Equation to Solve the Bending Performance Test of Corroded Reinforced Concrete Beams under Prestressed Fatigue Load</t>
  </si>
  <si>
    <t>Applied Mathematics and Nonlinear Sciences</t>
  </si>
  <si>
    <t>© 2022 Cheng Chen et al., published by Sciendo 2022.With the help of fractional differential equations, this article studies the failure morphology, fatigue strength, and fatigue life of corroded reinforced concrete beams under fatigue loading. Studies have shown that the mid-span deflection of low-corrosion reinforced concrete beams is smaller than that of uncorroded reinforced concrete beams. The corrosion-fatigue coupling effect accelerates the fatigue crack growth rate of steel bars. This reduces the fatigue modulus of concrete and causes the stiffness of the beam to degrade. The research results provide a theoretical basis for the fatigue performance evaluation of corroded reinforced concrete beams.</t>
  </si>
  <si>
    <t>Corrosion, Fatigue load, Fractional differential equation, Reinforced concrete, Restoring force model</t>
  </si>
  <si>
    <t>10.2207/qjjws.40.98</t>
  </si>
  <si>
    <t>A Simple Repair Method of Fatigue Cracks Using Stop-holes Reinforced with Wedge Members</t>
  </si>
  <si>
    <t>Yosetsu Gakkai Ronbunshu/Quarterly Journal of the Japan Welding Society</t>
  </si>
  <si>
    <t>© 2022 Japan Welding Society. All rights reserved.A simple repair method of fatigue cracks using stop-holes reinforced with slope-type wedge members, which was previously proposed by the author, has been examined for the case of reinitiated cracks. By using this method, the stress intensity factor range around a reinitiated crack tip is expected to be reduced by the wedge load effect of the wedge members. The chief advantages of this method are that the repair work can be easily performed from only one side of a cracked structure, and that the wedge member can be set so adaptive as to maintain the wedge load automatically and effectively as the reinitiated crack grows. In addition to the conventional adaptive wedge member using a pulley and a wire-type displacement meter, a compact adaptive wedge member with a reverse slope and using elastic bands has been newly proposed and comparatively tested with the conventional one. Fatigue tests both under constant and variable amplitude loads were performed on a steel plate specimen with a drill hole and a notch, and validity of the above repair method was experimentally examined using both of conventional and compact adaptive wedge members. As a result of the fatigue tests under constant amplitude loads, it was found that the strain range on the specimen side is reduced to 40.7% and the fatigue life is prolonged by 26.1 times by application of the compact adaptive wedge member as compared with the case of the conventional stop-hole. Under variable amplitude loads, both of the conventional and the compact adaptive wedge members reduced the strain range on the specimen side and prolonged the fatigue life, however, the efficacy of the former was even stronger (30.6~27.8 times in fatigue life as compared with the case of the conventional stop-hole).</t>
  </si>
  <si>
    <t>adaptive wedge member, crack growth, fatigue crack, reinitiated crack, repair method, stop-hole, variable amplitude load, wedge load</t>
  </si>
  <si>
    <t>10.1007/s40194-022-01357-7</t>
  </si>
  <si>
    <t>Fatigue tests of as-welded and HFMI treated S355 details with longitudinal and transverse attachments</t>
  </si>
  <si>
    <t>© 2022, International Institute of Welding.Fatigue of welded steel details is a very complex phenomenon influenced by many factors. To improve its fatigue strength by extending the crack initiation period in total fatigue life, high-frequency mechanical impact (HFMI) method can be employed. The previously developed two-stage model (TSM), which considers the crack initiation and propagation periods separately, can take all HFMI improvement parameters. High cycle fatigue tests have been conducted to collect the necessary data for the calibration of the TSM. This paper presents fabrication, HFMI treatment, geometry inspection, monotonic tensile tests of the base material, and fatigue tests of as-welded and HFMI-treated details with longitudinal and transverse attachments. HFMI treatment’s quality control is emphasized, extending from the HFMI gauge’s standard application to the 3D scan of specimens. Additionally, the continuous monitoring system for crack initiation and propagation data collection is also presented. The obtained results and the observations during the tests are described in detail. It is shown that the HFMI method significantly extends the fatigue life of welded steel details, and data for the calibration of the TSM are presented.</t>
  </si>
  <si>
    <t>Fatigue tests, HFMI, Post-weld treatment, Steel grade S355, Welded steel details</t>
  </si>
  <si>
    <t>10.1007/s13369-022-07029-4</t>
  </si>
  <si>
    <t>Structural Integrity–Reliability Analysis of in-use Coal Handling Plants Through Energy Dissipation Techniques of Non-Destructive Testing: A Novel Experimental Study</t>
  </si>
  <si>
    <t>© 2022, King Fahd University of Petroleum &amp; Minerals.Non-destructive testing (NDT) is effective in detecting surface as well as intrinsic faults in structures during production or in-service service life without destroying the originality of the test specimen. It is a tool that ascertains the viability of potential, behind sceptically for current and future use of material. The structural strength of the coal handling plant is mitigating during its service life cycle of dispatching coal. Residual and service stresses, impact of coal, fatigue loading and corrosion due to detrimental environmental incongruities are the substantive reason behind its quality deterioration. A three-dimensional structure of the coal handling plant was made in Creo for analysing the actual load condition on the designed structures. Anomaly in between energy propagation through the test specimen is the principle of flaw detection which was generated during use. Ultrasonic flaw detection (UFD), liquid penetration test (LPT), ultrasonic thickness test (UTT), ultrasonic pulse velocity test (UPVT) and rebound hammer test (RHT) were done on the steel structure and concrete base of the coal handling plant for speculating their integrity of safety. Impediment and variation in the energy propagation are the substantive evidence of non-destructive testing predominantly. Reliability of complete structure was estimated, and expected life of bunker was ascertained for 20 years by applying Weibull distribution with the in situ NDT results.</t>
  </si>
  <si>
    <t>Coal handling plant (CHP), Non-destructive testing (NDT), Rebound hammer test (RHT), Ultrasonic pulse velocity test (UPVT), Ultrasonic testing (UT), Ultrasonic thickness test (UTT)</t>
  </si>
  <si>
    <t>10.1016/j.prostr.2022.05.048</t>
  </si>
  <si>
    <t>Electrical Resistance measurements for fatigue damage prediction of AISI 316L stainless steel</t>
  </si>
  <si>
    <t>Procedia Structural Integrity</t>
  </si>
  <si>
    <t>© 2022 The Authors. Published by Elsevier B.V.The evaluation of fatigue damage represents a fundamental challenge for the deep comprehension of the fatigue phenomena. In this work, a real-time monitoring of fatigue damage by Electrical Resistance method is carried out on a batch of AISI 316L stainless steel specimens with U-shaped notch at different stress levels. The temperature of the specimens was also on-line monitored during the test using three thermocouples type T to eliminate heating due to cycling load and Joule effect. The experimental results show that resistance decreases in the initial stages of fatigue and subsequently, starting from about 20-40% of the fatigue life, shows a rapid increase associated to the fatigue damage close to the notch tip. Before final failure, from about 80-90% of the fatigue life, the resistance increases rapidly in the propagation phases of the crack. This latter behaviour is coherent with the reduction in stiffness obtained by processing fatigue data of the tested specimens. In conclusion, the applied experimental method proved to be effectively valid for predicting with accuracy the evolution of fatigue damage of metals</t>
  </si>
  <si>
    <t>Damage evolution, Electrical Resistance, Fatigue, Metals</t>
  </si>
  <si>
    <t>10.1016/j.prostr.2022.05.054</t>
  </si>
  <si>
    <t>Very-high-cycle fatigue responses of stainless steel for compressor valve plates</t>
  </si>
  <si>
    <t>© 2022 The Author(s)Very High Cycle Fatigue (VHCF) responses of stainless steel used for air conditioning compressor valve plates under different loading conditions were investigated. Firstly, the material mechanical responses considering the specimen extracted directions were conducted and compared for predicting the fatigue life. The stress distribution in the simple specimen was examined for these specimens. Furthermore, the fatigue experiments were conducted to explore the variations in calculation methods of materials for the compressor. According to the calculated results under the static and dynamic loading conditions, the results demonstrates that the fatigue life results by the static stress approach is superior to that of the dynamic stress approach with a narrow scatter band. The computed strategy for the high cycle fatigue data could further estimate the fatigue life of structures of air conditioning compressor valve plates.</t>
  </si>
  <si>
    <t>Compressor, Mechanical responses, Stainless steel, Very-high-cycle fatigu</t>
  </si>
  <si>
    <t>10.1111/ffe.13794</t>
  </si>
  <si>
    <t>Establishment of unified creep–fatigue life prediction under various temperatures and investigation of failure physical mechanism for Type 304 stainless steel</t>
  </si>
  <si>
    <t>© 2022 John Wiley &amp; Sons Ltd.Investigations into creep–fatigue life and the corresponding failure physical mechanism are crucial for guaranteeing the structural integrity of components. In this work, a series of strain-controlled fatigue and creep–fatigue tests were performed at different temperatures. Then, the EBSD-TEM combinative analysis was performed to reveal the microstructure evolution. The creep failure parameter dependence derived from standard creep experimental data and their importance in further creep–fatigue employment were discussed. Results show that strain energy density has better relevance than ductility in connecting with creep failure. The temperature-dependent critical strain energy density and an equivalent failure strain energy density, considering geometric effect, were incorporated with the current energy-based model, which enables creep–fatigue life scatter within a factor of 1.5. Moreover, multi-slip activations and severe slip interactions under creep–fatigue conditions were responsible for the ultimately lifetime reductions based on microstructure observations.</t>
  </si>
  <si>
    <t>creep–fatigue, geometrically necessary dislocation, life prediction, misorientation, parameter dependence</t>
  </si>
  <si>
    <t>10.1016/j.trpro.2022.06.343</t>
  </si>
  <si>
    <t>The choice of material for sheet body parts of the car in order to improve the car structural safety</t>
  </si>
  <si>
    <t>Transportation Research Procedia</t>
  </si>
  <si>
    <t>© 2022 Elsevier B.V.. All rights reserved.The key tasks in the automotive industry is to ensure the operability of car parts and components. The purpose of the study is to develop a method for assessing the stages of fatigue damage of sheet structural materials based on the curves of changes in the current deflection of flat samples in the process of cyclic loading, which allows a reasonable selection of the material at the design stage of the car body sheet elements in order to increase maintainability and increase its safety during operation. The study used the fatigue tests of flat samples made of 08kp and 20kp steel grades. It was discovered that when choosing structural materials at the design stage of a car, preference should be given to materials that will experience a fatigue crack growth dur-ing a large part of their operating life cycle. This article proposes a method for assessing the stages of fatigue damage of sheet structural materials on the curves of changes of the current deflection of flat samples during cyclic loading, which makes it possible to reasonably select material at the stage of design of car body sheet elements in order to improve maintainability and to increase its safety during operation.</t>
  </si>
  <si>
    <t>Cyclic Loads, Ensuring the Operating Efficiency of the Car, Mechanical Characteristics, Method for Assessing the Stages of Fa-tigue Damage, Sheet Car Body Parts</t>
  </si>
  <si>
    <t>10.36897/jme/150322</t>
  </si>
  <si>
    <t>INFLUENCE OF DIFFERENT MACHINING PROCESSES ON FATIGUE LIFE PERFORMANCE OF ENGINEERED SURFACES: A SHORT REVIEW</t>
  </si>
  <si>
    <t>Journal of Machine Engineering</t>
  </si>
  <si>
    <t>© 2022, Editorial Institution of Wrocaw Board of Scientific. All rights reserved.In this paper fundamental information on the influence of the real machined surfaces generated by different machining processes on the fatigue life of machine parts are presented. In the first part the various approaches for the assessment of the stress concentration factor and the correction of a fatigue life limit are discussed. In the second part the results of standard fatigue tests are compared with computed data and predictions using FEM based simulations. The effect of surface discontinues (valleys) in the real surface profiles is related to engineered parts made of different materials including steels, aluminium alloys, aerospace alloys and composites.</t>
  </si>
  <si>
    <t>engineered parts, fatigue life, stress concentration, surface roughness</t>
  </si>
  <si>
    <t>10.1007/s12008-022-00965-3</t>
  </si>
  <si>
    <t>Fatigue Life Examination and Crack Propagation characteristics of two Ferrous based Alloy materials</t>
  </si>
  <si>
    <t>International Journal on Interactive Design and Manufacturing</t>
  </si>
  <si>
    <t>Crack, Fatigue, Material, Simulation, Steel</t>
  </si>
  <si>
    <t>10.1111/ffe.13774</t>
  </si>
  <si>
    <t>Thermomechanical and isothermal fatigue crack propagation testing method for 316LN austenitic stainless steel</t>
  </si>
  <si>
    <t>© 2022 John Wiley &amp; Sons Ltd.Investigating fatigue crack growth behavior of materials is crucial to the life design and safety evaluation of engineering structures. During the practical service condition, the temperature keeps changing, which cannot be studied by the traditional fatigue crack growth test method at constant temperature. In this study, we focus on constructing a new thermomechanical fatigue (TMF) crack propagation testing method, developing a thermal deformation compensation method, and proposing an equivalent compliance method suitable for variable temperature conditions based on ASTM E647 standard to measure the crack length. Furthermore, the load- and strain-controlled TMF tests under different phase angles are carried out to prove the validity of the new method.</t>
  </si>
  <si>
    <t>equivalent compliance method, fatigue crack growth, isothermal fatigue, thermomechanical fatigue</t>
  </si>
  <si>
    <t>10.1016/j.prostr.2022.01.046</t>
  </si>
  <si>
    <t>Damage evaluation of the power plants materials based on the AE model of material degradation under high-cyclic fatigue</t>
  </si>
  <si>
    <t>© 2022 Sergiy Bezhenov. Published by Elsevier B.V.Modern mechanical engineering products are expected to have an increased lifetime at reduced cost. In order to enable this development, new and improved methods of structural materials strengthening need to be found. Mathematical modelling of the mechanical behaviour of the products in the conditions of fatigue, taking into account various operational, design and technological factors does not provide the necessary accuracy and has to be verified in long-Term tests. Therefore, development of a methodology for predicting the limiting state of the structural materials under the long-Term periodic load by non-destructive control methods, in particular the acoustic emission (AE) method, remains topical. Within this work, custom-designed model samples of nickel-and titanium-based alloys, as well as carbon and alloyed steel have been studied in comparison. The samples were fabricated both in standard technological process and including ultrasonic surface hardening. Features of cyclic AE characteristics that are identical for different classes of materials with different technological inheritance are described. Based on the obtained results, the relationships between the informative parameters of AE and the criteria of the limiting state of the studied materials for power plants under the high-cycle fatigue conditions are established. This enables assessment of the effectiveness of the technological measures aimed at increasing the life of parts of the power plants, based on non-destructive AE control.</t>
  </si>
  <si>
    <t>Acoustic emission, Damages of the material structure, Deformation, Fatigue, Hard facing, Stage-by-stage fracture</t>
  </si>
  <si>
    <t>10.1007/978-3-030-91847-7_16</t>
  </si>
  <si>
    <t>Multiaxial Fatigue Behaviour of SLM 18Ni300 Steel</t>
  </si>
  <si>
    <t>Structural Integrity</t>
  </si>
  <si>
    <t>Bending-torsion, Fatigue life prediction, Multiaxial fatigue, Notch effect, SWT parameter</t>
  </si>
  <si>
    <t>10.1177/1748006X221099765</t>
  </si>
  <si>
    <t>Investigation on fatigue life prediction and reliability design of 304 stainless steel manufactured by laser metal deposition</t>
  </si>
  <si>
    <t>Proceedings of the Institution of Mechanical Engineers, Part O: Journal of Risk and Reliability</t>
  </si>
  <si>
    <t>© IMechE 2022.Laser metal deposition (LMD) is an advanced technology to manufacture the specimen by layer-by-layer method. In this paper, the fatigue tests of 304 stainless steel (SS304) smooth specimens manufactured by LMD are conducted with the stress ratio of −1 and the frequency of 10 Hz. Considering that the fatigue crack is caused by the material defect on the subsurface, the fatigue life of smooth specimen under the different cyclic stress amplitudes are predicted based on the dislocation model, equivalent initial crack size and empirical formula. Lognormal, two-parameter Weibull and extreme maximum value distributions are applied to describe the fatigue life of the smooth specimens at the different cyclic stress amplitudes. The result shows that two-parameter Weibull distribution has the best ability to describe the fatigue life distribution. Based on two-parameter Weibull distribution, the probabilistic-stress-number (P-S-N) curves at the four different reliability levels are plotted. Combined with the material strength degradation rule, the design checkpoint method is adopted to analyze the fatigue life reliability of smooth specimens under the different cyclic stress amplitudes. The reliability results are close to those of two-parameter Weibull distribution.</t>
  </si>
  <si>
    <t>fatigue life prediction, fatigue reliability design, Laser metal deposition, P-S-N curve, probability distribution</t>
  </si>
  <si>
    <t>10.1080/09507116.2022.2088148</t>
  </si>
  <si>
    <t>Investigations for improving fatigue strength by low energy laser peening via bending fatigue test</t>
  </si>
  <si>
    <t>Welding International</t>
  </si>
  <si>
    <t>box welded joint, fatigue strength, high-strength steel, Laser peening, low pulse energy, residual stress</t>
  </si>
  <si>
    <t>10.3233/SFC-228010</t>
  </si>
  <si>
    <t>Correlation of deformation with damage progression behavior around a notch tip under creep and fatigue conditions for W-added 9Cr steel including weld joint</t>
  </si>
  <si>
    <t>Strength, Fracture and Complexity</t>
  </si>
  <si>
    <t>© 2022 - IOS Press. All rights reserved.Research concerning heat-resistant steels for the application in fossil-fired power plants has progressed remarkably during the past 60 years. This has resulted in improvements in the electrical efficiency of fossil-fired power plants. Currently, there are plans and programs to develop ultra-supercritical plants designed to operate at steam temperature and pressure conditions of 600/650 °C and 32 MPa. The W-added 9%Cr ferritic heat-resistant steel, that is, ASME grade P92, has been developed as a boiler material for this ultra-supercritical plant. Boiler materials, whose performance is critical for ultra-supercritical plant, are required to possess high creep resistant properties. In addition, these materials are exposed to fatigue induced by thermal stresses, that is, they are operated under creep-fatigue interacting conditions. In this study, mechanical tests under the condition of high temperature creep-fatigue interaction were conducted for P92 steel under stress-controlled and various load frequency conditions using the in-situ observational creep-fatigue testing machine to observe the damage formation behavior around a notch tip composed of voids in mesoscale. On the basis of these results, the effects of damage formation behavior on crack growth life were clarified. Furthermore, for the case of creep deformation, the numerical analyses of vacancy diffusion and concentration around a notch tip were conducted using our proposed numerical method of local stress-induced vacancy diffusion behavior, which is a nanoscale phenomenon to relate these behaviors to the damage formation behavior in mesoscale (μm scale).</t>
  </si>
  <si>
    <t>ASME grade P92, creep and fatigue, damage formation, in-situ observational creep-fatigue testing machine, vacancy diffusion</t>
  </si>
  <si>
    <t>10.3233/SFC-228003</t>
  </si>
  <si>
    <t>Creep, fatigue, and creep-fatigue crack growth behaviours of P92 steel at 600 °C</t>
  </si>
  <si>
    <t>© 2022 - IOS Press. All rights reserved.High-temperature components in power generation plant are exposed to creep, fatigue, and creep-fatigue environment during service. The components are usually under multiaxial state of stress condition. Understanding how the material behaves under these loading and environment is essential in order to sustain and keep the plant safe. The present paper aims to investigate the creep rupture and crack growth behaviours of P92 steel at 600 °C. For creep rupture test, notched bars with two different notch radii were prepared and tested under creep condition between 250 and 3500 hours at 600 °C, while the C-shaped specimen was prepared for fatigue and creep-fatigue crack growth tests. The material tested under creep condition showed notch strengthening effect where the life of notched bar specimen increased compared to smooth specimens when the net stress against creep time data was plotted. The effect was more significant as the notch radius decreased. It was also observed that the rupture life of all specimens was von-Mises stress controlled. Based on the fatigue test, it was found that the frequency in a range of 0.1 Hz-10 Hz was insignificantly affecting the crack growth rate. Under creep-fatigue, however, the material showed frequency-dependent behaviour. Observation on the fracture surface revealed that the ductile dimple associated with plasticity was dominant for all creep specimens. In addition, frequency independent specimen was associated with the transgranular fracture, thus flat appearance was evident, while fracture surface of frequency dependent specimen was roughly associated with intergranular fracture.</t>
  </si>
  <si>
    <t>Crack, creep, creep-fatigue, fatigue, frequency, notch strengthening</t>
  </si>
  <si>
    <t>10.1051/metal/2022026</t>
  </si>
  <si>
    <t>Evaluation of fatigue performance of resistance convex welds based on ultrasonic C-scan image analysis</t>
  </si>
  <si>
    <t>Metallurgical Research and Technology</t>
  </si>
  <si>
    <t>© Ultrasonic C-scan detection is adopted in this study to compare the connection status of resistance convex weld (RCW) before, during and after fatigue test. Based on the variation of ultrasonic echoes in different connection zones, the connection state can be observed on ultrasonic C-scan images. With the occurrence of fatigue destructive behavior, ultrasonic C-scan image changes, and so does the pixel distribution. The histogram of pixel grayscale distribution can quantitatively evaluate the fatigue limit of stainless steel RCW joint, which provides an effective method to judge the fatigue life in practical engineering application.</t>
  </si>
  <si>
    <t>Fatigue performance evaluation, Grayscale histogram, Resistance convex weld, Ultrasonic C-scan image</t>
  </si>
  <si>
    <t>10.1007/978-981-19-1968-8_106</t>
  </si>
  <si>
    <t>Evaluation of Tensile and Fatigue Strength of ANSI 304 Steel Pipe Welds</t>
  </si>
  <si>
    <t>Lecture Notes in Mechanical Engineering</t>
  </si>
  <si>
    <t>© 2022, The Author(s), under exclusive license to Springer Nature Singapore Pte Ltd.ANSI 304 austenitic steel is alloy steel with high Ni and Cr content, and this steel has high strength, heat resistance, corrosion resistance, is not magnetized, and excellent weldability. However, regarding the welding process of ANSI 304 steel, the heat-affected area is very sensitive and leads to hot cracking of the weld metal. The higher hot crack forming characteristics of the Austenitic group than other alloys, along with a higher coefficient of thermal expansion, lower coefficient of thermal conductivity, welding mode, etc., are the factors that strongly affect the quality of ANSI 304 steel welds. Tensile strength and fatigue strength of welds are two important parameters characterizing the life and safety of the structure. In this paper, an experimental method is used to evaluate the influence of welding materials, welding mode, and weld geometry parameters on the tensile strength of welds when welding ANSI 304 steel pipes. Thereby, find the optimal set of welding mode parameters to fabricate the test samples. Using the Weibull distribution function and Loga normal distribution function, the fatigue graph and fatigue regression equation are built to evaluate the fatigue strength of ANSI 304 steel pipe welds.</t>
  </si>
  <si>
    <t>ANSI 304 steel, Austenitic, Fatigue strength, Tensile strength, Welding mode</t>
  </si>
  <si>
    <t>10.4028/p-295y1h</t>
  </si>
  <si>
    <t>Study of Durable Strength of Steel Mining and Metallurgical Equipment</t>
  </si>
  <si>
    <t>Solid State Phenomena</t>
  </si>
  <si>
    <t>© 2022 Trans Tech Publications Ltd, Switzerland.Erosion of the metal of mining and metallurgical equipment due to the impact of solid particles is one of the forms of wear that can significantly limit the service life of a working machine or technological equipment, for example, a pipeline conveyor, loading and unloading bodies of mine workings and metallurgical machines. At present, this problem has been little studied and there is not enough information in the literature to form a systematic picture of impact erosion of equipment elements of mining and processing plants. The purpose of the research was to study the fatigue strength and corrosion-mechanical crack resistance of some structural elements of mining and metallurgical equipment with a long service life in chemically aggressive environments. Experimental tests for corrosion fatigue (long-term strength) were performed under bending load. The tests were performed on a bend with zero average voltage and a cycle frequency of 30 Hz. The tests were performed in salt solutions with a concentration of NaCl 5%. To compare the results, tests were sometimes performed in the air. The given data analysis shows that the long-term fatigue of the metal of mining and metallurgical equipment is significantly reduced when reaching 20 years of operation, especially in an aggressive environment containing chlorine ions, which causes severe corrosion damage to steel equipment. In addition, samples cut from metal with a long service life in mining and metallurgical conditions (more than 20 years) are characterized by low long-term strength. It has been found that fatigue resistance decreases with an increase in the number of cycles. Steel samples tested based on N = 106 and especially on the basis of N = 107 cycles have low resistance, which inevitably leads to breakdown with the subsequent destruction of equipment. It has been established that with an increase in the service life of the experimental mining and metallurgical equipment, the fracture toughness of the metal decreases significantly, which causes further failure and destruction of technological equipment.</t>
  </si>
  <si>
    <t>Corrosion crack resistance, Fatigue strength, Mining and metallurgical equipment, Service life</t>
  </si>
  <si>
    <t>10.1007/s11665-022-07040-8</t>
  </si>
  <si>
    <t>Influence of Dynamic Strain Aging on Ratcheting Deformation Behavior of SA333 Gr-6 Steel</t>
  </si>
  <si>
    <t>asymmetrical stress cycling, dislocation density, ratcheting strain, transmission electron microscope, x-ray diffraction</t>
  </si>
  <si>
    <t>10.25103/jestr.151.11</t>
  </si>
  <si>
    <t>Stiffness Degradation Law of Prestressed Concrete Beams under Equivalent Fatigue Loads</t>
  </si>
  <si>
    <t>Journal of Engineering Science and Technology Review</t>
  </si>
  <si>
    <t>© 2022. School of Science, IHU. All rights reserved.With the increase in bridge operation life and the effect of vehicle load, the property of bridge especially the reciprocating effect of heavy-load traffic, which endangers the safety of bridge operation, will be degraded. To further clarify the relationship between the stiffness and fatigue damage under heavy traffic, six prestressed concrete fatigue test beams were designed and manufactured. The equivalent fatigue load was determined by the statistics of traffic flow data. On the basis of the fatigue damage principle, the fatigue failure form and crack development of test beams under equivalent fatigue load were analysed. The constant-amplitude fatigue test method was employed to analyze the section stiffness degradation law and the member stiffness degradation law under equivalent fatigue load. Results demonstrate that the final failure mode of the test beam is the bending failure, which starts from the fatigue fracture of the longitudinal tensile steel bars at the bottom of the beam. With increased fatigue loading times, the stiffness of the test beams exhibits a threestage decay trend of “fast–gentle–fast”. The equivalent fatigue load accelerates the initial stiffness degradation of the prestressed beam, and the bridge design by the normal operating load is conservative. The section stiffness, which is characterized by the prestressed reinforcement strain, correlates best with the member stiffness of the beam. The proposed method provides a certain reference for the design, detection, and early warning of damage of bridge structures.</t>
  </si>
  <si>
    <t>Constant-amplitude fatigue test, Equivalent fatigue load, Heavy traffic, Stiffness</t>
  </si>
  <si>
    <t>10.1016/j.matpr.2022.02.023</t>
  </si>
  <si>
    <t>Fatigue analysis of alloy wheel using cornering fatigue test and its weight optimization</t>
  </si>
  <si>
    <t>© 2022Aluminium alloys are widely used to manufacture alloy wheels for automobiles. Alloy wheels differ from steel wheels in that they possess high strength to weight ratio, better heat conductivity as well as these wheels have a superior aesthetic look. The present work focusses on the application of corner fatigue test and the simulation of wheel rim in order to reduce its the weight and increase the fatigue life of an aluminium alloy A356 wheel. CATIA V5R19 was used to model the wheel rim, and the fatigue analysis was carried out using Ansys 17. The results of the finite element analysis study indicated that the stress generated in the optimised alloy wheel rim was significantly below the actual yield stress of the aluminium alloy. A mass reduction of 200 gm was achieved through the finite element analysis by proper application of stresses on the wheel rim. The overall weight reduction of 1 kg has contributed to the cost reduction as well as decreased fuel consumption for the automobile.</t>
  </si>
  <si>
    <t>Alloy wheel, Alloy wheel rim, Corner fatigue test, Fatigue, FEA, Static structural analysis</t>
  </si>
  <si>
    <t>10.2207/qjjws.40.36</t>
  </si>
  <si>
    <t>Cyclic elasto-plasticity behavior and fatigue crack initiation lives of low carbon steels and their simulated HAZ. (Assessment of fatigue performance of welded joints considering cyclic elasto-plasticity response.)&lt;sup&gt;*&lt;/sup&gt;</t>
  </si>
  <si>
    <t>© 2022 Japan Welding Society. All rights reserved.Fatigue is one of the major causes of structural failure. In particular, the crack initiation and propagation are usually located in correspondence of the welded parts of a structure. Therefore, the correct evaluation and prediction of the fatigue life of welded components is a crucial aspect to avoid unexpected failure and to improve the design and durability of structural parts. The present study focuses on the cyclic stress-strain behavior in the weld heat-affected zone (HAZ), where mostly fatigue cracks are found. In order to investigate the cyclic plasticity behavior of HAZ including cyclic hardening and softening together, experimental and numerical campaigns are carried out. The experimental part of this study deals with the fatigue experiments conducted on test specimens that have undergone the same temperature history to which the heat-affected zone of a weld is exposed (hereafter, simulated HAZ) and the softening and hardening response of base metal, CGHAZ and FGHAZ are observed. Numerical investigations aim to reproduce the cyclic stress–strain behavior simulating the nonlinear material behavior utilizing an elasto-plasticity model called the Fatigue SS Model (hereafter, FSS model). The main feature of the FSS model is the ability to describe the cyclic softening behavior within a macroscopically elastic stress state. The cyclic stress-strain behavior predicted by numerical simulation showed good agreement with the experimental result. Finally, fatigue crack initiation life criteria of SM490A is proposed based on experimental result.</t>
  </si>
  <si>
    <t>Elasto Plasticity FE Analysis, Fatigue crack initiation life, Heat affected zone</t>
  </si>
  <si>
    <t>10.1007/978-3-030-97822-8_1</t>
  </si>
  <si>
    <t>Numerical Simulation of Fatigue Crack Growth in Different Welded Joint Zones</t>
  </si>
  <si>
    <t>Fatigue crack growth, Paris law coefficients, Welded joints, xFEM</t>
  </si>
  <si>
    <t>10.1007/978-3-030-97822-8_42</t>
  </si>
  <si>
    <t>Cyclic Plasticity and Low-Cycle Fatigue of an AISI 316L Stainless Steel Tested at Room Temperature</t>
  </si>
  <si>
    <t>© 2022, The Author(s), under exclusive license to Springer Nature Switzerland AG.This paper presents experimental results aimed at characterizing and modeling the elastoplastic cyclic response and low-cycle fatigue behavior of an AISI 316L stainless steel, subjected to strain-controlled tests at room temperature. Experimental data are used to calibrate kinematic and isotropic plasticity models, as well as the Manson–Coffin equation, which is compared to design strain-life curves at 5% failure probability estimated by four statistical methods (deterministic, “equivalent prediction interval,” univariate tolerance interval, and Owen’s tolerance interval for regression).</t>
  </si>
  <si>
    <t>AISI 316L, Cyclic plasticity, Design curves, Low-cycle fatigue</t>
  </si>
  <si>
    <t>10.1007/978-3-030-97822-8_32</t>
  </si>
  <si>
    <t>Stress Ratio Effect on Fatigue Crack Growth Rate Based on Magnetic Flux Leakage Parameters</t>
  </si>
  <si>
    <t>Fatigue crack growth, Magnetic flux gradient, Metal magnetic memory</t>
  </si>
  <si>
    <t>10.2207/qjjws.40.56</t>
  </si>
  <si>
    <t>Box welded joint, Fatigue strength, High-strength steel, Laser peening, Low pulse energy, Residual stress</t>
  </si>
  <si>
    <t>10.1016/j.matpr.2022.05.008</t>
  </si>
  <si>
    <t>Fatigue damage initiation mechanisms in bearing steel</t>
  </si>
  <si>
    <t>100Cr6 bearing steel, Fatigue damage, Inclusions, Mechanisms</t>
  </si>
  <si>
    <t>10.1080/02670836.2022.2070108</t>
  </si>
  <si>
    <t>Effects of anisotropy and pre-strain on the shear fatigue behaviour of DP600 steel</t>
  </si>
  <si>
    <t>Materials Science and Technology (United Kingdom)</t>
  </si>
  <si>
    <t>© 2022 Institute of Materials, Minerals and Mining.The effects of anisotropy and pre-strain on the low-cycle-fatigue properties of DP600 steel sheet under shear path were investigated. Fully reversed strain-controlled fatigue tests were performed along the 0° and 90° directions with the initial strain direction. The cyclic-loading amplitude determined whether the pre-strained material had a hardening process. The high dislocation density in the crystals of pre-strained material can promote the formation of low-energy substructures, obviously accelerating the cyclic-softening rate and reducing the fatigue life. Average plastic strain energy density was affected by the pre-straining state and loading direction and had a linear relationship with the strain amplitude. Overall, these results can be used to verify the calculation model of structural parts.</t>
  </si>
  <si>
    <t>Dual-phase steel, low cycle fatigue, nonproportional loading, pre-straining, shear path</t>
  </si>
  <si>
    <t>10.5755/j02.mech.29302</t>
  </si>
  <si>
    <t>Experimental Research and Fatigue Life Prediction of Ultra-High-Strength Steel Aermet100</t>
  </si>
  <si>
    <t>Mechanika</t>
  </si>
  <si>
    <t>fatigue performance, Johnson-Cook, loading rate, ultra-high-strength steel Aermet100, XFEM</t>
  </si>
  <si>
    <t>10.1007/s11665-022-06918-x</t>
  </si>
  <si>
    <t>Corrosion Effect on the Efficiency of High-Frequency Mechanical Impact Treatment in Enhancing Fatigue Strength of Welded Steel Structures</t>
  </si>
  <si>
    <t>© 2022, The Author(s).Fatigue and corrosion are two material degradation phenomena that occur in welded steel structures. High-frequency mechanical impact (HFMI) treatment is a post-weld treatment method that aims to increase the fatigue strength of welded details. This paper investigates the effect of steel corrosion on the efficiency of this method in enhancing fatigue resistance. More than 150 fatigue test results on corroded and HFMI-treated welded details are collected from several research articles and analyzed for both transverse welded attachment and butt-welded details. The efficiency of HFMI treatment decreases in corroded details as the corrosion level increases. However, HFMI treatment is found to have a high potential in prolonging the fatigue life, even in circumstances of an extremely corrosive environment.</t>
  </si>
  <si>
    <t>corrosion, fatigue, high-frequency mechanical impact, offshore, seawater, steel</t>
  </si>
  <si>
    <t>10.1007/s11665-022-06809-1</t>
  </si>
  <si>
    <t>The Influence of Heterogeneous Microstructure on Low-Cycle Fatigue Behavior in NiCrMoV Welded Joint</t>
  </si>
  <si>
    <t>digital image correlation, heterogeneous microstructure, low-cycle fatigue, strain distribution, welded joint</t>
  </si>
  <si>
    <t>10.1680/jgeot.21.00020</t>
  </si>
  <si>
    <t>Centrifuge modelling of whole-life pipe-soil interaction in clay with different overconsolidation ratios</t>
  </si>
  <si>
    <t>Geotechnique</t>
  </si>
  <si>
    <t>© 2022 Thomas Telford Ltd.The touchdown zones of steel catenary risers and lazy wave risers are fatigue hotspots, where the risers interact continuously with the seabed due to hydrodynamic loading exerted on the host vessel. The whole-life interactions can range from small amplitude daily motion cycles to motions that involve large amplitude cyclic interaction with the seabed during storm events. A key design challenge that affects the fatigue life of these risers is the accurate modelling of the evolution of the riser-soil stiffness, throughout the whole-life of the riser and for different soil conditions, including overconsolidated conditions that may occur due to the geological history, aging or biochemical processes of the sediments. This paper describes centrifuge model pipe tests simulating whole-life riser-soil interaction in normally consolidated and uniform overconsolidated clay samples, under successive sequences of cyclic motions. Results confirm that the whole-life soil stiffness evolution depends strongly on cyclic amplitudes, with reconsolidation induced soil stiffness recovery after heavy remoulding, and is also influenced by the soil overconsolidation ratio, with a reduced tendency for soil hardening at higher soil overconsolidation ratios. This study provides insights into the relevant cyclic soil stiffness to consider when assessing the whole-life design of risers interacting with overconsolidated seabed sediments.</t>
  </si>
  <si>
    <t>Centrifuge tests, Cyclic amplitude, Cyclic loading, Initial fatigue motions, Pipe-soil interaction, Post-storm motions, Soil reconsolidation, Soil remoulding, Soil stiffness, Storm motions, Uniform OCR, Whole-life simulation</t>
  </si>
  <si>
    <t>10.1007/s11665-022-06852-y</t>
  </si>
  <si>
    <t>Fatigue Properties of Rolled Steel Sheets for Automotive Structure</t>
  </si>
  <si>
    <t>automotive and transportation, fatigue, mechanical testing, rolled steel sheet, tensile strength</t>
  </si>
  <si>
    <t>10.1590/1679-78256808</t>
  </si>
  <si>
    <t>Experimental study on fatigue properties of Q420C steel welded joints at room temperature</t>
  </si>
  <si>
    <t>Latin American Journal of Solids and Structures</t>
  </si>
  <si>
    <t>© The Authors.To evaluate the fatigue life of Q420C steel welded joints, fatigue tests were performed on butt-welded joints, cross-butt-welded joints and cross-fillet-welded joints. The fatigue strength S-N curves of the joints were fitted. Then the formation and development of fatigue cracks were analyzed by fracture morphology. The fatigue properties of joints were compared with literature data and standard curves. The results showed that the fatigue test data of the three types of welded joints were roughly above the standard curves. Moreover, the fatigue strength of butt-welded joint was significantly higher than the calculated values of standards, indicating a large safety margin. The test value of cross-butt-welded joint was close to the calculated values of standards, so it is suggested to moderately reduce the standard values. In addition, all the three standards could well predict the fatigue life of cross-fillet-welded joint. The fracture morphology of the specimens showed the development process of fatigue damage, and the fatigue displacement curve and damage curve proved the formation of the fatigue fracture in specimens.</t>
  </si>
  <si>
    <t>Butt-welded joint, Cross-butt-welded joint, Cross-fillet-welded joint, Fatigue damage, S-N curve</t>
  </si>
  <si>
    <t>10.1007/s11665-022-06859-5</t>
  </si>
  <si>
    <t>Cyclic Deformation Behavior and Failure Mechanism of 316LN Stainless Steel under Creep-Fatigue Loading at 550 °C</t>
  </si>
  <si>
    <t>© 2022, ASM International.A comparative study on the low-cycle fatigue properties of 316LN austenitic stainless steel with and without a hold period at the maximum tensile strain was performed. Different hold periods (0 s, 60 s, 120 s, 300 s, 1800 s) at a constant strain amplitude of ±0.8% were employed in creep-fatigue tests at 550 °C. Dynamic strain aging (DSA), creep and thermal recovery dominated the deformation and failure behavior. The evolution process of DSA activity and stress relaxation caused by creep presented an opposite trend during cycling. The amount of stress relaxation increased while the associated inelastic strain rate decreased with increasing dwell time, which promoted the accumulation of intergranular damage per cycle and facilitated the formation of dislocation cells. The enhanced process of cross-slip attenuated the DSA activity, which compensated for the increased creep damage; thus, the fatigue life remained almost constant after the introduction of a hold period of 300 s. Interestingly, the fatigue life showed a slight increase when the hold period increased to 1800 s due to the increased thermal recovery process.</t>
  </si>
  <si>
    <t>316LN stainless steel, creep fatigue, dynamic strain aging, stress relaxation, thermal recovery</t>
  </si>
  <si>
    <t>10.1016/j.matpr.2021.09.181</t>
  </si>
  <si>
    <t>Study of dual grain microstructure heat treatment in steel specimen representing gas turbine rotor disc</t>
  </si>
  <si>
    <t>© 2021Gas turbine discs which support the rotor blades operate at relatively high speeds and high rim temperatures and are therefore subjected high creep damage at the rim area and to very high low-cycle fatigue damage at the bore. Any heat treatment which results in homogenous grain structure and one small band of grain size will limit the life of the disc either by creep at the rim or by the fatigue at the bore. If the heat treatment parameters are optimized to increase the grain size at the rim area closer to the ASTM 6.5 and to finer grain size at the bore area closer to ASTM 11.5, the heat treated disc is likely to have much superior operational life as compared to that of heat treated which results in homogenous grain structure and size throughout the disc. There is therefore the need for exploring possibilities of obtaining variable grain structure during heat treatment operation. This study is aimed at evaluating two possible heat treatment processes that are likely to result in distinctly different grain size in a single test specimen such as a circular rod. These test rods represent rotating gas turbine discs and the objective of achieving differential grain size is to optimize and balance the creep life at one half portion of the test rod (representing the disc rim or Outer Diameter) and fatigue life at another half portion of the test rod(representing the bore or Inner Diameter).</t>
  </si>
  <si>
    <t>Grain size evaluation, Heat treatment, Microstructure evaluation</t>
  </si>
  <si>
    <t>10.36909/jer.ICAPIE.15039</t>
  </si>
  <si>
    <t>Behavior of 316L Stainless Steel under Static and Dynamic Loading Conditions</t>
  </si>
  <si>
    <t>Journal of Engineering Research (Kuwait)</t>
  </si>
  <si>
    <t>© 2022 University of Kuwait. All rights reserved.In the present study, 316L stainless steel was characterized for microstructure and mechanical behavior under static and dynamic loading conditions. It showed a high ratio of tensile strength to yield strength with good ductility. Experiments on strain controlled tests, performed at 0.25 Hz frequency, resulted in reduction of fatigue life with increasing total strain amplitude. At higher strain amplitudes, secondary cyclic hardening was noticed. In contrast, cyclic hardening was observed for initial few cycles followed by softening up to failure at lower strain amplitudes.</t>
  </si>
  <si>
    <t>316L Stainless steel, Strain controlled tests, Tensile properties</t>
  </si>
  <si>
    <t>10.4028/p-f850b5</t>
  </si>
  <si>
    <t>Design and manufacturing technology of round samples for studying the effect of defects on the mechanical properties of welds</t>
  </si>
  <si>
    <t>Materials Science Forum</t>
  </si>
  <si>
    <t>© 2022 Trans Tech Publications Ltd, Switzerland.The analysis of official data shows that the average service life of a ship in Russia exceeds 25 years, but it is no secret that a significant part of all ships is operated beyond the standard period. The ability of ship structures to withstand fatigue damage (cracks) from variable loads and extreme load damage (cracks, plastic deformations and loss of stability due to violation of their shape) is a complex concept that determines the strength of the entire welded hull. When repairing a ship, hull work accounts for up to 30% of the total repair and is carried out in difficult working conditions. The cost of hulls repairing is high not only because of the basic material costs, but also because the ship is decommissioned for a long time. Additional work on the repair of welds defective sections increases the time and complexity of the construction as well as ships repair. In this regard, the authors of the article consider it necessary to establish dependencies showing the mutual influence of defects in welded steel joints, the parameters of cyclic loading and the duration of the stages of fatigue failure. For this purpose, the authors analyze the cases of destruction of welded structures from welding. The choice of research methodology and materials for the study is justified. To study the effect of internal weld defects on the fatigue strength, the optimal number of test samples is taken. In connection with the specificity of the tasks to be solved, the authors were tasked to develop a scheme and design as well as to manufacture an experimental installation for conducting fatigue tests.</t>
  </si>
  <si>
    <t>Fatigue strength, Ship hull, Shipbuilding steel, Welded joint, Welding defects</t>
  </si>
  <si>
    <t>10.1080/15732479.2022.2039219</t>
  </si>
  <si>
    <t>Numerical simulation of root-deck crack propagation of orthotropic steel bridge deck</t>
  </si>
  <si>
    <t>Structure and Infrastructure Engineering</t>
  </si>
  <si>
    <t>© 2022 Informa UK Limited, trading as Taylor &amp; Francis Group.The fatigue crack at the rib-to-deck joint that initiated at the weld root and propagated through the deck plate is one of the most common and unfavorable crack types on orthotropic steel deck (OSD). To evaluate the fatigue performance of OSD during its life-cycle in a more accurate way, a numerical simulation method to reproducing the behavior of this type of crack was established based on linear elastic fracture mechanics (LEFM) in this paper. Firstly, the crack growth at the weld root was provided by the fatigue test using the beach marking method. Then, by adopting the proposed crack propagation simulation method, the crack growth in the test was simulated and the fatigue cracks growth life was predicted. Finally, some factors that may have a great influence on crack propagation behaviors were analyzed, including the lack of penetration defects (LOP) at the weld root, the angle between the crack surface and the deck plate, initial crack depth as well as crack aspect ratio. Accordingly, a practical approach was put forward to estimate the fatigue life based on the test, which can be applied to actual structures that are manufactured by the same process of the specimens, and the inspection and maintnenance works can be benefitted.</t>
  </si>
  <si>
    <t>crack propagation, crack shape, fatigue life, fatigue test, numerical simulations, Orthotropic steel deck, weld root</t>
  </si>
  <si>
    <t>10.1080/00423114.2022.2051567</t>
  </si>
  <si>
    <t>An innovative stepwise time-domain fatigue methodology to integrate damage tolerance into system dynamics</t>
  </si>
  <si>
    <t>Vehicle System Dynamics</t>
  </si>
  <si>
    <t>Bogie welded frames, damage tolerance design, gear meshing excitation, multibody dynamic mechanics, time-domain loading spectra</t>
  </si>
  <si>
    <t>10.1080/17445302.2022.2035562</t>
  </si>
  <si>
    <t>Analysis of the scatter in fatigue life testing of thick thermal cut plate edges</t>
  </si>
  <si>
    <t>Ships and Offshore Structures</t>
  </si>
  <si>
    <t>FAT classes, Fatigue life, S-N curve, surface roughness, thermal cut edges</t>
  </si>
  <si>
    <t>10.1080/09507116.2022.2039574</t>
  </si>
  <si>
    <t>Fatigue life assessment of dissimilar thickness resistance spot welded C-Mn steel using Weibull distribution</t>
  </si>
  <si>
    <t>© 2022 Informa UK Limited, trading as Taylor &amp; Francis Group.Resistance spot-welding (RSW) is a non-solid-state welding process that is significantly utilized in the self-propelled industry for manufacturing motorized bodies and parts. In this study, current and voltage data were recorded with the help of Miyachi Weld Checker for determining the variation of dynamic resistance over a welding process. Variation in dynamic resistance was analyzed for characterizing the nugget growth. The dynamic contact resistance (DCR) curves delineate that the entire process of nugget progression is composed of contaminants breakdown, asperity softening, resistance increment, growing stage, and stable stage. Further, tensile-shear test and fatigue test were performed for determining peak load and energy absorption, and dynamic behavior of spot-welded samples. Two-parameter Weibull distribution was utilized for statistical analysis of the fatigue test results of the spot-welded joint.</t>
  </si>
  <si>
    <t>Dynamic contact resistance, fatigue, nugget diameter, tensile-shear strength, Weibull distribution</t>
  </si>
  <si>
    <t>10.2355/isijinternational.ISIJINT-2021-211</t>
  </si>
  <si>
    <t>Influence of Annealing Microstructure on the Low-cycle Fatigue Properties and Fatigue Microstructure of a Fe-15Mn-10Cr-8Ni-4Si Seismic Damping Alloy</t>
  </si>
  <si>
    <t>ISIJ International</t>
  </si>
  <si>
    <t>10.2478/amns.2021.2.00142</t>
  </si>
  <si>
    <t>Mathematical statistics algorithm in the bending performance test of corroded reinforced concrete beams under fatigue load</t>
  </si>
  <si>
    <t>© 2021 Zhengjian Li et al., published by Sciendo.Harsh environments such as alternating wet and dry conditions and cyclic loading cause erosion in steel bars, leading to severe damage to structures. Steel bars are also prone to bending under long-term fatigue loads. This paper establishes the bending performance test of corroded reinforced concrete (RC) beam under fatigue load based on the mathematical-statistical algorithm. It investigates the influence of heavy load on the fatigue performance of damaged RC beams, the influence of corrosive environment on the fatigue performance of RC beams, the degree of corrosion of steel bars in concrete beams under fatigue loading, and the distribution of chloride ions. The study results found that the stress ratio has a significant effect on the maximum crack width of the specimen beam. The greater is the stress ratio, the longer the fatigue life. This directly affects the performance of the specimen beam under fatigue loading. For this reason, we should pay special attention to the impact of corrosion on the fatigue performance of a structure during the design of steel bars.</t>
  </si>
  <si>
    <t>bending performance, fatigue load, mathematical, reinforced concrete beam, statistical algorithm</t>
  </si>
  <si>
    <t>10.16078/j.tribology.2020244</t>
  </si>
  <si>
    <t>Failure Mechanism of Rolling Contact Fatigue of Magnetron-Sputterred DLC Film on Martensite Steel</t>
  </si>
  <si>
    <t>Copyright ©2022 Tribology. All rights reserved.Bearing is one of the key components in mechanical system. Rolling bearings normally fail in the way of surface pits and spalling due to rolling contact fatigue (RCF). Compared to the conventional fatigue failure, the RCF failure is more complicated, involving wear, mulitiaxial fatigue loading, phase transformation in subsurface material, and many others. This leads to the practical service life of bearings much shorter than the designed life. Therefore, improving the resistance to rolling contact fatigue and wear is a big challenge among industries and academia. Surface technology is one of the effective solutions for improvement of surface quality. Diamond-like carbon (DLC) film is a kind of amorphous carbon film similar to diamond. It has low friction coefficient, high hardness, small thermal expansion coefficient and good wear resistance. Extensive investigations have been conducted on DCL film regarding mechanical and tribological properties, such as elastic modulus improvement, adhesive wear resistance, frictional dependence of grapheme and influential factors. However, there has been a very limited work on RCF. And these reported studies focused on fatigue life and failure on macro scale. The failure mechanism and some typical micro scale failure features of DCL film have not yet been well understood. In this study, the DLC film was successfully prepared on martensitic steel using magnetron sputtering technique. RCF tests were carried out for samples with and without DLC film under lubrication on a two-roller machine. The failure mechanism was investigated based on the detailed analysis of surfaces and sections of failed specimens. The failed surfaces and sections morphologies were inspected by using scanning electron microscope. The Raman spectra of the film was characterized by 2000 micro-Raman system. Energy dispersive spectrometer was used to observe the element distribution between DLC film and substrate. The bonding strength between the film and substrate was measured by a scratch tester. The nano hardness and elastic modulus of the film were measured by nano indentation tester. The experimental results showed that the DLC film on the surface of martensitic steel displayed a high hardness and elastic modulus, and a high interfacial bonding strength between the DLC film and the substrate. The DLC film can significantly improve the RCF life. Furthermore, the samples with the DLC worn out showed even longer residual lives compared to the uncoated samples. On the one hand, it was due to the high hardness of the DLC film itself. On the other hand, a carbon-containing transfer film was formed during the repetitious rolling contact process of the DLC film. The transfer film had graphitization characteristics, which acted as a certain lubrication role. The RCF performance of the DLC film samples was influenced by the surface roughness peak of the substrate, contact pressure, sliding ratio, among which the surface roughness peak showed the biggest influence. The thickness of the DLC film was 3 μm, within the range of 15 μm of the maximum stress distribution. Under cyclic contact stress, the micro cracks initiated preferentially at surface roughness peak and resulted in film spalling. With the increasing number of cycles, the film was worn out and the base material was exposed. A large plastic deformation and micro cracks were generated in the surface and subsurface of base material under RCF, which eventually led to surface pits and material spalling.</t>
  </si>
  <si>
    <t>Diamond-like carbon film, Failure mechanism, Magnetron sputtering, Martensitic steel, Rolling contact fatigue</t>
  </si>
  <si>
    <t>10.1590/1980-5373-MR-2021-0556</t>
  </si>
  <si>
    <t>Effect of Al2O3 in Refining Slag on the Cleanliness and Fatigue Property of Ultra-low-carbon Automotive Steel</t>
  </si>
  <si>
    <t>Materials Research</t>
  </si>
  <si>
    <t>© 2022 Universidade Federal de Sao Carlos. All rights reserved.The influence of Al2O3 content in refining slag on the cleanliness and fatigue property of ultra-low-carbon (ULC) automotive steel were investigated based on the industrial experiments. The inclusion-adsorption capacity of the refining slag was calculated and the total [O] (T.O) content of ULC automotive steel was measured. The number density, size distribution and morphology of inclusions were analyzed and their effects on the cleanliness and fatigue property of ultra-low-carbon (ULC) automotive steel were investigated. The results showed that as the Al2O3 content in refining slag increased from 19.92% to 39.73%, the inclusion-adsorption capacity of ULC automotive steel decreased from 210.30 down to 57.12, and the fatigue life from 1.4x104 down to 0.9x104 cycles, while the T.O content of steel increased from 12 up to18 ppm and the inclusion number density from 4 up to 9 per mm2.</t>
  </si>
  <si>
    <t>Adsorption capacity, Cleanliness, Fatigue property, Refining slag, UCL automotive steel</t>
  </si>
  <si>
    <t>10.1007/978-981-16-2090-4_65</t>
  </si>
  <si>
    <t>Fatigue Fracture and Optimization Design of Low Carbon Steel Bracket for Automotive Engine Application</t>
  </si>
  <si>
    <t>Lecture Notes in Electrical Engineering</t>
  </si>
  <si>
    <t>© 2022, The Author(s), under exclusive license to Springer Nature Singapore Pte Ltd.Investigations on fatigue fracture of steel components for automobile applications have conducted for many decades to ensure the performance at a high level in its service life. In this paper, failure analysis and optimization design for fatigue fracture of low carbon steel bracket fixing oil inlet pipe to automotive engine have experimentally achieved via optical microscopy (OM), spectrometry and scanning electron microscopy (SEM) together with energy dispersive spectrometry (EDS). Therefore, the fracture mechanism and root cause have been determined according to the research results of fracture morphology, microstructure and chemical composition. During the certain platform test the fatigue crack has initiated at the root of fold-typed surface defects of U-typed notch near the bending section resulting from remarkable tendency of stress concentration. The small crack propagates driven by the periodic vibration stress and leads to a final fracture failure. Service performance of the bracket has been improved by optimizing the structural design and controlling the machined surface quality, and the earlier fatigue failure can be consequently avoided.</t>
  </si>
  <si>
    <t>Automotive, Engine, Fatigue, Low carbon steel, Optimization</t>
  </si>
  <si>
    <t>10.2355/TETSUTOHAGANE.TETSU-2021-038</t>
  </si>
  <si>
    <t>Rolling and Sliding Contact Fatigue Process under High Pressure in Carburized SCM420 Steel</t>
  </si>
  <si>
    <t>Tetsu-To-Hagane/Journal of the Iron and Steel Institute of Japan</t>
  </si>
  <si>
    <t>Crack initiation, Microstructural change, Pitting, Propagation, Rolling and sliding contact fatigue, SCM420, Tangential force</t>
  </si>
  <si>
    <t>10.46604/aiti.2021.8714</t>
  </si>
  <si>
    <t>Effects of the Vibration Amplitude in Vibratory Stress Relief on the Fatigue Life of Structures</t>
  </si>
  <si>
    <t>Advances in Technology Innovation</t>
  </si>
  <si>
    <t>© by the authors. Licensee TAETI, Taiwan. This article is an open access article distributed under the terms and conditions of the Creative Commons Attribution (CC BY-NC) license (https://creativecommons.org/licenses/by-nc/4.0/)This research aims to investigate the effects of vibration amplitude in vibratory stress relief (VSR) on the fatigue strength of structures with residual stress. Experiments are carried out on specimens with residual stressgenerated by local heating. Flat specimens made of A36 steel are prepared to be suitable for setting up fatiguebending tests on a vibrating table. Several groups of samples are subjected to VSR at resonant frequencies withdifferent acceleration amplitudes. The results show that VSR has an important influence on the residual stress andfatigue limit of steel specimens. The maximum residual stress in the samples is reduced about 73% when theamplitude of vibration acceleration is 57 m/s2. The VSR method can also improve the fatigue limit by up to 14% forsteel samples with residual stress</t>
  </si>
  <si>
    <t>Fatigue life, Fatigue limit, Residual stress, Vibration amplitude, Vibratory stress relief (vsr)</t>
  </si>
  <si>
    <t>10.1299/JAMDSM.2022JAMDSM0006</t>
  </si>
  <si>
    <t>Loading capacity of POM gear under oil lubrication</t>
  </si>
  <si>
    <t>Journal of Advanced Mechanical Design, Systems and Manufacturing</t>
  </si>
  <si>
    <t>Contact fatigue, Durability test, Oil lubrication, POM gear, S-N curve</t>
  </si>
  <si>
    <t>10.1007/978-3-030-89992-9_30</t>
  </si>
  <si>
    <t>Simulation of Fatigue Life for 316L Stainless Steel Under Room Temperature Using Finite Element Analysis</t>
  </si>
  <si>
    <t>Advanced Structured Materials</t>
  </si>
  <si>
    <t>© 2022, The Author(s), under exclusive license to Springer Nature Switzerland AG.This research is about a simulation of the fatigue life of 316L stainless steel at room temperature via the investigation of the fatigue limit in the Ansys software. This approach is helpful in time and cost savings for testing the material. The finite element method (FEM) has turned out to be generally utilized as a part of the industry to conjecture the aftereffect of real investigation to spare cost, time, and analysis’ errors. This research was performed in the SolidWorks software as the primary method, and the stainless steel specimen was imported to the Ansys software for the fatigue life test. The findings from the simulation were compared with the experimental results from the literature to ensure that the percentage error would be less than 20%. The simulated fatigue life estimation method was validated through analytical calculation with an average error of 2.25% between experimental and simulated data and 10.94% between simulated data and the theoretical Basquin approach. Overall, the fatigue life test through Ansys software was valid and acceptable for the endurance limit and life cycle for room temperature fatigue on steel.</t>
  </si>
  <si>
    <t>Ansys, Fatigue behavior, Fatigue life test, Yield strength</t>
  </si>
  <si>
    <t>10.3390/ma15010316</t>
  </si>
  <si>
    <t>Microwave Heating as an Innovative Road Maintenance Technology: Aging Effect on Binder and Feasibility Evaluation</t>
  </si>
  <si>
    <t>© 2022 by the authors. Licensee MDPI, Basel, Switzerland.The microwave heating/healing technique is regarded as a green maintenance approach for asphalt pavements thanks to its promising environmental and economic benefits. However, the main concern about this technology is represented by the possible aging effect generated on bituminous binders. Currently, there is a significant lack of studies dealing with this topic. Based on these premises, the main purpose of this study is to appraise the feasibility of implementing microwave-based maintenance operations considering the associated aging effect. The assessment of fatigue life after cyclic microwave heating (MH) based on a linear amplitude sweep (LAS) test and the changes in the chemical groups detected through Fourier transform infrared (FTIR) spectroscopy document the aging phenomenon. The results indicate that the microwave aging degree on bituminous binder is nonlinear with MH cycles. The microwave radiation causes a distinct aging impact on binders during the first 10 cycles, then the values become constant. Furthermore, a feasibility analysis of MH technology is developed, encompassing four main multidisciplinary aspects: Evaluation of microwave aging degree, working mechanism of MH equipment, safety assessment, and economic and ecological considerations. Despite the associated aging issue, the MH method is an efficient technology, considering its various advantages (i.e., rapidity of execution, uniform and non-pollutant treatment, and deep penetration). Meanwhile, the use of steel slag as a microwave absorber bolsters the sustainability of MH technology. This study provides a new perspective to evaluate the microwave heating technique in road engineering comprising the generated aging effect. Practice-oriented recommendations are also formulated regarding the safe implementation of MH technical operations.</t>
  </si>
  <si>
    <t>Asphalt aging, Feasibility analysis, Linear amplitude sweep, Microwave heating technique</t>
  </si>
  <si>
    <t>10.1080/17445302.2021.2020986</t>
  </si>
  <si>
    <t>Literature review on crack retrofitting in steel by Tungsten Inert Gas remelting</t>
  </si>
  <si>
    <t>© 2022 The Author(s). Published by Informa UK Limited, trading as Taylor &amp; Francis Group.Welded metallic structures are usually prone to different forms of degradation in the mechanical properties during their life span such as fatigue. Tungsten Inert Gas remelting is a post-weld treatment method which gained increasing interest in the last decades. However, more light should be thrown on the behavior of the existing cracked structures retrofitted by TIG-remelting. Therefore, fatigue test results of several welded details improved TIG-remelting have been extracted. Around 130 test results with different existing crack sizes are presented and analyzed. The gain factor in fatigue is defined and calculated for the collected data. TIG-remelting shows high potential in life extension. In fact, TIG-remelting is found to give a fair life extension greater than the design life of the new details even when 2 crack mm remains. Besides, toe radius and residual stresses are found to vary significantly after TIG-remelting depending on the remelting parameters and the steel type.</t>
  </si>
  <si>
    <t>fusion depth, gain factor, post weld treatment, residual stress, TIG-remelting, toe radius</t>
  </si>
  <si>
    <t>10.3390/ma15020445</t>
  </si>
  <si>
    <t>Influence of Strain Gradient on Fatigue Life of Carbon Steel for Pressure Vessels in Low-Cycle and High-Cycle Fatigue Regimes</t>
  </si>
  <si>
    <t>Bending, Elastically/plastically dominant fatigue, Fatigue testing, Local strain concepts</t>
  </si>
  <si>
    <t>10.1007/s12206-021-1214-8</t>
  </si>
  <si>
    <t>An experimental study for qualifying hydrogen compatibility of austenitic stainless steel under low temperature</t>
  </si>
  <si>
    <t>316L stainless steel, Fatigue life, Hydrogen embrittlement, Low temperature, Slow strain rate tensile test</t>
  </si>
  <si>
    <t>10.1007/978-3-030-88166-5_16</t>
  </si>
  <si>
    <t>Fatigue Behavior of FRCM Strengthened RC Beams: State of the Art and Future Developments</t>
  </si>
  <si>
    <t>© 2022, The Author(s), under exclusive license to Springer Nature Switzerland AG.Numerous reinforced concrete (RC) structures are subjected to cyclic loading that may decrease their service life due to the occurrence of fatigue issues. Externally bonded (EB) fiber-reinforced composites have proven to be an effective solution to increase the fatigue life of RC members due to the stress re-distribution from the internal reinforcing steel to the external composite material. Besides, the effectiveness of fiber-reinforced composites is related to the quality of bond between the composite and the concrete substrate. Thus, the bond fatigue response should be investigated as well as the overall fatigue response of the strengthened RC element. Within the broad family of fiber-reinforced composites, those comprised of high-strength fiber textiles embedded within an inorganic matrix, which are generally referred to as fiber- (or fabric-) reinforced cementitious matrix composites (FRCM), showed promising results as a strengthening and retrofitting solution for RC structures. However, limited research has been carried out to investigate the fatigue behavior of the bond between the composite and the substrate and therefore the overall contribution to the fatigue life of the strengthened RC member. This paper presents a state-of-the-art on the fatigue behavior of RC beams strengthened in flexure with different FRCM composites. Furthermore, preliminary results of an ongoing experimental campaign aimed at studying the bond fatigue behavior of polyparaphenylene benzo-bisoxazole (PBO) FRCMs through a modified-beam test set-up are presented and discussed.</t>
  </si>
  <si>
    <t>Bond, Fatigue, Fiber-reinforced cementitious matrix (FRCM), Modified beam test</t>
  </si>
  <si>
    <t>10.3390/ma15010084</t>
  </si>
  <si>
    <t>High temperature fatigue of aged heavy section austenitic stainless steels</t>
  </si>
  <si>
    <t>Crack propagation analysis, Electron backscatter diffraction (EBSD), Energy-dispersive X-ray spectroscopy (EDS), High temperature austenitic stainless steels, Out-of-phase thermomechanical fatigue</t>
  </si>
  <si>
    <t>10.3390/ma15010065</t>
  </si>
  <si>
    <t>Study on the effect of deposited graphene oxide on the fatigue life of austenitic steel 1.4541 in different temperature ranges</t>
  </si>
  <si>
    <t>© 2021 by the authors. Licensee MDPI, Basel, Switzerland.This paper presents the effect of deposited graphene oxide coating on fatigue life of aus-tenitic steel 1.4541 at 20 °C, 100 °C, and 200 °C. The study showed a decrease in the fatigue life of samples with a deposited graphene oxide layer in comparison with reference samples at 20 °C and 100 °C. However, an increase in fatigue life of samples with a deposited graphene oxide layer in comparison with reference samples occurred at 200 °C. This relationship was observed for the nom-inal stress amplitude of 370 and 420 MPa. Measurements of temperature during the tensile failure of the sample and microfractographic analysis of fatigue fractures were performed. Tests have shown that graphene oxide deposited on the steel surface provides an insulating layer. A higher temperature of the samples with a deposited graphene oxide layer was observed during fracture compared to the reference samples.</t>
  </si>
  <si>
    <t>Austenitic steel, Fatigue life, Graphene oxide, Steel 1.4541</t>
  </si>
  <si>
    <t>10.1617/s11527-021-01839-y</t>
  </si>
  <si>
    <t>Investigation into the fatigue life of FRP strengthened concrete structures</t>
  </si>
  <si>
    <t>© 2021, RILEM.Fatigue failure of concrete bridges strengthened using fiber reinforced polymers (FRPs) can occur by fatigue damage of the FRP fibres, steel reinforcement, epoxy resin or the layer of concrete to which the FRP is bonded. Although FRPs have become predominant in strengthening of concrete bridges, the long-term fatigue performance of these materials remains to be quantified. This paper aims to explore this issue through an experimental study into the performance of FRP laminates bonded to reinforced concrete when subjected to cyclic loading. Fatigue life was evaluated by subjecting FRP-to-concrete joints to cyclic stress ranges of 33–85%, 33–75%, and 20–70% of the average ultimate static failure load and the number of loading cycles at each respective stress range prior to failure is presented. The mode of failure in all specimens was delamination of the FRP laminate within the concrete cover which suggests fatigue damage of the concrete to which the FRP was bonded was critical rather than a degradation of the FRP or adhesive materials. It was found that imposed stress ranges of 33–85% induced failure in less than 10,000 cycles. However, stress ranges of 20–70% and 33–75% did not exhibit fatigue failure and in all cases the tests were stopped between 5.5 and 10.7 million cycles before failure could be reached.</t>
  </si>
  <si>
    <t>Bridges, Concrete, Fatigue life, FRP laminate, Shear strengthening</t>
  </si>
  <si>
    <t>10.1016/j.ijfatigue.2021.106555</t>
  </si>
  <si>
    <t>Low cycle fatigue properties assessment for rotor steels with the use of miniaturized specimens</t>
  </si>
  <si>
    <t>© 2021 Elsevier LtdThe article deals with the development of advanced techniques of low cycle fatigue testing (LCF) using miniature test samples, which has the potential to be used to assess the degree of material degradation of large in-service components in the power industry. For this purpose, the results of a wide portfolio of test samples geometries have been investigated. Using the advanced techniques involving a special sampling device, a DIC virtual extensometer and test rig, a new possibility in strain-controlled LCF testing is presented. The results indicated that cyclic-strain and strain-life curves of proposed minisample geometries are almost of the same shape for both investigated rotor steels. Also the cyclic parameters obtained indicate a good consistency of results despite of a wide range of sample volumes and utilization of two different strain-control methods.</t>
  </si>
  <si>
    <t>Cyclic parameters, Digital image correlation, High strength steel, Low cycle fatigue, Miniaturized specimens</t>
  </si>
  <si>
    <t>10.1007/978-3-030-75996-4_2</t>
  </si>
  <si>
    <t>Feature Based Monitoring Application for Automatic Crack Detection Using WaveImage</t>
  </si>
  <si>
    <t>Conference Proceedings of the Society for Experimental Mechanics Series</t>
  </si>
  <si>
    <t>© 2022, The Society for Experimental Mechanics, Inc.Monitoring systems for machines, plants, materials, and equipment are increasingly used in production processes. These online condition monitoring systems can detect damage or excessive loads at an early stage and can drastically reduce or prevent long downtimes of plants and machines as well as high repair and maintenance costs. This paper depicts a method for online crack detection with pattern recognition and computer vision methods for specimens joined by self-pierce riveting under cyclic load in fatigue tests (laboratory application) (Giese et al. Early stage crack detection in mechanically joined steel/aluminium joints by condition monitoring; 2020). In this context a parameter-free detection of significant frequencies during the test procedure was developed. To achieve this goal, the vibration data is recorded by a triaxial structure-borne sound sensor during the test. The evaluation is used for online crack detection, so that an early shutdown of the testing machine and thus a meaningful result over the life cycle of a mechanically joined joint is guaranteed. For this purpose, time series are described in the frequency domain at each function value by a novel feature vector. The characteristics used are independent of external test parameters, such as the test frequency or force level. This makes it possible to change test parameters without additional algorithmic effort and without expert knowledge.</t>
  </si>
  <si>
    <t>Computer vision, Crack detection, Fatigue, Mechanical joining, Self-pierce riveting</t>
  </si>
  <si>
    <t>10.1007/978-3-030-86118-6_15</t>
  </si>
  <si>
    <t>Static Fatigue</t>
  </si>
  <si>
    <t>© 2022, The Author(s), under exclusive license to Springer Nature Switzerland AG.Static fatigue considers fracture occurring at a stress level less than that it is required for tensile fracture. Static fatigue is also termed delayed fracture and often the influence of hydrogen on the premature failure of components is observed; classical example for delayed fracture in steel occurs by hydrogen. Static fatigue failure depends on the presence of water vapor in the air also. In other words static fatigue is caused by the combined action of tensile stress and moisture on a component in particularly ceramics. Static fatigue can be induced with constant stress acting over time and in such tests the goal is to determine the time-to-failure of a specimen. In such tests a series of specimens at decreasing constant loadings results in higher lifetimes allowing the determination of the time to failure of a component. In ceramics, static fatigue is one of the important factors for life determination. All substances considered in this book are exposed to static fatigue.</t>
  </si>
  <si>
    <t>Alumina, B4C, Fracture, Si3N4, SiC, Static fatigue, Water vapor, Y-TZP</t>
  </si>
  <si>
    <t>10.1007/s11431-021-1865-7</t>
  </si>
  <si>
    <t>Thermal fatigue behavior of 441 ferritic stainless steel in air and synthetic automotive exhaust gas</t>
  </si>
  <si>
    <t>Science China Technological Sciences</t>
  </si>
  <si>
    <t>© 2021, Science China Press and Springer-Verlag GmbH Germany, part of Springer Nature.The thermal fatigue behavior of 441 ferritic stainless steel was investigated in air and synthetic automotive exhaust gas by the cyclic tests under 100°C–800°C and 900°C conditions. After the fracture failure, the microstructure, oxide film, and precipitated phases were analyzed using optical microscopy, X-ray diffraction, scanning electron microscopy, and transmission electron microscopy. In both atmospheres, increasing the maximum temperature from 800°C to 900°C results in lower strength and fatigue life and higher elongation and grain size. At the same maximum temperature, the thermal fatigue life of the specimen is lower in the synthetic exhaust gas than in the air. Both the higher maximum temperature and the synthetic exhaust gas facilitate fatigue failure. The failure mechanism is discussed according to the grain size, thermal stress, high-temperature oxidation rate, and the precipitation of secondary phases. Some precipitated carbides play an important role in the rapid fatigue failure of specimens in the synthetic exhaust gas.</t>
  </si>
  <si>
    <t>automobile exhaust gas, oxidation, precipitation, stainless steel, thermal fatigue</t>
  </si>
  <si>
    <t>10.1007/s11012-021-01448-7</t>
  </si>
  <si>
    <t>Wires for spring construction: full scale fatigue experimental tests</t>
  </si>
  <si>
    <t>Meccanica</t>
  </si>
  <si>
    <t>© 2021, Springer Nature B.V.The paper deals with the experimental assessment of the fatigue life of wires for spring construction. Fatigue testing of full-scale wires is not a well established procedure. The aim of the paper is to demonstrate that the fatigue properties of full-scale wires for spring construction can be assessed with a level of accuracy comparable with tests performed on standard small-scale specimens. For this purpose, a new bench able to perform high frequency tests for the characterization of the wires in the high and very high cycle fatigue regions is designed, built and employed. The failure mechanism of the tested wires is described by an in-depth analysis of the fractured surfaces. By a comparison with available literature data, the difference with respect to similar tests performed on small-scale specimens is highlighted. Performing the tests on the full-scale wires allows the assessment of the effectiveness of the manufacturing process. The effect of the actual surface finishing on the fatigue life of wires can be assessed.</t>
  </si>
  <si>
    <t>Drawn steel wire, Four point bending, High cycle fatigue, Very high cycle fatigue</t>
  </si>
  <si>
    <t>10.1016/j.engstruct.2021.113475</t>
  </si>
  <si>
    <t>Performance of FRCM composites and FRCM-strengthened RC beams subjected to anodic polarization and cyclic loading</t>
  </si>
  <si>
    <t>© 2021Fabric reinforced cementitious matrix (FRCM) systems can provide structural strengthening (SS) of aging reinforced concrete (RC) structures. Furthermore, impressed current cathodic protection (ICCP) has been integrated with FRCM systems to develop ICCP-SS intervention systems to help improve the long-term performance of FRCM-strengthened RC structures. However, there is a lack of research regarding the fatigue performance of FRCM composites and FRCM-strengthened RC members. This study investigated the effects of fabric layers in carbon-FRCM, anodic polarization in the process of ICCP, and cyclic loading conditions on the fatigue performance of FRCM composites in tension and FRCM-strengthened RC beams in flexure. Cyclic tensile loading tests of FRCM specimens and cyclic four-point bending tests of beam specimens were conducted. Cyclic tensile test results showed that the fatigue life performance of FRCM was superior to that of steel rebar and inferior to that of carbon fiber reinforced polymer (CFRP, a composite that commonly has an epoxy resin matrix). The anodic polarization of ICCP degraded the fatigue life of carbon-FRCM at a given stress level and fatigue strength after two million loading cycles. The cyclic bending test results indicated that the fatigue performance of the beams was largely dependent on the number of fabric layers in the FRCM and slightly influenced by the anodic polarization in the ICCP-SS. A new curve of the steel stress range versus the number of cycles (S-N curve) for FRCM-strengthened beams was obtained in this study and provided satisfactory fatigue life predictions.</t>
  </si>
  <si>
    <t>Fatigue, FRCM composites, ICCP, RC beams, Structural strengthening</t>
  </si>
  <si>
    <t>10.1016/j.engstruct.2021.113415</t>
  </si>
  <si>
    <t>Experimental investigation and numerical simulation of welding residual stress in orthotropic steel deck with diaphragm considering solid-state phase transformation</t>
  </si>
  <si>
    <t>© 2021 Elsevier LtdWelding residual stress (WRS) significantly affects the fatigue life of orthotropic steel deck (OSD). In this paper, the WRS in OSD with diaphragm was investigated by experiment and numerical simulations. Firstly, the WRS around the weld in OSD with diaphragm was measured via hole-drilling method. Then, the thermo-elasto–plastic finite element analysis was conducted to simulate the welding process of OSD, and the simulated result was verified by measured data. In simulation, the volume change caused by solid-state phase transformation (SSPT) was considered to describe its effect on WRS. Besides, the influences of diaphragm and cope hole on WRS of OSD were further analyzed. The results show that the accuracy of WRS simulation is greatly improved after considering SSPT. The WRS in weld zone is significantly reduced due to SSPT with the reduction magnitude of 20%-70%, and the sign of WRS can even be changed. The high WRS zones are formed around the welded joint in OSD, while the WRSs in the remaining areas are small. Besides, the new high WRS areas are introduced by diaphragm in corresponding weld region on deck and U-rib. The peak longitudinal WRS reaches 489 MPa in these regions. The diaphragm with cope hole is a favorable structure detail to OSD from the perspective of WRS due to its general lower WRS than that of diaphragm without cope hole.</t>
  </si>
  <si>
    <t>Cope hole, Diaphragm, Orthotropic steel deck, Solid-state phase transformation, Welding residual stress</t>
  </si>
  <si>
    <t>10.1111/ffe.13578</t>
  </si>
  <si>
    <t>Low cycle fatigue performance of DP900 steel under cyclic shear paths</t>
  </si>
  <si>
    <t>© 2021 John Wiley &amp; Sons, Ltd.In this study, a sheet fatigue shear test device is designed and applied to the low-cycle fatigue testing of DP900 with varying strain amplitudes within the range of 0.5%–6.0%. The microstructure is analyzed by using electron backscatter diffraction, and fracture surfaces are examined via scanning electron microscopy. Results indicate that the material exhibits cyclic softening behavior after the first two cycles of hardening, with a stable softening rate and a high damage evolution rate related to loading amplitude. The variation of the hysteresis curve in the cyclic process is shown. Total plastic strain energy absorbed increases as loading amplitude decreases and it reaches the peak at approximately 1%. The life prediction model based on plastic strain energy density and strain amplitude is verified to be suitable for the cyclic shear path. The influence of microinhomogeneity on the distribution of stress and strain, especially the deformation of martensite, is closely related to the bi-linear region of fatigue life curve.</t>
  </si>
  <si>
    <t>cyclic loading path, cyclic response, fatigue test, low cycle fatigue, strain energy</t>
  </si>
  <si>
    <t>10.1016/j.engstruct.2021.113410</t>
  </si>
  <si>
    <t>Fatigue behavior and failure mechanism of steel-concrete composite deck slabs with perforated ribs</t>
  </si>
  <si>
    <t>© 2021This paper aims at investigating the variable-amplitude fatigue behavior and failure mechanism of the steel-concrete composite (SCC) deck slab with perforated ribs. Firstly, two identical full-scale specimens were tested under different fatigue loading procedures. Test results reveal that the fatigue failure process starts with the initiation of cracks at the welding part between the steel plate and perforated rib, after which the slab could sustain tens or hundreds of thousands of load cycles until the crushing of concrete. As load amplitude increases by 54%, the crack propagation rate is accelerated by 300%, and the fatigue life from the crack initiation to the crushing of concrete is reduced by 79%. Higher load amplitude applied in the earlier service stage leads to the irreversible and a higher level of degradation on the stiffness, deformation recovery, and composite action. Further, the finite element (FE) model is established and verified, through which the stress state of the welding part is analyzed. It reveals that owing to the shear transfer between the steel members and concrete layer, the welding part is in the multiaxial stress condition where longitudinal normal stress, vertical normal stress, and shear stress coexist. Subsequently, the crack initiation position is predicted using the critical plane approach based on the SWT parameter, which shows good consistency with experimental results. Finally, by conducting the parametric analysis, the effects of geometric parameters and shear-span ratio on the SWT parameter of the welding part are clarified.</t>
  </si>
  <si>
    <t>Critical plane approach, Fatigue failure mechanism, Finite element analysis, Model test, Steel-concrete composite (SCC) slabs</t>
  </si>
  <si>
    <t>10.1080/10168664.2021.1961655</t>
  </si>
  <si>
    <t>A Long-span Network Arch Bridge for Road and Rail Traffic</t>
  </si>
  <si>
    <t>Structural Engineering International</t>
  </si>
  <si>
    <t>© 2021 International Association for Bridge and Structural Engineering (IABSE).The Qilu Huanghe River bridge, which is designed to span the Huanghe River and carry both road and rail traffic, is a network arch bridge with a record-breaking span of 420 m. This bridge has the characteristics of a long span, road and rail traffic and wide decks, making it a focus of many studies and examinations. This study highlights the case features and structural characteristics of the bridge. As a key issue in optimizing the design of network arch bridges with large spans, a parametric study of the hanger arrangement is carried out considering both aesthetic and structural mechanics. To meet the fatigue requirement of network hangers under road and rail traffic, strands with a high fatigue stress amplitude of 400 MPa are explored and proven to be safe and reliable according to fatigue and tension tests. Extensive FEM calculations and economic studies are carried out for an ortho-composite deck, and the results show a much better fatigue resistance and a minimization of life cycle cost compared to standard orthotropic steel decks.</t>
  </si>
  <si>
    <t>fatigue resistance, hanger arrangement, incremental launching method, Network arch bridge, ortho-composite deck</t>
  </si>
  <si>
    <t>10.32604/cmc.2022.017387</t>
  </si>
  <si>
    <t>Laboratory evaluation of fiber-modified asphalt mixtures incorporating steel slag aggregates</t>
  </si>
  <si>
    <t>Computers, Materials and Continua</t>
  </si>
  <si>
    <t>© 2022 Tech Science Press. All rights reserved.Vigorous and continued efforts by researchers and engineers have contributed towards maintaining environmental sustainability through the utilization of waste materials in civil engineering applications as an alternative to natural sources. In this study, granite aggregates in asphaltic mixes were replaced by electric arc furnace (EAF) steel slag aggregates with different proportions to identify the best combination in terms of superior performance. Asphalt mixtures showing the best performance were further reinforced with polyvinyl alcohol (PVA), acrylic, and polyester fibers at the dosages of 0.05%, 0.15%, and 0.3% by weight of the aggregates. The performance tests of this study were resilient modulus, moisture susceptibility, and indirect tensile fatigue cracking test. The findings of this study revealed that the asphalt mixtures containing coarse steel slag aggregate exhibited the best performance in comparison with the other substitutions. Moreover, the reinforced asphalt mixtures with synthetic fibers at the content of 0.05% exhibited an almost comparable performance to the unreinforced asphalt mixtures. Modifying the asphalt mixtures with PVA, acrylic, and polyester fibers at the proportion of 0.15% have improved the fatigue cracking resistance by 41.13%, 29.87%, and 18.97%, respectively. Also, the fiber-modified asphalt mixtures with PVA, acrylic, and polyester have enhanced the fatigue cracking resistance by about 57%, 44%, and 39%, respectively. The results of the resilient modulus demonstrated that as the fiber content increase, the resilient modulus of the reinforced asphalt mixtures decreases. Therefore, introducing synthetic fibers at the content of 0.3% has slightly decreased the resilient modulus in comparison with unreinforced mixtures. On the other hand, the results of the mechanistic-empirical pavement design showed that the reinforced asphalt mixes with a high content of synthetic fibers have shown lower service life than the control mixes due to the low resilient modulus. On the contrary, based on the laboratory results, the asphalt mixes incorporating PVA, acrylic, and polyester fibers at the proportion of 0.15% have shown the potential to reduce the thickness of the asphalt layer by about 14.9%, 11.80%, and 8.70%, respectively.</t>
  </si>
  <si>
    <t>Acrylic fiber, Cracking resistance, Polyester fiber, Polyvinyl alcohol fiber, Resilient modulus, Steel slag aggregate</t>
  </si>
  <si>
    <t>10.1080/01694243.2021.1985846</t>
  </si>
  <si>
    <t>The effect of epoxy coating on the fatigue strength of grade-A mild steel</t>
  </si>
  <si>
    <t>Journal of Adhesion Science and Technology</t>
  </si>
  <si>
    <t>© 2021 Informa UK Limited, trading as Taylor &amp; Francis Group.In this study, tension fatigue tests of grade-A marine mild steel with epoxy type of coating were carried out and the corresponding S–N curves with a survival probability of 97.5% are derived. Compared to the uncoated specimens studied previously, Epoxy coating has increased fatigue life of Mild steels by about 50% in the case of high cycle fatigue and fatigue limit by 6%. This improvement on fatigue strength is mainly due to crack-tip bridging phenomenon of coating which fills micro surface cracks and delayed surface crack propagation. The effect of surface finishing method on adhesion strength of Epoxy coating is investigated by pull-off tests. The DIC method is used to determine the in-plane strain distribution in the necking region of tensile test of uncoated specimens. The final image before fracture shows that the vertical and horizontal local strain in the necking position is 155 and 32%, respectively.</t>
  </si>
  <si>
    <t>Coating, digital image correlation, epoxy, fatigue test</t>
  </si>
  <si>
    <t>10.1007/978-3-030-86294-7_7</t>
  </si>
  <si>
    <t>A Compliant Leg Structure for Terrestrial and Aquatic Walking Robots</t>
  </si>
  <si>
    <t>Lecture Notes in Networks and Systems</t>
  </si>
  <si>
    <t>Bio-inspired, Compliant mechanism, Cross-axial flexural pivot, Durability, Legged robots, Underwater robotics</t>
  </si>
  <si>
    <t>10.1111/ffe.13581</t>
  </si>
  <si>
    <t>Fatigue fracture and probabilistic assessments of a cone and pipe welded structure of stainless steels</t>
  </si>
  <si>
    <t>© 2021 John Wiley &amp; Sons, Ltd.Probabilistic assessments are important for weldments due to large scatters in the fatigue strength. Using thin-walled cone-pipe welded joints of stainless steels, fatigue tests under bending loads were carried out. The test data were statistically analyzed with the Benard's approximation, Gaussian, 2P-Weibull, and 3P-Weibull distributions. Stress–life curves at different failure probabilities by a uniform scatter band model were obtained. The metallographic structures were investigated, and the stress concentration states were analyzed to elucidate the causes of the strengths and scatters. In the high-cycle fatigue regime, the 3P-Weibull distribution was most matched with the Benard's approximation, and the coefficient of determination was 0.9817. The microstructure of the weld metal with a high weld opening angle was mainly ferrite phase with 20% austenite distribution, which had the high strength. The stress concentration factors depended on the weld opening angle, indicating the main factor that affected strengths and scatters.</t>
  </si>
  <si>
    <t>fatigue, microstructure, stainless steel, statistical assessment, stress concentration, weld</t>
  </si>
  <si>
    <t>10.1016/j.jmatprotec.2021.117364</t>
  </si>
  <si>
    <t>Post-weld cold working for fatigue strength improvement of resistance spot welded joint of advanced high-strength steel</t>
  </si>
  <si>
    <t>Journal of Materials Processing Technology</t>
  </si>
  <si>
    <t>© 2021 Elsevier B.V.Advanced high-strength steel (AHSS) has been widely used for lightweight body-in-white. However, the fatigue strength of welded joints is not improved even employed AHSS. In this research, the advanced post-weld cold working (PWCW) experiment was proposed to improve the fatigue strength of DP980 spot welded joints. X-ray diffraction (XRD) method was employed to measure the welding residual stress. A numerical model was established to analyze the PWCW induced residual stress as the first try. The influence of the diameter of the cylindric tool used in PWCW on the residual stress of welded joints was also discussed in detail. The hardness distribution on weld joint was increased after PWCW, which represented the plastic strain induced work hardening in DP980 steel. The predicted PWCW induced residual stress had a reasonable agreement with XRD measurement. The PWCW introduced a compressive stress in the weld nugget and its heat affected zone with a value of more than -400 MPa at the edge of joined zone. The strengthened material and compressive stress were beneficial to suppress the generation and propagation of fatigue crack, thereby enhance the fatigue strength of welded joints. Besides, the effect of PWCW continuously strengthened with a larger diameter of tool, especially when the tool diameter was larger than 10 mm. The fatigue strength was almost doubled compared with the as-welded condition. The smaller tool provided a critical requirement for precise positioning. The operation of PWCW was also simple enough to realize the automation, which indicated its potential in manufacturing automotive units.</t>
  </si>
  <si>
    <t>Advanced high strength steel, Fatigue life, Numerical simulation, Post-weld cold working, Resistance spot welding</t>
  </si>
  <si>
    <t>10.1007/978-3-030-83719-8_11</t>
  </si>
  <si>
    <t>Fatigue of Cracked Steel Fibre Reinforced Concrete Subjected to Bending</t>
  </si>
  <si>
    <t>RILEM Bookseries</t>
  </si>
  <si>
    <t>© 2022, RILEM.This paper presents an experimental investigation on the post-crack flexural fatigue behaviour of a steel macrofiber reinforced concrete (SFRC) and a high performance steel microfiber reinforced concrete (HPFRC), on notched beams considering the crack opening for serviceability condition. Different load levels were applied by means of three-point bending tests in order to verify the fatigue life. Performance of SFRC and HPFRC was compared under cyclic dynamic tests. Higher load levels seem to lead to failure through a continuous pull-out of the fibres, generating a more ductile response. Smaller load levels can be responsible for the progressive weakening of the fibre-matrix interface through micro-cracks. The conducted probabilistic approach has demonstrated to be suitable to predict the flexural fatigue life of pre-cracked SFRC and HPFRC for a desired probability of failure. From the experimental intrinsic scatter of the fatigue phenomenon, in particular for high levels of applied fatigue load, the amount of fibres in the cracked cross section seems to play an important role in withstanding the fatigue load.</t>
  </si>
  <si>
    <t>Cracked section, Fatigue, Fibre reinforced concrete, High performance concrete, Steel fibre</t>
  </si>
  <si>
    <t>10.1007/978-3-030-83719-8_38</t>
  </si>
  <si>
    <t>Statistical Modelling of Flexural Fatigue Response of Steel Fibre Reinforced Concrete</t>
  </si>
  <si>
    <t>© 2022, RILEM.Steel fibre reinforced concrete (SFRC) is widely recommended where fatigue is a predominant mode of failure, such as concrete bridges, offshore structures, and concrete pavements. From a detailed literature review, it was observed that the different fibre parameters like fibre type, fibre volume, aspect ratio, etc., influence the crack resistance performance and thus, the fatigue endurance limit. This paper attempts to understand the effect of various test parameters (stress ratio, frequency) and fibre parameters (length, diameter, volume of fibres, aspect ratio, and reinforcing index) on the fatigue life of SFRC based on available literature data. Studies involving SFRC with volume fractions of 0.13–2.0% are included in the analysis. The objective of the current study is to propose a generalized fatigue model, based on statistical analysis of data available from literature, for pre-cracked SFRC with the consideration of the above variables. A multiple linear regression (MLR) analysis using SPSS software was used to perform analysis of variance (ANOVA). The most significant parameters, obtained from the analysis, for the prediction of fatigue life of pre-cracked SFRC are stress ratio, length of fibre and reinforcing index. The generalized expression can be used for the prediction of the post cracking fatigue life of SFRC for volume fractions within the range of 0.13–2.0%. It is envisaged that these generalized models could be integrated into any SFRC design methodology requiring fatigue response prediction, leading to better-optimized designs. Overall, this study expands the state-of-the-art on fatigue behaviour of SFRC and its analysis.</t>
  </si>
  <si>
    <t>ANOVA, Fatigue failure, MLR, Post-cracking, SFRC</t>
  </si>
  <si>
    <t>10.1007/s00170-021-07328-4</t>
  </si>
  <si>
    <t>Study on surface residual stress of hardened 12Cr2Ni4A alloy steel by ultrasonic vibration-assisted ELID grinding</t>
  </si>
  <si>
    <t>12Cr2Ni4A, Mathematical model, Residual stress, Ultrasonic vibration-assisted ELID grinding</t>
  </si>
  <si>
    <t>10.1080/10298436.2020.1804063</t>
  </si>
  <si>
    <t>A lab study to develop polyurethane concrete for bridge deck pavement</t>
  </si>
  <si>
    <t>International Journal of Pavement Engineering</t>
  </si>
  <si>
    <t>© 2020 Informa UK Limited, trading as Taylor &amp; Francis Group.Conventional pavement materials like SMA and GA do not meet the requirement for steel bridge decks. Epoxy asphalt concrete (EAC) has good performances but also has fatigue problems stemming from their inherent chemical structures, which, in some cases, led to short service life. Herein, we report a polyurethane concrete (PUC) consisting of a one-phase tough polyurethane binder as the matrix and dolerite aggregates as filler. First, PUC samples are prepared by mixing liquid reactants like polycarbonate diol, aliphatic isocyanate and glycerine with dolerite aggregates. The optimum formula of the PUC (binder-aggregate ratio of 8.5%) is determined by the Marshall stability and compressive strength tests. Second, Hamburg wheel tracking, freeze-thaw splitting, low temperature bending and linear contraction coefficient measurements are conducted on the PUC samples. Test results show that PUC composites have strong low-temperature toughness (the flexural strength 24.3 ± 1.3 MPa and flexural strain of 7020*10−6 at −10°C) and high dynamic stability (153,000 cycles/mm, about as 5 times as epoxy asphalt concrete (EAC). The alkaline hydrolysis tests show PUC has excellent durability (remained strong after 24 days of hot alkaline water treatment). These results support PUC is a promising material for bridge deck pavement.</t>
  </si>
  <si>
    <t>bridge deck pavement, high-temperature stability, hydrolysis resistance, low-temperature performance, Polyurethane concrete, toughness</t>
  </si>
  <si>
    <t>10.1080/10298436.2020.1763993</t>
  </si>
  <si>
    <t>Modelling of membrane bonding response: part 2 finite element simulations of membrane adhesion tests</t>
  </si>
  <si>
    <t>© 2020 The Author(s). Published by Informa UK Limited, trading as Taylor &amp; Francis Group.The adhesive bonding strength of the membrane layers between the asphalt concrete surface layers and the decks of steel bridges has a strong influence on the fatigue life of orthotropic steel deck bridges (OSDBs). The interfacial properties between the membrane and the layers bonded to it have not been extensively studied in the current orthotropic steel deck bridge system. For the adequate characterisation of the adhesive-bonding strength of various membranes and surrounding materials on OSDBs and for the collection of the necessary parameters for finite element model, details of the membrane adhesion test (MAT) are introduced and simulated by using the adhesive traction-separation interface element which was developed in a companion paper to this contribution (Liu, X., Kasbergen, C., Li, J., &amp; Scarpas, A. (2019). Modelling of membrane bonding response: part 1 development of an adhesive contact interface element. International Journal of Pavement Engineering). Parametric studies of the adhesive contact element utilised for modelling the membrane bonding layer in the MAT test have been performed on the basis of the combination of different critical strain energy release rates and the characteristic opening length in the constitutive model. Comparison of membrane deformation profiles and the in-time debonding force distribution between experimental observations and finite element simulations have been presented.</t>
  </si>
  <si>
    <t>Adhesive bonding strength, asphalt concrete, contact interface element, finite element, membrane, orthotropic steel deck bridges, strain energy release rate</t>
  </si>
  <si>
    <t>10.1080/14484846.2019.1704493</t>
  </si>
  <si>
    <t>A modified strength degradation model of 45 steel under cyclic loading</t>
  </si>
  <si>
    <t>Australian Journal of Mechanical Engineering</t>
  </si>
  <si>
    <t>© 2019 Engineers Australia.In this paper, a modified degradation model is proposed to simulate the residual strength of 45 steel under cyclic loading, which is then applied to analyse the rule of strength degradation of the metal. The degradation data of 45 steel tests shows the relationship between the ratio of cycle number and residual strength. The model is built by considering a series of cycle ratio errors between loading times and fatigue life on the basis of the Schaff theory and power degradation model criterion. The model is applied to numerical simulation of 35CrMo, with the outcome being presented to illustrate the applicability and efficiency of the model. Moreover, the results provide some theoretical references for the fatigue life analysis of metals.</t>
  </si>
  <si>
    <t>45 steel, fatigue, numerical simulation, reliability, Strength degradation</t>
  </si>
  <si>
    <t>10.30544/631</t>
  </si>
  <si>
    <t>SOME ADVANCED WELDING TECHNOLOGIES APPLIED FOR REPAIR WELDING IN POWER PLANTS</t>
  </si>
  <si>
    <t>Metallurgical and Materials Engineering</t>
  </si>
  <si>
    <t>© 2021, Association of Metallurgical Engineers of Serbia. All rights reserved.Steels are subjected to many time-dependent degradation mechanisms when they are applied in electric power plants. They are exposed to high temperatures, multi-axial stresses, creep, fatigue, corrosion, and abrasion during such services. Used under these threatening conditions, those materials could develop various damages or failures or even form cracks. Therefore, it is desirable to prevent in-service failures, improve reliability, and extend the plant's operational life. The efficiency of the electric power plant, among other processes, depends on effective maintenance. The paper presents the evaluation of advanced procedures and knowledge in the field of steel repair welding in the maintenance of the power plants. Most repair welding of low alloy steels requires high-temperature post-weld heat treatment (PWHT), but in certain repairs, however, this is not always possible. Application of the nickel-based filler metal could also be an alternative to performing post-weld heat treatment (PWHT). The repair work expenses could be reduced if the repair is performed on-site. The novel developed repair welding procedures presented in this paper were applied for emergency weld repairing of the steel pipelines in thermal power plant, repairing without disassembling the working wheel of the coal mill in thermal power plant and "on-site" repairing turbine shaft of the hydropower plant. For all the presented repair welding procedures, weldability analysis based on the analytical equations and technological ''CTS'' and ''Y'' tests to determine the sensitivity to cold and hot crack forming were applied. Tensile tests, absorbed energies tests, banding tests, and hardness measurements were performed on trial joints, which were used to develop and verify the applied methodologies. Presented advanced weld repair technologies enable repairs for a shorter time and at lower costs compared to conventional procedures.</t>
  </si>
  <si>
    <t>Emergency repair welding, Ni based filler material, Power plants maintenance, Repair welding on site, Steel welding</t>
  </si>
  <si>
    <t>10.13832/j.jnpe.2021.S2.0089</t>
  </si>
  <si>
    <t>Study of Non-proportionally Multiaxial Cyclic Deformation Behavior of Domestic 508-3 Steel at Different Temperatures</t>
  </si>
  <si>
    <t>Hedongli Gongcheng/Nuclear Power Engineering</t>
  </si>
  <si>
    <t>508-3 steel, Cyclic deformation., Different temperatures, Non-proportionally</t>
  </si>
  <si>
    <t>10.1016/j.conbuildmat.2021.125347</t>
  </si>
  <si>
    <t>Design and performance evaluation of Bi-block precast rubberized epoxy asphalt trackbed for railway</t>
  </si>
  <si>
    <t>© 2021 Elsevier LtdWith the objective of improving the construction efficiency and provide excellent performance of railway trackbed, the dry-mixed rubberized epoxy asphalt mixture (DREAM) was proposed to prepare the bi-block precast epoxy asphalt trackbed structure. Based on the coarse aggregate voids filling method combining the similitude method for gradation design of coarse aggregate and Superpave method for gradation design of fine aggregate, the gradation of mixture was determined. To analyze the feasibility of proposed asphalt trackbed material for railway structure, the fatigue test under 3 million repeated loadings and semi-circular bending test under the effect of aging and freeze–thaw cycles were conducted. After comprehensively understanding the test results, it was concluded that the DREAM with 11 wt% crumb rubber (CR) exhibited a better fatigue and fracture resistance compared with another type of DREAM with a lower content of CR, i.e., 9 wt%. Owing to a larger amount of CR, the DREAM with11 wt.% CR owned an outstanding ability of deformation recovery and ductile failure. Therefore, it was determined to be an effective asphalt trackbed material. Once the designed DREAM was selected, the corresponding bi-block precast epoxy asphalt trackbed finite element model was generated by using the ABAQUS software for the life-time deformation analysis through the time–temperature superposition principle. The numerical study and calculation of time–temperature conversion indicated that the train loading was mainly responsible for the permanent deformation. The value of permanent deformation caused by the train loadings was two times higher than that caused by static loading (e.g., steel and fastening).</t>
  </si>
  <si>
    <t>Life-time deformation estimate, Performance evaluation, Precast epoxy asphalt trackbed</t>
  </si>
  <si>
    <t>10.3969/j.issn.1004-132X.2021.24.015</t>
  </si>
  <si>
    <t>Analysis of Gear Bending Fatigue Test Based on Hierarchical Bayesian Model</t>
  </si>
  <si>
    <t>Zhongguo Jixie Gongcheng/China Mechanical Engineering</t>
  </si>
  <si>
    <t>Gear bending fatigue test, Hierarchical Bayesian model(HBM), Least squares method(LSE), Small sample data</t>
  </si>
  <si>
    <t>10.1016/j.ijpvp.2021.104513</t>
  </si>
  <si>
    <t>Research on the residual life of the superheating system steam header for an extended service 220 MW ultra-high voltage thermal power unit</t>
  </si>
  <si>
    <t>© 2021 Elsevier LtdThe superheating system steam header is one of the most important components of the thermal power unit which is related closely with the safe and stable operation for the power plant during the life extended period. The deterioration of material properties caused by aging of microstructure and migration of chemical elements in heat-resistant steels is the primary cause for the early failure of high-temperature pressure bearing components and their welding parts. This paper summarizes the remaining Life assessment method of a high-temperature pressure components which is suitable for engineering applications, and discusses its feasibility with a 220 MW boiler steam header in a power plant as an example on the basis of comprehensive analysis of non-destructive test, hardness test, metallographic test and creep fatigue damage analysis. The results show that there still is 8.2 years’ residual life for the steam header, if the thermal power unit continues to operate on the same conditions as the past 29 years.</t>
  </si>
  <si>
    <t>Creep-fatigue damage, Extended service units, Hardness, Metallographic structure, Residual life, Steam header</t>
  </si>
  <si>
    <t>10.1016/j.engstruct.2021.113369</t>
  </si>
  <si>
    <t>Fatigue behaviour of non-welded wrapped composite joints for steel hollow sections in axial load experiments</t>
  </si>
  <si>
    <t>© 2021Design and execution of fatigue load dominated circular hollow section (CHS) multi-membered structures, such as offshore jacket and floating structures for wind turbines, truss bridges, etc., is hinged on fatigue performance of critical welded joints. An innovative jointing technology of wrapped composite joint connects steel hollow sections by direct bonding through a fibre reinforced polymer composite wrap, which completely avoids welding and therefore has superior fatigue performance than welded joints. In this study first results on fatigue performance of the wrapped composite joints is presented. Tensile cyclic loading tests on wrapped composite X-joint specimens were carried out to characterise their fatigue performance under different constant amplitude load ranges and compare it to equivalent welded joints. In addition, the influence of surface roughness of steel tubes and re-testing (load history) on fatigue performance of wrapped composite joints, as well as the influence of fatigue loading on residual static resistance was investigated in experiments. Preliminary S-N curves of wrapped composite joints are established. The tests results showed that X45 wrapped composite joints exhibited steadier stiffness degradation and 10–100 times longer fatigue life than their welded equivalents. Through 3D DIC surface strain measurements and post-failure microscopic insights to cut specimens, different failure modes including de-bonding at glass fibre composite-to-steel interface, delamination/fracture of the composite layers and fracture of steel brace are distinguished. The relationship between joint stiffness degradation rates, crack propagation rates and nominal stress ranges in the brace are established, based on which a preliminary fatigue life prediction of wrapped composite joints can be made. The re-tested specimens exhibited superior fatigue performance than virgin ones, while specimens with poor steel surface roughness showed worse fatigue performance. After fatigue loading with 40% of stiffness degradation, the specimens were found to still have the potential to sustain its original static resistance.</t>
  </si>
  <si>
    <t>3D DIC, Bonded joint, CHS, Crack growth, Fatigue experiments, GFRP, Steel-composite, Surface roughness, Welded joint, Wrapped composite joint</t>
  </si>
  <si>
    <t>10.1016/j.engstruct.2021.113373</t>
  </si>
  <si>
    <t>On the weld root fatigue strength and improvement techniques for non-load-carrying transverse attachment joints with single-sided fillet welds and made of mild and ultra-high-strength steels</t>
  </si>
  <si>
    <t>Fatigue, Fillet weld, Non-load-carrying joint, Single-sided weld, Ultra-high-strength steel, Weld root, Welded joint</t>
  </si>
  <si>
    <t>10.1016/j.ijpvp.2021.104535</t>
  </si>
  <si>
    <t>High-cycle fatigue behavior of type 4340 steel pressurized blocks including mean stress effect</t>
  </si>
  <si>
    <t>© 2021 Elsevier LtdMean stress effects in pressurized steel blocks were examined under constant amplitude fatigue loading. The tests were performed to provide experimental data needed to study the effect of mean stress on fatigue lives of subject specimen, and to substantiate the use of analytical expressions to account for the mean stress. The mean stress was the result of subjecting the specimens to an autofrettage pressure which induced compressive residual stresses at the crossbore intersection of the specimens. Fatigue tests were carried out under both tensile and compressive mean stress levels. Test results were compared to several mean stress accounting relationships such as the Smith-Watson Topper, Bergmann and Seeger, modified Goodman, Gerber and Soderberg. Test results indicated that the modified Goodman equation is favorable in accounting for the effect of both tensile and compressive mean stresses on fatigue life (up to a compressive mean stress to ultimate stress ratio of −0.2). The behavior under compressive mean stress to ultimate stress ratio of less than −0.2 indicated that a linear correction relationship was required.</t>
  </si>
  <si>
    <t>Autofrettage, Crossbore, Fatigue, Mean Stress</t>
  </si>
  <si>
    <t>10.1016/j.jmmm.2021.168327</t>
  </si>
  <si>
    <t>Enhancement of fatigue performance of 20Cr2Ni4A gear steel treated by pulsed magnetic treatment: Influence mechanism of residual stress</t>
  </si>
  <si>
    <t>Journal of Magnetism and Magnetic Materials</t>
  </si>
  <si>
    <t>Fatigue property, Magnetostriction, Pulsed magnet field, Residual stress</t>
  </si>
  <si>
    <t>10.1134/S0020168521150073</t>
  </si>
  <si>
    <t>Features of the Kinetics of Cyclic Elastoplastic Deformation Diagrams at Dwells in Cycles and Superimposition of Variable Stresses on Them</t>
  </si>
  <si>
    <t>Inorganic Materials</t>
  </si>
  <si>
    <t>© 2021, Pleiades Publishing, Ltd.Abstract: The goal of the study is determination of the regularities of changes in cyclic strains and related deformation diagrams attributed to the existence of time dwells in the loading modes and imposition of additional variable stresses on them. Analysis of the obtained experimental data on the kinetics of cyclic elastoplastic deformation diagrams and their parameters revealed that, in contrast to regular cyclic loading (equal in stresses), additional deformations of static and dynamic creep are developed. The results of the studies are especially relevant for assessing the cyclic strength of unique extremely loaded objects of technology, including nuclear power equipment, units of aviation and space systems, etc. The experiments were carried out on samples of austenitic stainless steel under low-cycle loading and high temperatures of testing. Static and dynamic creep deformations arising under those loading conditions promote an increase in the range of cyclic plastic strain in each loading cycle and also stimulate an increase in the range of elastoplastic strain owing to active cyclic deformation. At the same time, the existence of dwells on extrema of stresses in cycles without imposition of additional variable stresses on them most strongly affects the growth of plastic strain ranges in cycles. Imposition of additional variable stresses on dwells also results in the development of creep strains, but their growth turns out to be somewhat less than in the presence of dwells without stresses imposed. The diagrams of cyclic deformation obtained in the experiments are approximated by power dependences, their kinetics being described in terms of the number of loading cycles using corresponding temperature–time functions. At the same time, it is shown that increase in the cyclic plastic deformation for cycles with dwells and imposition of additional variable stresses on them decreases low cycle fatigue life compared to regular loading without dwells at the same stress amplitudes; moreover, the higher the values of static and dynamic creep, the greater decrease in low-cycle fatigue life. This conclusion results from experimental data and analysis of conditions of damage accumulation for the considered forms of the loading cycle using the deformation criterion of reaching the limit state leading to fracture.</t>
  </si>
  <si>
    <t>creep strain, cyclic fatigue life, cyclic plastic strain, deformation criterion of fracture, diagram of cyclic deformation, dwell in a cycle, forms of loading cycle, imposition of high-frequency stresses, low-cycle loading, summation of damages</t>
  </si>
  <si>
    <t>10.3969/j.issn.1007-9629.2021.06.025</t>
  </si>
  <si>
    <t>Corrosion Characteristics and Mechanical Properties of Steel Strands under Coupling Effect of Alternating Load and Chloride Salt Environment</t>
  </si>
  <si>
    <t>Jianzhu Cailiao Xuebao/Journal of Building Materials</t>
  </si>
  <si>
    <t>© 2021, Editorial Department of Journal of Building Materials. All right reserved.In order to analysis the corrosion mechanical property of steel strands under the coupling effects of chloride ion and variable load, the corrosion process of the steel strands by the accelerated corrosion test was simulated. Grayscale was used to quantify the corrosion degree of steel strands in different stress amplitudes and the failure mode and the fatigue of steel strands were also analyzed. The results indicate that greater amplitude of the stress applied at both ends of the strands will lead to more severe corrosion of the strand, and the single fatigue source failure is prone to occur. While smaller stress amplitude will result in slower corrosion speed, and the fracture of multiple fatigue sources and delamination is prone to occur. The relationship between tensile strength and corrosion rate is exponential, and the relationship between elongation and corrosion rate is linear attenuation trend; the increase of corrosion degree has a significant effect on the fatigue life of steel strands.</t>
  </si>
  <si>
    <t>Accelerated test, Alternating load, Failure mode, Fatigue life, Gray processing, Steel strand</t>
  </si>
  <si>
    <t>10.3390/coatings11121482</t>
  </si>
  <si>
    <t>Very high cycle fatigue properties of 18CrNiMo7-6 carburized steel with gradient hardness distribution</t>
  </si>
  <si>
    <t>Carburized gear steel, Fatigue prediction model, Stress intensity factor, Very high cycle fatigue</t>
  </si>
  <si>
    <t>10.3390/met11122031</t>
  </si>
  <si>
    <t>Fatigue tests on buried or repaired dented steel pipeline specimens</t>
  </si>
  <si>
    <t>Buried pipelines, Composite repair, Dents, Digital image correlation, Fiber Bragg Strain Gauges, Strain analysis</t>
  </si>
  <si>
    <t>10.3390/app112311405</t>
  </si>
  <si>
    <t>A short-time approach for fatigue life evaluation of aisi 347 steel for nuclear power energy applications</t>
  </si>
  <si>
    <t>Aged material conditions, AISI 347, Destructive testing, Fatigue life evaluation, Fatigue lifetime calculation, Integrity assessment, Material characterization, Non-destructive testing, Nuclear safety</t>
  </si>
  <si>
    <t>10.3390/met11121965</t>
  </si>
  <si>
    <t>Design against fatigue of super duplex stainless steel structures fabricated by wire arc additive manufacturing process</t>
  </si>
  <si>
    <t>© 2021 by the authors. Licensee MDPI, Basel, Switzerland.Additive manufacturing (AM) is increasingly used to make complex components for a wide spectrum of applications in engineering, medicine and dentistry. Wire arc additive manufacturing (WAAM), as one of AM processes, utilises electric arc and metal wire to fabricate fully dense and heavy metal parts at relatively low costs and high-energy efficiencies. WAAM was successfully applied in the production of several welding-based metal structures. Recently, there was a growing interest in WAAM processing of super duplex stainless steels (SDSS) due to their high strength and excellent corrosion resistance, which make them the prime choice for load-bearing structures in marine applications. Although a number of studies investigated the microstructural and mechanical properties of WAAM-processed SDSS components, little is known regarding their fatigue performance, which is critical in engineering design. This study reports on the outcomes of fatigue tests and fracture surface fractography of WAAM-processed SDSS. The results obtained indicate a significant anisotropy of fatigue properties and fatigue crack initiations resulting from internal defects rather than surface flaws. Based on these experimental results, we suggest an effective design methodology to improve the fatigue life of the WAAM-fabricated SDSS components. We also indicate that post-manufacturing surface treatments should not be underlined for the enhanced fatigue resistance of WAAM-processed SDSS structures.</t>
  </si>
  <si>
    <t>Additive manufacturing, Design, Fatigue, Super duplex stainless steels, Wire arc additive manufacturing (WAAM)</t>
  </si>
  <si>
    <t>10.3390/ma14237324</t>
  </si>
  <si>
    <t>Analysis of the influence of surface modifications on the fatigue behavior of hot work tool steel components</t>
  </si>
  <si>
    <t>© 2021 by the authors. Licensee MDPI, Basel, Switzerland.Hot work tool steels (HWS) are widely used for high performance components as dies and molds in hot forging processes, where extreme process-related mechanical and thermal loads limit tool life. With the functionalizing and modification of tool surfaces with tailored surfaces, a promising approach is given to provide material flow control resulting in the efficient die filling of cavities while reducing the process forces. In terms of fatigue properties, the influence of surface modifications on surface integrity is insufficiently studied. Therefore, the potential of the machining processes of high-feed milling, micromilling and grinding with regard to the implications on the fatigue strength of components made of HWS (AISI H11) hardened to 50 ± 1 HRC was investigated. For this purpose, the machined surfaces were characterized in terms of surface topography and residual stress state to determine the surface integrity. In order to analyze the resulting fatigue behavior as a result of the machining processes, a rotating bending test was performed. The fracture surfaces were investigated using fractographic analysis to define the initiation area and to identify the source of failure. The investigations showed a significant influence of the machining-induced surface integrity and, in particular, the induced residual stress state on the fatigue properties of components made of HWS.</t>
  </si>
  <si>
    <t>AISI H11, Fatigue, Grinding, High-feed milling, Micromilling, Residual stresses, Surface modification</t>
  </si>
  <si>
    <t>10.3390/app112311214</t>
  </si>
  <si>
    <t>Microstructure-based lifetime assessment of austenitic steel aisi 347 in view of fatigue, environmental conditions and ndt</t>
  </si>
  <si>
    <t>AISI 347, Corrosion, Damage, Fatigue, Fatigue life evaluation, Microstructure analysis, Non-destructive testing, Nuclear engineering, Numerical modeling, Structural mechanics</t>
  </si>
  <si>
    <t>10.1016/j.tafmec.2021.103138</t>
  </si>
  <si>
    <t>Numerical investigation on the effect of thickness and stress level on fatigue crack growth in notched specimens</t>
  </si>
  <si>
    <t>© 2021 Elsevier LtdThe effect of specimen thickness on the behavior of fatigue crack growth rate (FCGR) requires rigorous investigation because the thickness effect is not independent and could be a function of the specimen geometry, material properties, loading conditions, and environmental conditions. The purpose of this study is to numerically investigate the effect of specimen thickness and stress level on the behavior of FCGR at the specimen-free surface and mid-thickness in notched mild steel specimens. Elastic-plastic numerical calculations were performed based on FEM using the domain integral method to calculate the cyclic J-integral parameter, ΔJ, which was used for calculating FCGR. Different specimen thicknesses and various constant amplitude stress levels were used in the numerical calculations. Crack growth calculations were carried out using the node release technique in which the history of the former crack was considered. The calculated fatigue lives were firstly verified against the experiments taken from the literature. The results of numerical calculations showed that no significant thickness effect was noticed at the mid-thickness for calculations carried out below general yield while when the stress level is close to general yield the thinner specimens showed faster crack growth rates. Further, thickness has a remarkable effect on the crack growth rate at the free surface when the applied stress level is below and close to general yield where the thinner specimens gave faster crack growth rates. The crack-tip driving force ΔJ and the local strains and stresses induced ahead of the crack front could explain the mechanics and behavior of FCGR for the applied thicknesses and stress levels. The distributions of the local strains and stresses could also reveal the effect of the local material ahead of the crack front on the behavior of crack growth.</t>
  </si>
  <si>
    <t>Elastic–plastic calculation, Fatigue crack growth, J-integral, Mild steel, Stress level, Thickness</t>
  </si>
  <si>
    <t>10.1016/j.jmapro.2021.10.034</t>
  </si>
  <si>
    <t>Prediction of residual stress fields after shot-peening of TRIP780 steel with second-order and artificial neural network models based on multi-impact finite element simulations</t>
  </si>
  <si>
    <t>Journal of Manufacturing Processes</t>
  </si>
  <si>
    <t>Artificial neural network model, Finite element modeling, Residual stresses, Second-order response surface model, Shot-peening</t>
  </si>
  <si>
    <t>10.1186/s44147-021-00016-w</t>
  </si>
  <si>
    <t>Fatigue behavior of surfaced C45 steel</t>
  </si>
  <si>
    <t>Journal of Engineering and Applied Science</t>
  </si>
  <si>
    <t>C45 steel, Fatigue life, Microstructure, Reclamation, Surfacing</t>
  </si>
  <si>
    <t>10.1016/j.engfailanal.2021.105793</t>
  </si>
  <si>
    <t>Incremental LUR tests of new LCR concrete railway sleepers</t>
  </si>
  <si>
    <t>© 2021 Elsevier LtdToday, the early deformation of sleepers has, directly and indirectly, raised railway maintenance expenditures. On the other hand, several types of fiber reinforced polymer (FRP) products are widely used as a new effective method to prevent corrosion and fatigue problems of reinforced concrete elements. In this context, carbon fiber reinforced polymer (CFRP) products have priority over other FRP types to ensure the high capacity design of railway sleepers. Moreover, it will not be necessary to apply the pre-stressing method according to the experiments. Thanks to the practical production method without pre-stressing, many raw materials, labor, and energy savings are gained. Laminated form carbon fiber reinforced polyurethanes (L-CFRPU) are generally used today for earthquake strengthening and rehabilitation of reinforced concrete or steel structures. The use of L-CFRPU products for preliminary reinforcement in concrete railway sleepers has not been experimentally researched, yet. In this study, newly designed L-CFRPU reinforced (LCR) concrete sleepers were tested with EN 13230 incremental LUR (loading–unloading-reloading) tests, and the test results were compared with widely used concrete sleepers and calculated limit state design load for UIC railway lines. According to test results, newly produced sleepers show higher enough design load capacities and offering a longer service life.</t>
  </si>
  <si>
    <t>Laminate carbon fiber reinforced polymer, Prestressed concrete, Railroad tie, Railway sleeper, Sustainable transport</t>
  </si>
  <si>
    <t>10.1016/j.jcsr.2021.106991</t>
  </si>
  <si>
    <t>Post-fire hysteretic and low-cycle fatigue behaviors of Q345 carbon steel</t>
  </si>
  <si>
    <t>Cooling, Hysteretic behavior, Low-cycle fatigue (LCF), Multi-hazard, Post-fire performance, Q345 carbon steel</t>
  </si>
  <si>
    <t>10.1111/ffe.13585</t>
  </si>
  <si>
    <t>Nonlinear time-varying fatigue reliability analysis based on the improved toughness exhaustion model</t>
  </si>
  <si>
    <t>© 2021 John Wiley &amp; Sons, Ltd.The state function based on fatigue accumulation model has a great influence on accuracy of fatigue reliability analysis of components. A nonlinear fatigue accumulation model considering the interaction of loads is proposed in this paper. The square ratio of front and back loads is presented as a new load interaction factor and embedded into the conventional toughness exhaustion model; thus, this improved model can reflect the load sequence and interaction effect simultaneously. Moreover, the fatigue state function using the improved model is constructed and analyzed by the probability density evolution method. Then experimental data of four materials are used to verify the proposed model, and results show that the residual life fraction predicted by the proposed model is accurate. Furthermore, accuracy and efficiency of the time-varying fatigue reliability analysis using the proposed model is validated using experimental data from a carbon steel test and a helical compression spring test.</t>
  </si>
  <si>
    <t>load interaction effect, nonlinear fatigue damage accumulation model, probability density evolution method, time-varying fatigue reliability</t>
  </si>
  <si>
    <t>10.1186/s40069-021-00474-9</t>
  </si>
  <si>
    <t>High-Strength Reinforcing Steel Bars: Low Cycle Fatigue Behavior Using RGB Methodology</t>
  </si>
  <si>
    <t>International Journal of Concrete Structures and Materials</t>
  </si>
  <si>
    <t>fatigue life, high-strength steel, hysteresis, photogrammetry, reinforcing bars, RGB filter</t>
  </si>
  <si>
    <t>10.1016/j.istruc.2021.09.043</t>
  </si>
  <si>
    <t>Static and fatigue behavior of shear stud connection embedded in UHPC</t>
  </si>
  <si>
    <t>© 2021 Institution of Structural EngineersIn the UHPC-steel composite bridge deck, the thickness of UHPC layer is usually only 40–50 mm, so short headed studs are used for shear connection of the interface between UHPC and steel deck. In this paper, the refined finite element (FE) model of push-out specimen is established to explore failure mode of the stud connection, damage concentration location of UHPC and load-slip behavior of UHPC-steel interface. Verified against the existing test results, FE parameter analysis is conducted, and shear strength formula and load-slip relationship of short headed stud embedded in UHPC are proposed. With the consideration of reduction effect of group studs, the shear strength formula of single stud can be used to simplify the calculation safely. A nominal shear stress S-N curve with 95% survival probability is proposed, fitted by the International Institute of Welding (IIW) recommended method. Based on the fracture mechanics method, a fatigue life evaluation formula of stud under influence of multiple factors is established. By the comparative analysis between the proposed formulas and the existing codified formulas for stud connection in ordinary concrete, the recommended formula for the fatigue strength of stud in UHPC is proposed.</t>
  </si>
  <si>
    <t>Fatigue behavior, Finite element analysis, Push-out test, Short headed stud, Static behavior, UHPC-steel composite structure</t>
  </si>
  <si>
    <t>10.1016/j.jcsr.2021.106956</t>
  </si>
  <si>
    <t>A model for ultra low cycle fatigue damage prediction of structural steel</t>
  </si>
  <si>
    <t>© 2021 Elsevier LtdUltra low cycle fatigue (ULCF) damage of structural steel is an important failure mode in earthquakes. A modified continuum damage mechanics (CDM) model was proposed to predict the fatigue life for ULCF damage. To this end, the functional form of the reduction coefficient considering the effect of plastic strain was constructed. The constant of function form was fitted by ULCF tests and genetic algorithm. Finally, the accuracy of the modified CDM model was verified by ULCF tests. Results showed that the modified CDM model could reduce the relative error between the predicted and tested fatigue life.</t>
  </si>
  <si>
    <t>Fatigue life, Modified CDM model, Reduction coefficient, Structural steel, Ultra low cycle fatigue</t>
  </si>
  <si>
    <t>10.1016/j.jcsr.2021.106961</t>
  </si>
  <si>
    <t>Fatigue life estimation of welded structures enhanced by combined thermo-mechanical treatment methods</t>
  </si>
  <si>
    <t>© 2021 The Author(s)Different post-weld treatment methods are used to strengthen welded joints that are subjected to cyclic loading. Combining High-Frequency Mechanical Impact (HFMI) treatment with Tungsten Inert Gas (TIG) remelting is rather a new concept. In this paper, the fatigue lives of welded transverse attachments treated by HFMI-treatment, TIG-remelting, or the combination of both are estimated using fatigue damage modelling and finite element deletion. The change in local topography and residual stresses due to treatment are evaluated numerically and incorporated in the analysis. The local hardness is measured by a Vickers tester and incorporated by increasing the elemental ultimate strength. The analysis demonstrates the superiority of the combined treatment because of the introduced compressive residual stress and the improvement in topography. The analysis also shows that the damage is less distributed after the combined treatment than both individual treatments. Besides, the capability of the TIG-HFMI combination in treating existing welded structures with remaining embedded fatigue crack is proven. Besides, available fatigue test results on combined TIG-HFMI treatment shows that this combination gives always longer fatigue life than the characteristic fatigue lives of the treated details by any of the treatment methods. However, many aspects such as TIG arc and HFMI indenter positioning, and indentation and fusion depth should be taken into consideration when the combined treatment is to be applied to existing structures.</t>
  </si>
  <si>
    <t>Abaqus, Crack, Damage, Fatigue, FEM, Hardness, HFMI, Repair, Residual, Steel, Stress, TIG, Welding</t>
  </si>
  <si>
    <t>10.1016/j.ijfatigue.2021.106502</t>
  </si>
  <si>
    <t>Crack growth path of 30CrMnSiA steel under variable amplitude multiaxial loading</t>
  </si>
  <si>
    <t>30CrMnSiA steel, Crack initiation and propagation, Two-level step loading, Variable multiaxial loading</t>
  </si>
  <si>
    <t>10.1016/j.istruc.2021.08.068</t>
  </si>
  <si>
    <t>Residual fatigue lives assessment of riveted lap joints based on a crack growth model</t>
  </si>
  <si>
    <t>© 2021 Institution of Structural EngineersMany riveted joints bear the action of out-of-plane bending moments in steel truss bridges. The fatigue resistance of these joints isn't stipulated in the current design criteria. Ensuring the safety of structures necessitates analysing the fatigue process of such riveted joints. This paper attempts to evaluate the fatigue life of riveted lap joints from the perspective of engineering applications. The study first found through fatigue tests with two types of fatigue details in riveted lap joints: plate surface cracking and rivet hole edge cracking. Then, the fatigue progression is divided into three stages: the microstructure short crack (MSC) stage, the physical short crack (PSC) stage and the long crack stage. The crack propagation model in the short crack stage is established by combining a scanning electron microscope test of the material and an empirical formula. The crack propagation model of the long crack stage is established by the crack propagation test and considering the crack closure effect. Results show that the fatigue life corresponding to the hole edge crack fatigue detail category is shorter than that to the plate surface crack. In each crack propagation stage, the crack propagation life decreases with increasing load and decreasing load ratio RL. For the two fatigue detail categories, the proportion of the long crack stage to the whole fatigue life is small, and the effect of the crack closure on the overall fatigue life is limited; therefore the effect of the load ratio RL on the fatigue life can be ignored.</t>
  </si>
  <si>
    <t>Crack growth rate, Fatigue tests, Riveted lap joint, Short crack, Truss bridge</t>
  </si>
  <si>
    <t>10.1016/j.ijpvp.2021.104521</t>
  </si>
  <si>
    <t>Research on low temperature brittleness of 30Cr1Mo1V high-temperature rotor and its life optimization in rapid start-up and warm-up process</t>
  </si>
  <si>
    <t>30Cr1Mo1V, Brittle fracture, High-temperature rotor, Rapid start-up, Warm-up process</t>
  </si>
  <si>
    <t>10.1016/j.ijfatigue.2021.106501</t>
  </si>
  <si>
    <t>Towards a general damage law for interior micro-defect induced fatigue cracking in martensitic steels</t>
  </si>
  <si>
    <t>© 2021 Elsevier LtdAxially loaded cyclic tests of a precipitation-hardened martensitic steel at different stress ratios in 3% NaCl solution and steam environment were conducted up to very high cycle fatigue regime. In-depth fracture surface observation, quantitative characterization of microstructural damage, and theoretical modeling were carried out to illustrate the physics and mechanics of micro-defect induced interior cracking. Results showed apparent environmental effect on fatigue strength and crack initiation morphology. The fine granular area was observed for the first time in environmental media, heterogeneously distributed around micro-defect, and was found dependent on local fracture mode with a less probability in the case of faceted failure. The formation of fine granular area was confirmed as a result of microstructural damage with significant contribution from cyclic stress amplitude, and could be assisted by hydrogen speeding up lath martensites breakdown. A chemo-mechanical model of interior cracking was finally established based on the concept of interaction of inclusion, matrix, and environment induced plasticity. All these underpin a general fatigue damage law in micro-defects assessment for long-life structural integrity.</t>
  </si>
  <si>
    <t>Fine granular area, Lath martensites microstructure, Micro-defects, Microstructure-hydrogen interaction, Very high cycle fatigue</t>
  </si>
  <si>
    <t>10.1007/s11665-021-06104-5</t>
  </si>
  <si>
    <t>Experimental Investigation of Lattice Deformation Behavior in S355 Steel Weldments Using Neutron Diffraction Technique</t>
  </si>
  <si>
    <t>elastic properties, life cycle assessment, neutron scattering, stress/strain relationship, welding</t>
  </si>
  <si>
    <t>10.1016/j.ijfatigue.2021.106480</t>
  </si>
  <si>
    <t>A physically-based method for predicting high temperature fatigue crack initiation in P91 welded steel</t>
  </si>
  <si>
    <t>Crack initiation, High temperature fatigue, Microstructure, P91 steel, Weldments</t>
  </si>
  <si>
    <t>10.1016/j.ijpvp.2021.104515</t>
  </si>
  <si>
    <t>Creep–fatigue life evaluation of type 304 stainless steel under non-proportional loading</t>
  </si>
  <si>
    <t>© 2021 Elsevier LtdThe fatigue life of stainless steel under multiaxial loading conditions as a consequence of multiple damage effect occurring at elevated temperature is a topic of great importance. However, the interaction of creep, fatigue, and multiaxial non-proportional loading is poorly understood owing of a lack of experimental data obtained under multiaxial loading conditions. In the present study, data of previous creep–fatigue experiments performed on type 304 stainless steel under multiaxial loading conditions are summarized from available literature. These test results include the effects of strain rate, asymmetric strain waveform, and loading path on the creep–fatigue life of the stainless steel. Then, additional creep–fatigue tests are performed on the stainless steel under non-proportional loading conditions with four strain rates at 873 K in air. The applicability and limitations of several frequency-based life prediction models are discussed on the basis of the experimental results. Finally, an improved version of the frequency modified damage function (FMDF) model considering the effects of various loading path is proposed. The new model shows good correlation with the failure lives under multiaxial proportional and non-proportional loading conditions at elevated temperatures.</t>
  </si>
  <si>
    <t>Creep–fatigue, Life evaluation, Multiaxial loading, Non-proportional loading, Type 304 stainless steel</t>
  </si>
  <si>
    <t>10.1002/srin.202100260</t>
  </si>
  <si>
    <t>Characterizing the Fatigue Damage in a Martensitic Spring Steel</t>
  </si>
  <si>
    <t>© 2021 The Authors. Steel Research International published by Wiley-VCH GmbHHerein, a short crack propagation in a martensitic spring steel by means of in situ fatigue tests in a confocal laser microscope and additional electron back-scattered diffraction analyses to link the local crystallographic orientation of the hierarchical martensitic microstructure with the short crack propagation behavior are investigated. For this purpose, different stress levels are imposed at a constant R ratio of −1 and a frequency of 10 Hz applying a sinusoidal command signal. It is found that the early fatigue damage evolution is characterized by the formation of slip bands, which subsequently serve as crack initiation sites. Most of the slip bands and correspondingly most of the short fatigue cracks initiate at or close to prior austenite grain boundaries. A strong dependence of the crack density, used as a parameter for fatigue damage, on the applied stress amplitude could be observed. The prior austenite grain boundaries can be identified to act as obstacles to short crack propagation because of the corresponding strong change in the crystallographic orientation, leading to an oscillating short crack propagation rate.</t>
  </si>
  <si>
    <t>fatigue crack initiation, fatigue life, martensitic spring steels, miniaturized testing devices, short fatigue crack propagations</t>
  </si>
  <si>
    <t>10.1007/s12205-021-1138-y</t>
  </si>
  <si>
    <t>Study on the Flexural Fatigue Performance of CFRP-OFBG Plate Reinforced Damaged Steel Beams</t>
  </si>
  <si>
    <t>KSCE Journal of Civil Engineering</t>
  </si>
  <si>
    <t>© 2021, Korean Society of Civil Engineers.This paper studies the flexural fatigue performance of damaged steel beams strengthened by carbon fiber reinforced plastic-optical fiber bragg grating (CFRP-OFBG) plates. By analyzing the test beam’s failure mechanism under cyclic loading and the strain data monitored by the CFRP-OFBG panel in real-time, a life prediction model based on cumulative fatigue damage is proposed. The test results show that CFRP-OFBG plate reinforcement effectively reduces the fatigue crack growth rate of damaged steel beams and increases the fatigue life of damaged steel beams by 22.46%. The analysis and test results show that the minimum error between the calculated value of the life prediction model and the test value is −24.13%, and the maximum error is −5.61%. This study provides some suggestions for improving the service life of existing fatigue-damaged steel beams and establishing a simple fatigue life evaluation model.</t>
  </si>
  <si>
    <t>Bending stiffness, CFRP-OFBG plate, Cumulative fatigue damage, Fatigue life, Life prediction model</t>
  </si>
  <si>
    <t>10.1016/j.ijfatigue.2021.106461</t>
  </si>
  <si>
    <t>Stress gradient as a size effect in fatigue life determination for alternating bending</t>
  </si>
  <si>
    <t>Alternating bending, Fatigue characteristics, Size effect, Stress gradient, Tension–compression</t>
  </si>
  <si>
    <t>10.1016/j.ijfatigue.2021.106468</t>
  </si>
  <si>
    <t>Notch fatigue analysis and crack initiation life estimation of maraging steel fabricated by laser beam powder bed fusion under multiaxial loading</t>
  </si>
  <si>
    <t>© 2021 Elsevier LtdThis paper deals with the notch fatigue behaviour and crack initiation life estimation in maraging steel fabricated by laser beam powder bed fusion under multiaxial loading. Tests are conducted in tubular geometries with lateral holes considering different normal stress to shear stress ratios and multiaxial loading levels. The cyclic stress–strain response at the notch-controlled process zone is simulated numerically using two alternative approaches: a generalised isotropic plasticity model with mixed isotropic-kinematic hardening, and a linear-elastic model. Both approaches demonstrated to be suitable for predicting the crack initiation sites, the directions of crack growth, and the fatigue life. Fatigue life was calculated from a SWT-based model combined with the Theory of Critical Distances. Elastic-plastic predictions led to smaller errors but slightly shifted to the non-conservative side.</t>
  </si>
  <si>
    <t>Crack direction, Crack initiation, Cyclic plasticity, Multiaxial fatigue, SWT damage parameter</t>
  </si>
  <si>
    <t>10.1016/j.ijpvp.2021.104529</t>
  </si>
  <si>
    <t>Effect of dynamic strain aging on cyclic deformation in piping material SA333 Gr-6 steel</t>
  </si>
  <si>
    <t>Dislocation density, Dynamic strain aging, Low cycle fatigue, Strain rate sensitivity, Transmission electron microscopy, X-ray diffraction</t>
  </si>
  <si>
    <t>10.1007/s11431-020-1872-8</t>
  </si>
  <si>
    <t>Compliance-based testing method for fatigue crack propagation rates of mixed-mode I–II cracks</t>
  </si>
  <si>
    <t>© 2021, Science China Press and Springer-Verlag GmbH Germany, part of Springer Nature.Mixed-mode I-II crack-based fatigue crack propagation (FCPI-II) usually occurs in engineering structures; however, no theoretical formula or effective compliance test methods have been established for FCPI-II to date. For mixed-mode I-II flawed components, based on the principle of mean-value energy equivalence, we propose a theoretical method to describe the relationship between material elastic parameters, geometrical dimensions, load (or displacement), and energy. Based on the maximum circumferential stress criterion, we propose a uniform compliance model for compact tensile shear (CTS) specimens with horizontal cracks deflecting and propagating (flat-folding propagation) under different loading angles, geometries, and materials. Along with an innovative design of the fixture of CTS specimens used for FCPI-II tests, we develop a new compliance-based testing method for FCPI-II. For the 30Cr2Ni4MoV rotor steel, the FCP rates of mode I, mode II, and mixed-mode I-II cracks were obtained via FCP tests using compact tension, Arcan, and CTS specimens, respectively. The obtained da/dN versus ΔJ curves of the FCP rates are close. The loading angle α and dimensionless initial crack length a0/W demonstrated negligible effects on the FCP rates. Hence, the FCP rates of mode I crack can be used to predict the residual life of structural crack propagation.</t>
  </si>
  <si>
    <t>energy equivalence principle, fatigue crack propagation rate, finite element analysis, mixed-mode I–II crack, testing method</t>
  </si>
  <si>
    <t>10.1007/s12204-020-2247-3</t>
  </si>
  <si>
    <t>Notched Component Fatigue Life Prediction in Torsional Loading</t>
  </si>
  <si>
    <t>Journal of Shanghai Jiaotong University (Science)</t>
  </si>
  <si>
    <t>A, closed-form solution, damage mechanics, fatigue life, notched component, TB 302.3, TH 114</t>
  </si>
  <si>
    <t>10.1007/s12204-020-2237-5</t>
  </si>
  <si>
    <t>Experimental Study on Medium and Low Cycle Fatigue Properties of Cast Steel GS20Mn5V</t>
  </si>
  <si>
    <t>A, cast steel GS20Mn5V, double logarithmic linear model (DLLM), fatigue test, P-S-N curve, reversed generalize Pareto model (RGPM), S-N curve, TU 391</t>
  </si>
  <si>
    <t>10.1007/s12540-020-00839-x</t>
  </si>
  <si>
    <t>Low Cycle Fatigue Performance and Failure Analysis of Reinforcing Bar</t>
  </si>
  <si>
    <t>© 2020, The Korean Institute of Metals and Materials.Abstract: Low cycle fatigue (LCF) behaviour and associated failure mechanisms of a thermo-mechanically treated Fe 500D steel rebar have been experimentally evaluated with a view to assess its performance under seismic condition. The total axial strain-controlled LCF tests have been performed at five different strain amplitudes (± 0.30 to ± 1.00%) at ambient temperature until failure maintaining a constant true strain rate of 1 × 10− 3 s− 1 and a fixed strain ratio of − 1. Fatigue data have been analysed following both strain–life and plastic strain energy–life relationships; while, macro as well as micro features of the failed specimens, have been critically examined. These are supplemented by microstructural characterizations in addition to tensile and hardness measurements. Significant reduction of yield strength is recorded under dynamic loading which is responsible for considerable cyclic softening of rebar till failure in all strain amplitudes indicating the deterioration of seismic resistance property. Both strain–life and plastic strain energy–life relationships are found to accurately predict the cyclic plastic behaviour of the selected rebar. A near Masing behaviour is established by three different analytical approaches. The fatigue crack is always found to initiate at the transverse rib root and primarily propagates alongside the rim region. Graphic Abstract: [Figure not available: see fulltext.].</t>
  </si>
  <si>
    <t>Failure mechanism, Low cycle fatigue, Strain energy, Strain–life, TMT rebar</t>
  </si>
  <si>
    <t>10.1007/s12540-020-00811-9</t>
  </si>
  <si>
    <t>Ratcheting Fatigue Behavior of Modified 9Cr–1Mo Steel at Room Temperature</t>
  </si>
  <si>
    <t>Mean stress, Modified 9Cr–1Mo steel, Ratcheting fatigue, Stress amplitude, Stress rate</t>
  </si>
  <si>
    <t>10.1016/j.oceaneng.2021.110000</t>
  </si>
  <si>
    <t>Numerical simulation and experimental verification of random pitting corrosion characteristics</t>
  </si>
  <si>
    <t>© 2021 Elsevier LtdCorrosion is the most common type of damage to the hull structures of ships, and pitting corrosion damage has garnered the attention of researchers owing to its complexity and randomness. This study investigated the effects of random pitting on the performance of ship hull plates by developing Python script and proposing a numerical simulation method for establishing the randomness of pitting (form and distribution). The applicability and reliability of the proposed method were then verified through a pitting test. Finally, under the same degree of pitting damage condition, the influences of different random pitting patterns on the tensile properties of unstiffened plates and the ultimate strength of stiffened plates were investigated. The method presented in this paper provides technical support and establishes a foundation for the investigation of the influence of pitting randomness on the fatigue life of steel plate structures and the development of methods for the intelligent identification of steel plate pitting damage.</t>
  </si>
  <si>
    <t>Numerical simulation, Pitting corrosion test, Random pitting corrosion, Ultimate strength</t>
  </si>
  <si>
    <t>10.14006/j.jzjgxb.2019.0525</t>
  </si>
  <si>
    <t>Study on improving fatigue performance of orthotropic plate of steel box girder by using supporting bars</t>
  </si>
  <si>
    <t>© 2021, Editorial Office of Journal of Building Structures. All right reserved.With the rapid development of transportation, the fatigue problem of orthotropic plate of steel box girder becomes increasingly prominent. In order to study the effect of supporting bars on fatigue performance of orthotropic plate of steel box girder, a laboratory test was carried out, and the finite element model was established at the platform of ABAQUS to analyze the change of stress amplitude (the difference between the stress at the maximum loads and the stress without loads) at the areas where the orthotropic plate of steel box girder are prone to fatigue cracking under the conditions of no supporting bars and with supporting bars. The comparisons show that the experimental results are in good agreement with the finite element simulation results. The stress amplitude of U-rib and T-rib slots of orthotropic plate of steel box girder can be reduced by 40%-60% with the setting of the supporting bar, and the reduced proportion of stress amplitude ( the ratio of the difference of stress amplitude without and with supporting bars to the stress amplitude without supporting bars) of individual position can be reduced by 70%. The stress amplitude of top mid-span can be reduced by 20%-40% with the addition of the supporting bar, and the stress amplitude of individual position can be reduced by 50%. The finite element analysis results show that the closer to the supporting bar, the larger the reduced proportion of stress amplitude at slotting positions. With the increase of the diameter of the supporting bar, the reduced proportion of stress amplitude increases, but the increasing amplitude decreases gradually. The rational using of supporting bar can effectively reduce stress amplitude of fatigue cracking-prone areas of the orthotropic plate of steel box girder, which can reduce the occurrence of fatigue failure of the orthotropic plate of steel box girder and improve its fatigue life at low cost.</t>
  </si>
  <si>
    <t>Fatigue failure, Orthotropic plate of steel box girder, Stress amplitude, Supporting bar</t>
  </si>
  <si>
    <t>10.11717/j.issn:2095-1922.2021.06.11</t>
  </si>
  <si>
    <t>Experimental Study on Fatigue Performance of Q420qD High Performance Steel Fillet Welded Cross Joint in Complex Environment</t>
  </si>
  <si>
    <t>Shenyang Jianzhu Daxue Xuebao (Ziran Kexue Ban)/Journal of Shenyang Jianzhu University (Natural Science)</t>
  </si>
  <si>
    <t>Corrosion and fire, Cross joint, Fatigue damage, Fatigue limit, Fracture morphology, Q420qD high performance steel</t>
  </si>
  <si>
    <t>10.2478/scjme-2021-0021</t>
  </si>
  <si>
    <t>The mechanical properties and fatigue prediction of a new generation of osteosynthesis devices</t>
  </si>
  <si>
    <t>Strojnicky Casopis</t>
  </si>
  <si>
    <t>Bone plates, Fatigue prediction, Fe-safe, Four-point bending fatigue test</t>
  </si>
  <si>
    <t>10.1115/1.4050842</t>
  </si>
  <si>
    <t>Magnetic Barkhausen Noise Technique for Early-Stage Fatigue Prediction in Martensitic Stainless-Steel Samples</t>
  </si>
  <si>
    <t>Journal of Nondestructive Evaluation, Diagnostics and Prognostics of Engineering Systems</t>
  </si>
  <si>
    <t>Copyright © 2021 by ASME.Martensitic grade stainless-steel is generally used to manufacture steam turbine blades in power plants. The material degradation of those turbine blades, due to fatigue, will induce unexpected equipment damage. Fatigue cracks, too small to be detected, can grow severely in the next operating cycle and may cause failure before the next inspection opportunity. Therefore, a nondestructive electromagnetic technique, which is sensitive to microstructure changes in the material, is needed to provide a means to estimate the specimen’s fatigue life. To tackle these challenges, this paper presents a novel magnetic Barkhausen noise (MBN) technique for garnering information relating to the material microstructure changes under test. The MBN signals are analyzed in time as well as frequency domain to infer material information that are influenced by the samples’ material state. Principal component analysis (PCA) is applied to reduce the dimensionality of feature data and extract higher order features. Afterward, probabilistic neural network (PNN) classifies the sample based on the percentage fatigue life to discover the most correlated MBN features to indicate the remaining fatigue life. Furthermore, one criticism of MBN is its poor repeatability and stability, therefore, analysis of variance (ANOVA) is carried out to analyze the uncertainty associated with MBN measurements. The feasibility of MBN technique is investigated in detecting early-stage fatigue, which is associated with plastic deformation in ferromagnetic metallic structures. Experimental results demonstrate that the magnetic Barkhausen noise technique is a promising candidate for characterizing.</t>
  </si>
  <si>
    <t>Analysis of variance, Magnetic Barkhausen noise, Principal component analysis, Probabilistic neural network</t>
  </si>
  <si>
    <t>10.16078/j.tribology.2021175</t>
  </si>
  <si>
    <t>Effect of Fretting Frequency on Tension-Torsion Fretting Corrosion Fatigue Behavior of Steel Wire</t>
  </si>
  <si>
    <t>Copyright ©2021 Tribology. All rights reserved.Tension-torsion fretting corrosion fatigue is one of main failure modes of hoisting rope in the deep coal mine. The vibration frequency of hoisting rope in the deep coal mine determines the fretting frequency between steel wires, directly affects the tension-torsion fretting corrosion fatigue mechanism and damage degree of steel wire, and thereby restricts the service safety of hoisting rope in the deep coal mine. In the present study, the self-made tension-torsion fretting corrosion fatigue testing rig was employed to conduct tension-torsion fretting corrosion fatigue tests of steel wires in the acid electrolyte solution. Hysteresis loops of tangential force versus displacement amplitude and torque versus torsion angle of steel wires were established to analyze the contact status between steel wires and dissipated energies along axial and torsional directions during tension-torsion fretting corrosion fatigue. The scanning electron microscope and three-dimensional white-light interferometer for surface topography were employed to investigate wear scar morphologies and evolution characteristics of wear depth profile of steel wires during tension-torsion fretting corrosion fatigue. The X-ray three-dimensional imaging system was employed to reveal tension-torsion fretting corrosion fatigue crack propagation evolution laws of steel wires. The Tafel polarization curves and impedance spectra of steel wires after tension-torsion fretting corrosion fatigue tests were analyzed by the electrochemical analyzer in order to explore the electrochemical corrosion tendency and corrosion resistance of steel wires. Meanwhile, the influence laws of fretting frequency on contact statuses between steel wires, dissipation energies of steel wire along axial and torsional directions, fretting wear mechanisms of steel wire, fatigue crack propagation evolutions and fatigue lives of steel wires, electrochemical corrosion tendency and corrosion resistance characteristics of steel wires were revealed. The results showed that the contact status between steel wires varied from the mixed states of gross slip and partial slip to the gross slip state during tension-torsion fretting corrosion fatigue with increasing fretting frequency. The hysteresis phenomenon of torque versus torsion angle of steel wire weakened with increasing frequency. An increase of frequency causes overall decreased in dissipation energies corresponding to hysteresis loops of tangential force versus displacement amplitude and torque versus torsion angle of steel wire. The coefficient of friction between steel wires and the wear depth of steel wire both decreased with increasing fretting frequency. Wear mechanisms of steel wires were abrasive wear, adhesive wear, fatigue wear and corrosion wear in cases of all frequencies. An increase of fretting frequency causes decreased in the maximum crack depth and crack propagation rate of steel wire and an increase in the fatigue life of steel wire. The electrochemical corrosion tendency of steel wire decreased and the corrosion resistance of steel wire increased with increasing fretting frequency.</t>
  </si>
  <si>
    <t>Electrochemical corrosion, Fatigue crack propagation, Fretting frequency, Fretting wear mechanism, Steel wire, Tension-torsion fretting corrosion fatigue</t>
  </si>
  <si>
    <t>10.16078/j.tribology.2020213</t>
  </si>
  <si>
    <t>Influence of Original Microstructure on Rolling Contact Fatigue Properties of ER9 Wheel Steel</t>
  </si>
  <si>
    <t>Cracks, ER9 wheel steel, Fine-grained layer, Lamellar pearlite, Pre-wear, Tempered sorbite</t>
  </si>
  <si>
    <t>10.1016/j.egyr.2021.08.135</t>
  </si>
  <si>
    <t>Material optimization of drill pipe in complex wellbore environments by comparing fatigue life and cost</t>
  </si>
  <si>
    <t>Energy Reports</t>
  </si>
  <si>
    <t>Drill pipe, Fatigue lives, Fatigue test, Fracture mechanisms, Tensile test</t>
  </si>
  <si>
    <t>10.1016/j.egyr.2021.09.180</t>
  </si>
  <si>
    <t>Evaluation method of fatigue life for weld joints with defects in the horizontal restraint components of main steam pipelines</t>
  </si>
  <si>
    <t>© 2021Horizontal restraint components are mainly used in nuclear power plants to limit the horizontal displacement of the “super pipelines”, such as the main steam pipelines and main water supply pipelines. Horizontal restraint components are very important for ensuring the safety of the second loop of nuclear power plants under unexpected conditions. However, because the size of the horizontal restraint components are quite large, and the pipelines are complicated, defects or cracks easily occur in the weld joints connected with the components and pipelines. The fatigue crack growth in the weld joints is one of the important reasons of the fatigue failure for the horizontal restraint components. Therefore, investigating the fatigue crack growth of the weld joints is significant to accurately predict the service life of the horizontal restraint components. In this paper, multiple cracks were found in the weld joints of horizontal restraint components in a nuclear power plant. In order to evaluate the fatigue life of the weld joints, fatigue crack growth tests were carried out under different temperature. The material parameters, C and n, of the Paris Equation for the weld joints were obtained and compared with those for the base metal (ferrite steel) in the ASME code. Results showed that the results show that the fatigue crack growth rate of the weld joints in the room temperature is lower first and then higher than that of the material in the high temperature weld joints and the base metal at room temperature, but the fatigue crack growth rate of the weld joints in the high temperature is always higher than that of the base metal at room temperature. The fatigue life of the horizontal restraint components calculated by the Paris Equation from the experiments is quite different compared with the fatigue life calculated from the base metal (ferrite steel) in the ASME code at room temperature.</t>
  </si>
  <si>
    <t>Fatigue crack growth, Fatigue life, Horizontal restraint components, Weld joints</t>
  </si>
  <si>
    <t>10.1016/j.jmrt.2021.11.102</t>
  </si>
  <si>
    <t>Effects of different HVOF thermal sprayed cermet coatings on tensile and fatigue properties of AISI 1045 steel</t>
  </si>
  <si>
    <t>Journal of Materials Research and Technology</t>
  </si>
  <si>
    <t>AISI 1045 steel, Cermet coated materials, High cycle fatigue, HVOF thermal spray, Residual stress, Tensile</t>
  </si>
  <si>
    <t>10.3390/ma14227087</t>
  </si>
  <si>
    <t>Assessment of the post-cracking fatigue behavior of steel and polyolefin fiber-reinforced concrete</t>
  </si>
  <si>
    <t>© 2021 by the authors. Licensee MDPI, Basel, Switzerland.Some types of fiber-reinforced concrete (FRC) such as steel fiber-reinforced concrete (SFRC) or polyolefin fiber-reinforced concrete (PFRC) are suitable for structural uses but there is still scarce knowledge regarding their flexural fatigue behavior. This study aimed to provide some insight into the matter by carrying out flexural fatigue tests in pre-cracked notched specimens that previously reached the Service Limit State (SLS) or the Ultimate Limit State (ULS). The fatigue cycles applied between 30% and 70% of the pre-crack load at 5 Hz until the collapse of the material or until 1,000,000 cycles were reached. The results showed that the fatigue life of PFRC both at SLS or ULS was remarkably higher than the correspondent of SFRC. The fracture surface analysis carried out found a linear relation between the fibers present in the fracture surface and the number of cycles that both SFRC and PFRC could bear.</t>
  </si>
  <si>
    <t>Concrete, Fatigue, Fiber-reinforced concrete, Flexural fatigue, Polyolefin fibers, Steel fiber</t>
  </si>
  <si>
    <t>10.3390/ma14227086</t>
  </si>
  <si>
    <t>Abrasive wear, scuffing and rolling contact fatigue of DLC-coated 18CrNiMo7-6 steel lubricated by a pure and contaminated gear oil</t>
  </si>
  <si>
    <t>Abrasive wear, Contaminated oil, DLC coating, Pitting, Scuffing</t>
  </si>
  <si>
    <t>10.3390/ma14227023</t>
  </si>
  <si>
    <t>Limited stress surface model for bending and torsion fatigue loading with the mean load value</t>
  </si>
  <si>
    <t>Bending load, Fatigue life, Mean stress, Torsional load</t>
  </si>
  <si>
    <t>10.14006/j.jzjgxb.2021.S2.0055</t>
  </si>
  <si>
    <t>Study on fatigue behavior of corroded butt welded joints made of weathering steel Q345qDNH</t>
  </si>
  <si>
    <t>© 2021, Editorial Office of Journal of Building Structures. All right reserved.In order to study the influence of corrosion on the fatigue performance of weathering steel butt welded joints, the fatigue performance of weathering steel butt welded specimens after one year of atmospheric exposure in Nanjing was tested under eight stress ranges. The scanning electron microscope and super-depth three-dimensional microscope were used to study the fatigue failure mechanism of specimens. The test results show that the fatigue life of the butt welded specimens in Nanjing for one year of atmospheric exposure meets the requirements of the specification. The fatigue strength obtained from the 95% survival probability S-N curve is 14.4% lower than that of the uncorroded specimen, but it is still 25.6% higher than the design fatigue strength. The fatigue failure of the corroded specimens is caused by multiple corrosion pits as the crack origin, which leads to the initiation and propagation of cracks. Based on the test data, a method for evaluating the fatigue life of weathering steel under corrosion based on the finite element method and fracture mechanics was established. The deepest pit is equivalated to a two-dimensional semi-ellipse with the same depth and surface length as the deepest pit, the numerically calculated S-N curve can safely evaluate the fatigue life of corroded weathering steel butt welded specimens.</t>
  </si>
  <si>
    <t>Atmospheric exposure corrosion, Butt welded joint, Corrosion pit, Fatigue behavior, Weathering steel</t>
  </si>
  <si>
    <t>10.3390/app112210529</t>
  </si>
  <si>
    <t>Effects of contact load and torsion angle on crack propagation behaviors of inclined crossed steel wires during tension–torsion fretting fatigue in acid solution</t>
  </si>
  <si>
    <t>© 2021 by the authors. Licensee MDPI, Basel, Switzerland.The hoisting rope in the kilometer-deep coal mine exhibits the tension–torsion fretting fatigue behaviors of inclined crossed steel wires in acid solution. Distinct contact load and torsion angles of steel wires in the rope cause different crack propagation behaviors, which greatly affect the fatigue lives of steel wires. Therefore, the effects of contact load and torsion angle on the crack propagation behaviors of inclined crossed steel wires during tension–torsion fretting fatigue in acid solution were investigated in the present study. The three-dimensional X-ray tomographic micro-imaging system was used to reveal evolutions of crack profiles and crack propagation depths during the test. The evolution of friction coefficient between steel wires during the test is presented. The three-dimensional white light interference microscope, electrochemical analyzer, and scanning electron microscope were employed to investigate the wear depth profiles, Tafel polarization curves and impedance spectra, and wear scar morphologies, respectively, of steel wires. Effects of contact load and torsion angle on crack propagation behaviors of inclined crossed steel wires during the tests were explored through analyses of friction and wear mechanisms and electrochemical corrosion damage. The results show that as the contact load and torsion angle increase, the crack propagation depth and rate of steel wire both increase and the fatigue life of steel wire decreases. Those are mainly attributed to the increases in the average tangential force between steel wires, wear depth, electrochemical corrosion tendency, and surface damage of steel wire as well as the decrease in corrosion resistance.</t>
  </si>
  <si>
    <t>Contact load, Crack propagation, Electrochemical corrosion, Inclined crossed steel wires, Tension–torsion fretting fatigue, Torsion angle</t>
  </si>
  <si>
    <t>10.3390/app112110499</t>
  </si>
  <si>
    <t>Rolling and rolling-sliding contact fatigue failure mechanisms in 32 CrMoV 13 nitrided steel—An experimental study</t>
  </si>
  <si>
    <t>Fatigue failure mechanisms, Nitriding, Residual stresses, Rolling contact fatigue, X-ray diffraction</t>
  </si>
  <si>
    <t>10.13229/j.cnki.jdxbgxb20200633</t>
  </si>
  <si>
    <t>Development about three⁃point bending fatigue experiment machine that can test six specimens at same time</t>
  </si>
  <si>
    <t>Jilin Daxue Xuebao (Gongxueban)/Journal of Jilin University (Engineering and Technology Edition)</t>
  </si>
  <si>
    <t>© 2021, Jilin University Press. All right reserved.It is inefficient to test only one specimen using traditional bending fatigue experiment machine. A new bending fatigue experiment machine is proposed, which can test six specimens simultenously. The machine is used to test the fatigue life of H13 steel. Firstly, pressure load is applied to six specimens. Then, the force loaded on the specimens is measured by force sensors. The single load is cancelled immediately by the control system if one of the six specimens' load is bigger than allowable load. Moreover, the fatigue experiment of other specimens is still proceeding. Finally, the bending fatigue experiment is finished as all specimens engender cracks and break due to fatigue. The fatigue life of the specimens is calculated by analyzing the experiment data. The efficiency of bending fatigue experiment is significantly increased via the test of six specimens simultenously.</t>
  </si>
  <si>
    <t>Bending fatigue experiment, H13 steel, ISO-stress, Material science and engineering, More specimens in once experiment, Three points bending, Upper monitor</t>
  </si>
  <si>
    <t>10.1007/s12206-021-1015-0</t>
  </si>
  <si>
    <t>High-cycle and very high-cycle bending fatigue strength of shot peened spring steel</t>
  </si>
  <si>
    <t>© 2021, The Korean Society of Mechanical Engineers and Springer-Verlag GmbH Germany, part of Springer Nature.This paper examined bending fatigue strength of shot-peened spring steel under the high cycle fatigue (HCF) and very high cycle fatigue (VHCF), and analyzed the effects of shot-peening on the high strength spring steel through service life. Hourglass shape specimens made of spring steel (Si-Cr alloys) were prepared for the rotary bending fatigue test. Actual local stresses were quantitatively calculated to compensate for the applied stress amplitudes, through which it was clarified that the shot-peening had strongly positive effects on the HCF strength, but rather negative effect on the VHCF strength. The fracturing process examination confirmed that most fish-eye fractures arose at sites deeper than the compressive residual stress zone, which did not prevent the creation of the fish-eye. The fatigue strength improvement in the VHCF range was scarcely expected as a result of the shot-peening treatment.</t>
  </si>
  <si>
    <t>High cycle fatigue, High strength steel, Rotary bending fatigue test, Shot peening, Very high cycle fatigue</t>
  </si>
  <si>
    <t>10.1016/j.engfracmech.2021.108033</t>
  </si>
  <si>
    <t>Characterization of fatigue crack propagation of pitting-corroded rebars using weak magnetic signals</t>
  </si>
  <si>
    <t>© 2021 Elsevier LtdIn this study, mode-I high-cycle fatigue tests were conducted on smooth standard specimens manufactured from HRB400 steel bars, prefabricated with a semi-ellipsoid corrosion pit. Fatigue crack growth (FCG) behavior was predicted using the FCG model, based on linear elastic fracture mechanics (LEFM). During the fatigue process, an online piezomagnetic signals was detected, while the residual magnetic field (RMF) distribution near the corrosion pit was recorded after the specimen was unloaded. The range of the magnetic tangential induction ΔBt and the gradient of the normal component of the RMF distribution Gmax were selected as the characteristic weak magnetic parameters, which exhibited a three-stage evolution law with fatigue progression. Next, the evolution mechanism of the weak magnetic field during the FCG process of the pitting-corroded rebars was comprehensively explored. Subsequently, quantitative relationships between the stress intensity factor (SIF) range ΔK and ΔBt as well as the fatigue crack length a and Gmax were separately established. The errors between the predicted and validation experimental results of ΔK, a, and FCG life were all within 20%. Furthermore, the influence of the pit geometry and stress ratio on the variation of ΔBt versus ΔK, and Gmax versus a was investigated. The increments of ΔBt and Gmax in different 1000-cycle intervals during various FCG stages were recorded, which could help estimate FCG behavior of pitting-corroded rebars in practical applications.</t>
  </si>
  <si>
    <t>Corrosion pit, Fatigue crack propagation, Steel bar, Stress intensity factor, Weak magnetic field</t>
  </si>
  <si>
    <t>10.1111/ffe.13580</t>
  </si>
  <si>
    <t>Comparison of high- and low-frequency fatigue properties of structural steels S355J0 and S355J2</t>
  </si>
  <si>
    <t>© 2021 John Wiley &amp; Sons, Ltd.The paper brings results of high-cycle fatigue and very-high-cycle fatigue tests of the steel S355 tested during low- and high-frequency loading. Two grades of structural steel (S355J0 and S355J2) were tested to gain fatigue properties that serve as inputs to reliable finite element calculations of cyclically loaded structures. Experimental measurements of both steel grades were performed on low-frequency hydraulic and high-frequency ultrasonic fatigue testing systems. Both low- and high-frequency loading showed higher lifetime for the grade S355J2. The difference between the two studied steel grades was more apparent during low-frequency loading. The significant difference between the results of low- and high-frequency loading tests can be explained by the fact that the resistance to plastic deformation increases with an increasing rate of deformation. Fracture surfaces were studied by electron microscopy, where they exhibited both surface and internal crack initiation.</t>
  </si>
  <si>
    <t>fatigue life, high-cycle fatigue, high-frequency loading, low-frequency loading, structural steels, very-high-cycle fatigue</t>
  </si>
  <si>
    <t>10.1016/j.jmrt.2021.09.013</t>
  </si>
  <si>
    <t>Characterization of the cyclic softening and remaining creep behaviour of P92 steel weldment</t>
  </si>
  <si>
    <t>© 2021Different micro-regions of weldment are expected to present various cyclic softening behaviours during creep–fatigue interaction (CFI), which has a significant influence on the remaining mechanical properties. The present work aims to investigate the cyclic softening and remaining creep behaviour of different micro-regions of P92 steel weldment using electron backscattered diffraction (EBSD) and nanoindentation technology. CFI tests were performed and interrupted at various pre-set fatigue cycles at elevated temperature of 650 °C and hold time of 180 s, and thereafter EBSD analyses, nanoindentation tests and high-temperature creep tests were conducted on these interrupted specimens. Experimental results reveal that the microstructure of the parent metal and fine austenite grain heat-affected zone, which is adjacent to the intercritical heat affected zone, are sensitive to CFI loading. Notably, the microstructural evolution in intercritical heat affected zone almost reaches saturated after fatigue cycles of 20%Nf. Nanoindentation results uncover that the intercritical heat affected zone exhibits the lowest elastic modulus and microhardness, and with increasing the number of fatigue cycles, the weakest region changes. Accordingly, creep fracture location transits and creep life was degraded. Finally, a fatigue damage parameter based on the microhardness was developed to capture the effects of CFI on remaining creep life.</t>
  </si>
  <si>
    <t>Cyclic softening, Microstructure, Nanoindentation, Remaining creep properties, Weldment</t>
  </si>
  <si>
    <t>10.1016/j.jmrt.2021.08.141</t>
  </si>
  <si>
    <t>Cyclic response of high strength fibre reinforced concrete beams with fibre reinforced polymer (FRP) laminates</t>
  </si>
  <si>
    <t>© 2021 The Author(s)This paper assesses the cyclic response of high strength concrete beams with externally bonded GFRP laminates reinforced by steel fibre. For the current research work a total of six rectangular beams have been casted. In the preliminary we are used three different percentage of steel fibre 0.5%, 1% and 1.5% from the different tests are conducted in laboratory we were find out the optimum as 1%. One of the beam was worked as control beam as well as the other five have been provided with the steel fibres of having 1% in volume fraction in that 4 beams laminated of 3 mm and 5 mm thickness of CSMGFRP and UDCGFRP. The beams in the cross-section were 150 mm × 250 mm, and 3000 mm long. The beams were tested over a span of 2800 mm, in four-point bending. Under monotonically increasing loading, one beam has been tested and manual readings have been recorded directly in a spreadsheet programme from that load range was fixed from the static ultimate load of the control beam fmin 20% and fmax 60%. The test specimens were subjected to sinusoidal loading at a frequency of 2 Hz. The remaining five beams are test under cyclic loading have been tested and readings have been recorded directly by using MTS793 Flextest software. Adequate data has been collected upon its deformation, strength, fatigue life and failure properties of high-strength concrete beams reinforced with GFRP laminates, and also high-strength concrete beams reinforced with steel fibre. The analysis approaches adopted with this research work comprised sufficient information on deflection, number of cycles, rigidity, number of cracks, crack duration, average crack spacing, energy absorption and failure characteristics for high-strength concrete beams reinforced with externally bonded GFRP laminates under cyclic loading. The findings of the tests performed are thoroughly explained and analyzed.</t>
  </si>
  <si>
    <t>Beams, Bonding, Cracking, Deflection, Ductility, Failure, Fibre reinforced polymer, GFRP, Resin, Steel fibre, Strengthening</t>
  </si>
  <si>
    <t>10.1016/j.jmrt.2021.08.062</t>
  </si>
  <si>
    <t>Modelling and simulation of isothermal and continuous-heating surface decarburization behaviour of Fe-0.6C-1.8Si-0.8Mn spring steel</t>
  </si>
  <si>
    <t>Control volume method, Numerical modelling, Spring steel, Steel decarburization, Steel oxidation</t>
  </si>
  <si>
    <t>10.1016/j.engstruct.2021.113052</t>
  </si>
  <si>
    <t>CFRP strengthening of butt-welded ultra-high strength steels under quasi-static tensile loading</t>
  </si>
  <si>
    <t>© 2021 Elsevier LtdDue to the softening at the heat-affected zone (HAZ) in ultra-high strength steels (UHSS), the mechanical properties can deteriorate depending on the steels’ grade, welding heat input, and its associated cooling rate. Hence, a design based on the properties of the base material (BM) may not be appropriate, and there is a need to retain the lost properties of the weldment. This study presents an effort to strengthen butt-welded UHSSs using ultra-high modulus (UHM) carbon fiber reinforced polymer (CFRP) plates. Although the rehabilitation and strengthening of steel structures using CFRPs have been available during the last two decades, they have not been used to strengthen higher grades of steel such as UHSSs. For this aim, a series of tensile tests were carried out on butt-welded UHSSs strengthened with adhesively bonded UHM CFRP plates on both sides of the weldment. Two welding processes, i.e. the gas metal arc welding (GMAW) and laser welding, were implemented separately to join the plates. Microhardness measurements and tensile tests were carried out for the experimental part, as well as finite element (FE) analysis of the joints. The results were also compared with other available methods, i.e. high-frequency mechanical impact (HFMI) treatment and TIG-dressing (tungsten inert gas) of the weld toe that are commonly used to increase the fatigue life of UHSS joints. It was found that CFRP strengthening can not only retain the lost properties of the weldment but can also increase the joint strength up to 32% compared to the BM, and a considerable 50% higher stiffness. In contrast, the other methods (HFMI and TIG-dressing) had no impact on the tensile characteristics of the weldments.</t>
  </si>
  <si>
    <t>CFRP strengthening, Heat-affected zone (HAZ), Mechanical properties, Ultra-high strength steel (UHSS)</t>
  </si>
  <si>
    <t>10.1016/j.jcsr.2021.106913</t>
  </si>
  <si>
    <t>Fatigue life evaluation of high-strength steel wires with multiple corrosion pits based on the TCD</t>
  </si>
  <si>
    <t>© 2021 Elsevier LtdThe stay cable composed of high-strength steel wires is susceptible to external corrosion during service, and multiple pitting damage will occur on the surface of steel wires. For the sake of simplifying the pitting morphology, this paper used artificial notches to simulate corrosion pits, and the fatigue properties of high-strength steel wires with multiple notches were systematically studied. First, fatigue tests of steel wires with multiple pits were performed, and the finite element models were established by ABAQUS software. The fitting equations related to stress concentration factor (SCF) and corrosion pit parameters were obtained. Subsequently, the fatigue life of corroded high-strength steel wires was predicted by the Point method (PM) and the Line method (LM) originated from the Theory of Critical Distances (TCD). Finally, the prediction results compared with the experimental results. The results show that the fatigue life of steel wires with a single pit is mainly related to the pit depth-to-length ratio. The fatigue life of steel wires with double pits located on the same side mainly depends on deeper pits, but it slightly decreases as the increase of the depth of shallow pits. The effect of the spacing of double pits is very small. The fatigue life of steel wires with double pits in the circumferential direction decreases as the angle between the double pits increases. The reliability of the TCD for fatigue evaluation of multi-notch components is verified.</t>
  </si>
  <si>
    <t>Fatigue life, High-strength steel wire, Multiple corrosion pits, Stress concentration factor, Theory of Critical Distances</t>
  </si>
  <si>
    <t>10.1007/s13349-021-00512-w</t>
  </si>
  <si>
    <t>Modal identification and fatigue behavior of Eynel steel arch highway bridge with calibrated models</t>
  </si>
  <si>
    <t>Journal of Civil Structural Health Monitoring</t>
  </si>
  <si>
    <t>© 2021, Springer-Verlag GmbH Germany, part of Springer Nature.In this paper, modal parameters of the Eynel steel arch highway bridge are identified and the fatigue behavior of the bridge is investigated. Modal parameters were extracted from three ambient vibration tests carried out over the period since the bridge came into service. The bridge became operational in 2009, and experimental measurements were taken in 2010, 2019, and 2021. The Enhanced Frequency Domain Decomposition (EFDD) method in the frequency domain and the Stochastic Subspace Identification (SSI) method in the time domain were used. Modal parameters were compared and any differences found over time in the measurement test results were investigated. Comparison of the results shows that changes in the natural frequencies were very limited and there was no change between the mode shapes. When experimental natural frequencies were compared, the maximum difference between the first and second measurements was calculated as 2.827%. Similarly, the maximum difference between the first and third measurements was 5.587% for the second mode, and around 3% for the other modes. This result is as expected because: (i) the bridge is not subject to heavy vehicle traffic and only connects village roads; (ii) no significant earthquake occurred during this period in the region which might have caused structural damage; (iii) no corrosion was found in the structural system elements as there was no contact with the reservoir water; (iv) no settlement or sliding occurred in the ground and boundary conditions remained unchanged. Moreover, the fatigue behavior of the bridge was investigated using the stress life method and AASHTO LRFD Bridge Design Specifications. To rationalize the results against the fatigue effects, the verified finite element model was used. From the fatigue analyses, it was concluded that the fatigue life of the bridge was within safe limits.</t>
  </si>
  <si>
    <t>Ambient vibration test, Fatigue behavior, Highway bridge, Modal parameters, Steel arch bridge</t>
  </si>
  <si>
    <t>10.1016/j.ijfatigue.2021.106437</t>
  </si>
  <si>
    <t>The fatigue life of 42CrMo4 steel in the range of HCF to VHCF at elevated temperatures up to 773 K</t>
  </si>
  <si>
    <t>Crack growth, Elevated temperatures, Ultrasonic fatigue testing system, Very high cycle fatigue</t>
  </si>
  <si>
    <t>10.1016/j.ijfatigue.2021.106432</t>
  </si>
  <si>
    <t>The Master S-N curve approach for fatigue assessment of welded bridge structural details</t>
  </si>
  <si>
    <t>© 2021 Elsevier LtdThe verification of the Master S-N curve approach using an equivalent structural stress parameter, has been carried out for welded joints with different geometries, thickness and loading modes, mainly representative of pressure vessels and piping components. The application of the Master S-N curve to a new field requires the reassessment of the relevant fatigue data, due to different manufacturing conditions, detailing techniques across industries and typical loading modes. In this paper, the referred verification will be further extended by means of available fatigue strength data from large-scale tests of typical bridge structural details, mainly based on girder-type specimens. The reassessment can allow the consideration of loading modes and stress conditions closer to those which develop in actual girder steel bridges. An approach based on experimental S-N data is also useful because it can take into account residual stresses, construction misalignments, local notch and weld bead geometry effects in the estimated fatigue lives. In this manner, the aim is to reassess the robustness and effectiveness of the equivalent-structural stress technique combined with the Master S-N curve approach through the finite element numerical modelling of large-scale tests of welded bridge details subjected to in-plane and out-of-plane loading. The approach is applied to four fatigue test setup programs representative of welded bridge details, which were used as the basis for the establishment of the current nominal S-N curves available in American codes. A performance comparison with the nominal and the hot-spot stress method is carried out. The method proved to collapse nearly 300 datapoints of fatigue failures of welded bridge details into a narrow scatter band.</t>
  </si>
  <si>
    <t>Bridge Details, Finite element modelling, Full-scale tests, Master S-N curve, Structural Stresses, Welded joints</t>
  </si>
  <si>
    <t>10.1016/j.jmatprotec.2021.117279</t>
  </si>
  <si>
    <t>Fatigue life prediction model and entropy generation of 304L stainless steel fabricated by selective laser melting</t>
  </si>
  <si>
    <t>© 2021 Elsevier B.V.Fatigue performance and reliability application have always been the key issues restricting the development of disruptive additive manufacturing technology due to intrinsic defects caused by the manufacturing process. In the present work, tensile tests and fatigue tests of 304 L stainless steel (SS) fabricated by selective laser melting (SLM) with various laser power levels were carried out with in-situ monitoring of acoustic emission (AE) and thermal imager (TI). Microstructural characterizations were performed to measure the surface roughness, porosity, and residual stress of as-built SLMed 304 L SS. A fatigue life prediction model considering surface roughness, porosity, and residual stress was established based on experimental data. In addition, direct evidence is offered to show the strong correspondence between the temperature variable of material surface induced by energy dissipation caused by entropy generation during cyclic deformation and the degradation of material properties caused by fatigue micro-damage. This work indeed provides a novel fatigue life prediction model for SLMed 304 L SS, and advances our current understanding of underlying fatigue micro-damage mechanism of additively manufactured materials.</t>
  </si>
  <si>
    <t>304L stainless steel, Entropy generation, Fatigue life prediction model, Laser power, Selective laser melting</t>
  </si>
  <si>
    <t>10.1016/j.jmatprotec.2021.117274</t>
  </si>
  <si>
    <t>3D numerical modelling of turning-induced residual stresses – A two-scale approach based on equivalent thermo-mechanical loadings</t>
  </si>
  <si>
    <t>3D hybrid method, Residual stress modelling, Turning, X-Ray diffraction</t>
  </si>
  <si>
    <t>10.3969/j.issn.1007-2012.2021.10.016</t>
  </si>
  <si>
    <t>Forming and mechanical properties analysis of self-piercing riveted joints of B1500HS high strength steel and AA5052 aluminum alloy</t>
  </si>
  <si>
    <t>AA5052 aluminum alloy, B1500HS high strength steel, Fatigue property, Self-piercing riveting</t>
  </si>
  <si>
    <t>10.11896/cldb.20080286</t>
  </si>
  <si>
    <t>Experimental on the Corrosion Fatigue Behavior of Steel Strands Under the Couple Effect of Variable Load and Choride Environment</t>
  </si>
  <si>
    <t>© 2021, Materials Review Magazine. All right reserved.In order to explore the effects caused by variable load and chloride environment on the mechanical properties of each steel strand in cables even to predict their corrosion fatigue life. In this paper, a salt spray corrosion test is set up to simulate the corrosion process of steel strands under the couple effect of chloride environment and variable load with different stress amplitude. and the corrosion laws of steel strands are obtained by proposing grayscale analysis on the cables. The corrosion degrees of the steel strands are divided according to the gray treatment solution. The results show that The steel strand outside of the cable is more likely to corrode than the steel strand inside of the cable, and the corrosion degree is related to the stress amplitude. with the stress amplitude applied on the steel strand increased, the corrosion degree of wires seemed to be se-riously, the cracking toughness is lower than before, and the brittleness failure is easy to occur. With the decrease of stress amplitude, the crac-king toughness of steel strand increases, and the failure mode of steel strand will be changed from brittle failure mode to ductile failure mode. Additionally, the steel strands corrosion fatigue predicted model of different corrosion grades are obtained by the three-parameter method, which contributes to the prediction and evaluation of the fatigue life of corrosion cables.</t>
  </si>
  <si>
    <t>Fatigue corrosion life, Steel strands, The chlorine salt environment, The failure mode, The gray scale theory, The variable load</t>
  </si>
  <si>
    <t>10.11776/cjam.38.05.B216</t>
  </si>
  <si>
    <t>Study on axial compression and fatigue performance of weakly bonded ancient masonry with high ductile concrete</t>
  </si>
  <si>
    <t>Yingyong Lixue Xuebao/Chinese Journal of Applied Mechanics</t>
  </si>
  <si>
    <t>© 2021, Editorial Department of CJAM. All right reserved.Based on the protection of ancient masonry, with the characteristic of high HDC strength, good bonding behavior with masonry, and good damage resistance ability, the weak bonded ancient masonry which is seriously in need of protection for damage is reinforced and axial compression test. The results showed that HDC surface course has confining effect on ancient masonry, which changes the brittle failure of masonry structure, improves the ductibility of masonry, and improves the bearing capacity and deformation capacity of masonry. The maximum increased range peak load of the masonry is 46.9%, and the corresponding displacement of the peak load is 42.2%. The maximum increase of the cracking load is 52.8%, and the maximum increase of the displacement corresponding to the cracking load reaches 52.3%. The maximum displacement is increased by 68.3%, and the load corresponding to the maximum displacement is increased by 46.8%. On this basis, the bearing capacity formula of weakly bonded ancient masonry strengthened with HDC strips is proposed, and the calculation results consist well with the experimental ones. Subsequently, the uniaxial compression fatigue test of HDC prisms under different stress levels and load frequencies was studied. The research results show that: Compared with ordinary concrete and steel fiber concrete, the compression fatigue strength of HDC is between 0.6~0.7, with has a higher level. In different frequency compression fatigue specimens, as the frequency decreases, the fatigue life decreases.</t>
  </si>
  <si>
    <t>Axial compression performance, Bearing capacity, Deformation capacity, High ductile concrete(HDC), Weakly bonded ancient masonry</t>
  </si>
  <si>
    <t>10.1016/j.engstruct.2021.112869</t>
  </si>
  <si>
    <t>Fracture prediction of circular steel tubular X-joints using a Lode parameter enhanced cyclic void growth model</t>
  </si>
  <si>
    <t>© 2021 Elsevier LtdThe extremely low cycle fatigue failure of steel tubular joints under strong seismic action may lead to progressive collapse of the structures. The prediction models of extremely low cycle fatigue fracture focused on the tensile fracture models and often ignored the influence of shear effect. Within the scope of fracture model based on microscopic mechanism, a Lode parameter enhanced cyclic void growth model (LCVGM) was proposed by improving the cyclic void growth model (CVGM) in the study. The LCVGM can comprehensively consider stress triaxiality sensitivity and Lode parameter dependence in extremely low cycle fatigue fracture prediction. The monotonic tensile and extremely low cycle fatigue tests were conducted on the different types of base metal and weld metal specimens in circular steel tubular joints. The micro fracture morphology of the specimens was observed by scanning electron microscope, and the fracture properties of both materials were compared. Moreover, LCVGM parameters of base metal and weld metal were calibrated, and the model was validated against extremely low cycle fatigue tests results of plate specimens. The fracture failure tests of circular steel tubular X-joints under monotonic loading and extremely low cyclic loading were completed. The joints exhibit chord punching failure mode. Finally, the numerical simulations of fracture tests of the joints were performed by means of the LCVGM and CVGM. The analysis results demonstrate that the fatigue life predicted by LCVGM is consistent with the test results, while the predicted life obtained from CVGM is significantly longer than the test result due to neglecting the influence of shear effect.</t>
  </si>
  <si>
    <t>Circular steel tubular joint, Extremely low cycle fatigue, Fracture prediction, Lode parameter enhanced cyclic void growth model, Shear effect</t>
  </si>
  <si>
    <t>10.1016/j.jmmm.2021.168136</t>
  </si>
  <si>
    <t>Crack propagation characterization and statistical evaluation of fatigue life for locally corroded bridge steel based on metal magnetic memory method</t>
  </si>
  <si>
    <t>Crack propagation characterization, Locally corroded bridge steel, Metal magnetic memory (MMM) method, Self-magnetic flux leakage (SMFL) characteristics, Statistical evaluation of fatigue life</t>
  </si>
  <si>
    <t>10.5755/j02.mech.25765</t>
  </si>
  <si>
    <t>Thermal fatigue model of Aluminium alloy die casting H-13 dies under thermo-mechanical cycle</t>
  </si>
  <si>
    <t>Die casting, Thermal fatigue, Thermo mechanical cycle</t>
  </si>
  <si>
    <t>10.3969/j.issn.1004-132X.2021.19.004</t>
  </si>
  <si>
    <t>Design and Tests of a Two-way SMA Bending Actuator</t>
  </si>
  <si>
    <t>© 2021, China Mechanical Engineering Magazine Office. All right reserved.In order to solve the contradictions between the large deformation and the loading capability of flexible skins and satisfy the smoothness and fatigue life of flexible skins in morphing wings, a novel two-way SMA bending actuator was presented, where a SMA plate was employed as adriving element. Based on the shape memory effects of SMA and the bending theory of mechanics of materials, the theoretical formulae for designing were deduced through analyzing the mechanical characteristics of deformation processes of the actuators. Then, the methods of heat forming and anti-deformation training were adopted to fabricate the actuators, and the deformation capability of the actuators was tested. The results indicate that the deformation behavior of the two-way SMA bending actuator designed according to the theoretical formulae agrees with the tested ones. With the heating temperature rising, the deflections and the output forces of the actuators gradually increase until reaching the maximum deflection. With the thickness of the spring steel plate increasing, the maximum deflections and the maximum output forces of the actuators gradually decrease and the response speed of deformation under heating is slowed down, but the response of recovery under cooling processes is accelerated. After cyclic motivations, the deformation performance of the actuators maintain stable.</t>
  </si>
  <si>
    <t>Bending actuator, Design, Shape memory alloy(SMA) plate, Test, Two-way</t>
  </si>
  <si>
    <t>10.6052/1000-0879-21-154</t>
  </si>
  <si>
    <t>Vibration fatigue response characteristics and experimental analysis of a new type of inline jacket for transmission conductors</t>
  </si>
  <si>
    <t>Mechanics in Engineering</t>
  </si>
  <si>
    <t>© 2021, Chinese Academy of Mechanics. All rights reserved.Numerical simulation and experiment have been carried out to investigate the vibration fatigue life, various crimping factors, and wind-induced fatigue for the new transmission conductor built-in connection pipe. First, a mathematical model for the fatigue response of the steel core aluminum stranded wire connection pipe under the action of wind vibration is developed. Then the model is used to numerically simulate the fatigue response of the pipe under different crimping opposite sides, which is numerically solved with COSMOL by combining the plastic flow method and the strength factor method. The research results verify the feasibility of the new transmission wire embedded splice tube. Compared with the traditional splice tube, the new transmission wire embedded splice tube can improve the stability of crimping and effectively reduce the fatigue source area of the splice tube in the breeze vibration, the dynamic bending stress formed under the action, and the fatigue damage of the wire.</t>
  </si>
  <si>
    <t>Connecting pipe, Dynamic bending strain, Fatigue, Stress, Vibration</t>
  </si>
  <si>
    <t>10.19636/j.cnki.cjsm42-1250/o3.2021.018</t>
  </si>
  <si>
    <t>The Improvement of Kinematic Hardening Rule of 316L Stainless Steel</t>
  </si>
  <si>
    <t>Guti Lixue Xuebao/Acta Mechanica Solida Sinica</t>
  </si>
  <si>
    <t>© 2021, Editorial Department Chinese Journal of Solid Mechanics. All right reserved.The 316L stainless steel can exhibit kinematic hardening effect under cyclic loading, resulting in the accumulation of ratcheting strain and thus greatly reducing the fatigue life of the material. The generation of kinematic hardening can be considered as the movement of the yield surface in the stress space during the loading process, which leads to the asymmetry of the yield strength in tension and compression. Based on the results of cyclic loading tests, many kinematic hardening rules have been proposed. Some rules are suitable for the simulation of uniaxial cyclic loading case. However, for the multiaxial non-proportional variable amplitude histories, the calculation results of existing models have large overestimation compared with the test results. In this work, the evolutions of back stresses of several classical kinematic hardening models are studied. And the moving direction of back stress is discussed as well. The stress-controlled ratcheting experiments of 316L stainless steel under uniaxial and multiaxial loading paths are conducted to verify the influences of mean stress, stress amplitude and loading history. The strain-controlled cyclic loading is also conducted to verify the stress relaxation. It is demonstrated that the axial ratcheting is obviously under symmetrical shear loading path, and the ratcheting strain increases with the increasing stress amplitude and mean stress. The influences on the direction of back stress component increment, which are induced by the uniaxial and multiaxial parameters in Chen-Jiao's and Jiang-Sehitoglu's kinematic hardening rules, are discussed. Based on the experimental results, Chen-Jiao's kinematic hardening rule is improved by replacing the multiaxial parameter with a surface saturated ratio, and a new parameter is introduced for correcting the plastic modulus coefficients. The calculated results show that the improved rule predicts a similar mean stress with Chen-Jiao's rule, and agrees with the experimental data much better than Chen-Jiao's kinematic hardening rule under multiaxial loading case, which also proves that the improvement is correct and valid.</t>
  </si>
  <si>
    <t>Kinematic hardening, Multi-surface model, Multiaxial and non-proportional loading, Ratcheting</t>
  </si>
  <si>
    <t>10.3969/j.issn.1007-9629.2021.05.025</t>
  </si>
  <si>
    <t>Pit Prediction Model based on Three‑Dimensional Copula Function</t>
  </si>
  <si>
    <t>© 2021, Editorial Department of Journal of Building Materials. All right reserved.The corrosion law of steel strand in chloride salt environment under different stress amplitudes was simulated by the salt spray corrosion test. The independent distribution form of long axis, minor axis and depth of erosion pit was obtained from the perspective of probability. Besides, the joint distribution model include the three parameters was set up based on the three‑dimensional Copula function and the correctness of the model is verified by significance test. The results show that Clayton Copula function has high accuracy in simulating the distribution of pits. In addition, it is found that the tensile strength and elongation of steel strands decreased mainly caused by corrosion and then the fatigue life of steel strand will be reduced. The three‑dimensional corrosion pit prediction model is conducive to further study of the corrosion fatigue life of steel strands.</t>
  </si>
  <si>
    <t>Corrosion pit prediction model, Joint distribution function, Salt spray test, Three‑dimensional Copula function</t>
  </si>
  <si>
    <t>10.3390/met11101620</t>
  </si>
  <si>
    <t>Fracture areas quantitative investigating of bending–torsion fatigued low-alloy high-strength steel</t>
  </si>
  <si>
    <t>Bending–torsion fatigue, Fractography, Fracture, High-strength steel, Low-alloy steel, Surface topography</t>
  </si>
  <si>
    <t>10.3390/ma14195854</t>
  </si>
  <si>
    <t>Effect of steel fibre reinforcement on flexural fatigue behaviour of notched structural concrete</t>
  </si>
  <si>
    <t>© 2021 by the authors. Licensee MDPI, Basel, Switzerland.One of the biggest challenges in facilitating the installation of concrete is the development of fibre-reinforced concrete. Although nowadays fibre reinforced concrete is relatively common, it is still necessary to deepen in the study on its behaviour, especially regarding its fatigue behaviour. This paper proposes a new methodology to analyse the bending fatigue behaviour of notched test specimens. From these tests, it was possible to verify that, despite carrying out the tests with load control, the presence of fibres extends the fatigue life of the concrete after cracking. This effect is of great importance since during the extra lifetime with the cracked concrete, the damage to the concrete will be evident and the corresponding maintenance measures can be carried out. Regarding the analysis of the results, in addition to obtaining a traditional S-N curve, two new criteria have been applied, namely energy and notch growth. From these two new approaches, it was possible to determine critical energy values that can be used as predictive indicators of the collapse of the ele-ment. Moreover, from the notch growth analysis, it was possible to determine crack growth rate as a function of the stress conditions for the concrete and the specific geometry. From the comparison among the results obtained from the different tests, a limit cracking index of 0.05 mm can be defined.</t>
  </si>
  <si>
    <t>Bending fatigue, Concrete damage, Fibre-reinforced concrete, S-N curve, Wöhler curve</t>
  </si>
  <si>
    <t>10.3390/ma14195594</t>
  </si>
  <si>
    <t>A comparison of amplitude-and time-dependent cyclic deformation behavior for fully-austenite stainless steel 316l and duplex stainless steel 2205</t>
  </si>
  <si>
    <t>© 2021 by the authors. Licensee MDPI, Basel, Switzerland.Austenite and duplex stainless steels are widely used in engineering, and the latter exhibits a more excellent combination of mechanical properties and corrosion resistance due to the coexistence of austenite and ferrite and higher nitrogen. However, fatigue failure still threatens their structural integrity. A comprehensive comparison of their cyclic deformation behavior is a major foundation to understand the role of duplex-phase microstructure and nitrogen in the safety assessment of engineering components. Thus, in this paper, the cyclic deformation behavior of fully-austenitic stainless steel 316L and duplex stainless steel 2205 was studied by a series of low cycle fatigue tests with various strain amplitudes, loading rates and tensile holding. A theoretical mechanism diagram of the interaction between nitrogen and dislocation movements during cyclic loads was proposed. Results show that the cyclic stress response of 2205 was the primary cyclic hardening, followed by a long-term cyclic softening regardless of strain amplitudes and rates, while an additional secondary hardening was observed for 316L at greater strain amplitudes. Cyclic softening of 2205 was restrained under slower strain rates or tensile holding due to the interaction between nitrogen and dislocations. The cyclic plasticity of 2205 started within the austenite, and gradually translated into the ferrite with the elevation of the cyclic amplitude, which lead to a decreased hardening ratio with the increase in amplitude and a shorter fatigue life for a given smaller plastic strain amplitude.</t>
  </si>
  <si>
    <t>Amplitude-dependent, Cyclic deformation behavior, Duplex-phase microstructure, Nitrogen, Time-dependent</t>
  </si>
  <si>
    <t>10.1007/s12239-021-0112-5</t>
  </si>
  <si>
    <t>Lightweight Design of an Automotive Battery-Pack Enclosure via Advanced High-Strength Steels and Size Optimization</t>
  </si>
  <si>
    <t>International Journal of Automotive Technology</t>
  </si>
  <si>
    <t>© 2021, KSAE.The battery packs are crucial components of electric vehicles and may severely affect the continue voyage course and vehicle safety. Therefore, design optimization of the battery-pack enclosure (BPE) is critical for enhanced mechanical and crashwrothiness performances. In this study, a lightweight design of an automotive BPE under the loading conditions is presented based on the advanced high-strength steels (AHSSs) and size optimization. A numerical analysis procedure is also introduced for the lightweight design. First of all, a nonlinear finite element (FE) BPE model was established and validated through the modal test. Secondly, the random vibration simulation was performed based on the sensitivity analysis to initially determine the AHSSs and thickness for the components of the BPE. Next, the material and thickness were determined by the fixed-frequency vibration analysis. Moreover, the mechanical shock and fatigue life were analyzed numerically. Finally, the crashworthiness of the optimized BPE model was verified by crash and crush simulations. The results show that the optimized BPE structure has a 10.41 % lightweight gain, while assuring enhanced dynamic performances. The introduced numerical procedure could be used to quickly determine the material and thickness of each component of BPE. The design optimization process was found beneficial to reduce the number of physical tests and product development cost and shorten product development cycles.</t>
  </si>
  <si>
    <t>Battery-pack enclosure (BPE), Crashworthiness, Electric vehicle, Lightweight design, Size optimization</t>
  </si>
  <si>
    <t>10.3390/met11101516</t>
  </si>
  <si>
    <t>Fe analysis of laser shock peening on sts304 and the effect of static damping on the solution</t>
  </si>
  <si>
    <t>© 2021 by the authors. Licensee MDPI, Basel, Switzerland.Laser shock peening creates compressive residual stress on the surface of the material, reducing stress corrosion cracking and increasing fatigue life. FE simulation of laser shock peening is an effective way to determine the mechanical effects on the material. In conventional FE simulations of laser shock peening, explicit analysis is used while pressure loads are applied and switched into implicit analysis to dissipate kinetic energy. In this study, static damping was adopted to dissipate kinetic energy without conversion into implicit analysis. Simulation of a single laser shock and multiple shocks was performed, and deformation and minimum principal stress were compared to evaluate the static damping effect. The history of the internal and kinetic energy were analyzed to compare the stabilization time depending on the damping value. Laser shock peening experiments were also performed on stainless steel 304 material. The residual stress of the specimen was measured by the hole drilling method and it was compared to the FE simulation result. The residual stress from the experiment and the simulation results showed similar distributions in the depth direction. Anisotropic residual stress distribution due to the laser path was observed in both results.</t>
  </si>
  <si>
    <t>FE simulation, Laser shock peening, Minimum principal stress, Residual stress, Static damping</t>
  </si>
  <si>
    <t>10.3390/met11101502</t>
  </si>
  <si>
    <t>Quantitative examination of the inclusion and the rotated bending fatigue behavior of SAE52100</t>
  </si>
  <si>
    <t>Maximum inclusion, Melting route, Rotated bending fatigue, SAE52100 steel, Weibull distribution</t>
  </si>
  <si>
    <t>10.1007/s13632-021-00775-1</t>
  </si>
  <si>
    <t>Effect of Interlamellar Spacing on the Low Cycle Fatigue Behavior of a Fully Pearlitic Steel</t>
  </si>
  <si>
    <t>Metallography, Microstructure, and Analysis</t>
  </si>
  <si>
    <t>Cementite lamella, Crack initiation, Cyclic accommodation, Fracture</t>
  </si>
  <si>
    <t>10.11835/j.issn.2096-6717.2020.081</t>
  </si>
  <si>
    <t>Effect of corroded surface morphology on ultra-low cycle fatigue of steel plate</t>
  </si>
  <si>
    <t>Tumu yu Huanjing Gongcheng Xuebao/Journal of Civil and Environmental Engineering</t>
  </si>
  <si>
    <t>Corrosion pit, Finite element modeling, Seismic design of steel bridge, Steel corrosion, Ultra-low cycle fatigue (ULCF)</t>
  </si>
  <si>
    <t>10.1061/(ASCE)ST.1943-541X.0003146</t>
  </si>
  <si>
    <t>Self-centering bridge bent with stretch length anchors as a tension-only hysteretic hybrid system</t>
  </si>
  <si>
    <t>© 2021 American Society of Civil Engineers.Accelerated bridge construction (ABC) incorporates innovative techniques to reduce construction time and traffic disruption. The objective of the research was to design, build, and test a seismically resilient bridge bent using ABC methods, which can self-center, thus remaining functional after a large earthquake with minimal repairs. The design criteria were to achieve a drift ratio of 2.0% without concrete damage, mild steel reinforcement yielding, or post-tensioned (PT) bars yielding. A tension-only hybrid system was designed and tested with similar characteristics to conventional hybrid systems. The distinguishing feature of the system is that the hysteretic component consists of stretch length anchors (SLA) designed to elongate and dissipate hysteretic energy only in tension. SLAs are intentionally built, so they do not experience compression forces, do not need to be protected against buckling, and have a long fatigue life; moreover, they do not impede recentering because hysteretic energy dissipation occurs only under tensile stress. SLAs are readily available; they are affordable and are easy to replace after an earthquake. A two-column precast concrete bridge bent was tested under quasi-static cyclic loads. Unbonded posttensioned (PT) bars were used to connect the reinforced concrete cap-beam, columns, and footings for recentering the structural system. Column mild steel reinforcement did not cross the column-to-footing or column-to-cap-beam interfaces. SLAs were attached at the top and bottom of the column externally and were constructed so they could be replaced easily after an earthquake. SLAs yielded and elongated in tension at a 1.2% drift ratio; the PT bars and gravity load were effective in self-centering the structural system. The specimen met the design criteria, with a maximum residual drift ratio of 1.1% at a maximum imposed 6.0% drift ratio, while the structural system experienced repairable damage.</t>
  </si>
  <si>
    <t>Accelerated bridge construction (ABC), Hybrid, Hysteretic, Post-tensioning, Seismic, Stretch length anchor (SLA)</t>
  </si>
  <si>
    <t>10.1016/j.ijfatigue.2021.106324</t>
  </si>
  <si>
    <t>Consideration of random loading processes and scatter of fatigue properties for assessing the service life of welded bus bodyworks</t>
  </si>
  <si>
    <t>© 2021 Elsevier LtdAs in the field of passenger cars, the development of a new bus (trolleybus, electric bus) includes computational and experimental activities: CAD - MBS - FEM - stand tests - measurements with prototypes - fatigue life calculations. Current challenges include the rise of electromobility and battery-powered electric buses, which open up new fields of research. Heavy batteries significantly change both the vehicle's dynamics and the stresses in the bodywork and undercarriage frame. The main structures of bus bodyworks are welded from thin-walled profiles. In addition to conventional structural steels and, in the case of some manufacturers, also aluminium alloys, stainless steels and high-strength steels are beginning to be widely used. If a manufacturer decides to develop a conceptually new vehicle, it initially does not have the exact input information necessary to assess the strength and fatigue life of a new bodywork. Therefore, the challenge is to analyse the experience from the development and operation of the previous generation of vehicles and to introduce new research methods. One of these trends is to estimate the service fatigue life and future reliability of the bodywork at an early stage of its development. The paper briefly describes the process of development of a new bus bodywork and summarizes the general assumptions for assessing the fatigue life of welded bodywork nodes based on the concept of nominal stresses. In several specific case studies, the variable amplitude loading and the scatter of fatigue properties of welded bodywork nodes are considered.</t>
  </si>
  <si>
    <t>Bus bodywork, Design stress spectrum, Fatigue damage calculation, Fatigue life distribution function, FEM model of bodywork, MBS model of vehicle, Permissible maximum stress amplitude, S-N line, Stress-time history, Welded bodywork node</t>
  </si>
  <si>
    <t>10.1016/j.istruc.2021.06.080</t>
  </si>
  <si>
    <t>Low cycle fracture behavior of steel members with circular hollow section subjected to eccentric load</t>
  </si>
  <si>
    <t>CHS members, Eccentric axial load, Fracture, Hysteresis behavior</t>
  </si>
  <si>
    <t>10.1016/j.addma.2021.102147</t>
  </si>
  <si>
    <t>Microstructure, surface quality, residual stress, fatigue behavior and damage mechanisms of selective laser melted 304L stainless steel considering building direction</t>
  </si>
  <si>
    <t>© 2021 Elsevier B.V.This study reports the comprehensive effects of building direction and scanning speed on the fatigue performance of 304L austenitic stainless steel (SS) fabricated by selective laser melting (SLM) through a series of detailed microstructural characterizations, including optical microscopy (OM), scanning electron microscopy (SEM), Transmission electron microscopy (TEM), electron backscatter diffraction (EBSD), acoustic emission (AE), and thermal imager (TI). The fatigue tests were performed at a single stress level (90% of yield strength). The correlation analyses between fatigue life and the factors of surface roughness, porosity, and residual stress were performed to elucidate the comprehensive influence of these factors on fatigue lifetime. The combination of fractography analysis, AE signals, and TI signals were used to reveal the underlying microstructural mechanisms during cyclic deformation. Direct evidence is offered to show that the process of fatigue crack initiation promoted by cyclic deformation occupied most of the fatigue history. The synergistic effects of part densification, residual stress, and microstructure variable dominate the fatigue performance of SLM 304L SS. Clear evidence is shown that the higher density of high angle grain boundaries (HAGBs) on the top surface can hinder dislocation flow rate, promoting the dislocation piling-up at HAGBs, thus weakening the fatigue performance. In addition, the stronger &lt;101&gt; texture on the top surface can improve the twinning behavior, strengthening the fatigue crack initiation resistance.</t>
  </si>
  <si>
    <t>304L stainless steel, Building direction, Damage mechanisms, Fatigue behavior, Selective laser melting</t>
  </si>
  <si>
    <t>10.1016/j.ijfatigue.2021.106225</t>
  </si>
  <si>
    <t>Investigation of corrosive influence on the fatigue behaviour of HFMI-treated and as-welded transverse non-load-carrying attachments made of mild steel S355</t>
  </si>
  <si>
    <t>Artificial seawater, Corrosion fatigue, High frequency mechanical impact (HFMI) treatment, Salt-spray chamber test, Stress concentration factor</t>
  </si>
  <si>
    <t>10.1016/j.ijfatigue.2021.106410</t>
  </si>
  <si>
    <t>Notch energy-based low and high cycle fatigue assessment of load-carrying cruciform welded joints considering the strength mismatch</t>
  </si>
  <si>
    <t>Failure modes, Load-carrying cruciform welded joint, Low and high cycle fatigue, Material heterogeneity, Notch energy</t>
  </si>
  <si>
    <t>10.1111/ffe.13536</t>
  </si>
  <si>
    <t>New insights into thermomechanical fatigue behavior of AISI Type 316 LN SS weld joint</t>
  </si>
  <si>
    <t>© 2021 John Wiley &amp; Sons, Ltd.Cyclic deformation and fracture behavior of a type 316 LN austenitic stainless steel (SS) weld joint (WJ) were investigated under thermomechanical fatigue (TMF) and isothermal low cycle fatigue (IF) cycling at the maximum temperature (Tmax) of TMF. A higher cyclic stress response (CSR) and reduced cyclic softening were observed under TMF compared with IF tests. In-phase (IP) TMF resulted in lower lives compared with IF cycling at the Tmax and out-of-phase (OP) TMF, which was attributed to the more pronounced creep-induced intergranular damage. Characterization of microstructural features and microhardness variations revealed that the accumulation of damage and associated failure depends on the strength and microstructural gradient, together with the deformation incompatibility. The crack propagation is found to depend on the individual and synergistic interactions of the microstructural transformations, creep, and oxidation, depending on the type of fatigue cycle (IF and IP/OP TMF), strain amplitude, and thermal cycling effects.</t>
  </si>
  <si>
    <t>creep-oxidation interaction, dynamic strain aging, isothermal low cycle fatigue, localized deformation, thermomechanical fatigue, weld joint</t>
  </si>
  <si>
    <t>10.1016/j.ijfatigue.2021.106383</t>
  </si>
  <si>
    <t>Multiaxial low-cycle thermo-mechanical fatigue of a low-alloy martensitic steel: Cyclic mechanical behaviour, damage mechanisms and life prediction</t>
  </si>
  <si>
    <t>© 2021 Elsevier LtdAxial–torsional Low-Cycle Fatigue tests (LCF) and Thermo-Mechanical Fatigue tests (TMF) were performed on a low-alloy martensitic steel for temperatures between 300°C and 600°C, as both proportional and non-proportional. The results show that non-proportional loading leads to an increase in fatigue damage and to a decrease in the observed lifetime. The TMF damage model is proposed here in order to incorporate the effects of multiaxial loading and varying temperatures. This damage model is based on a critical plane approach, and it incorporates the fatigue, oxidation and creep forms of damage. Finally, the proposed model is validated for a large experimental database.</t>
  </si>
  <si>
    <t>Critical plane approach, Life prediction, Low-cycle fatigue, Non-proportional loading, Thermo-mechanical fatigue</t>
  </si>
  <si>
    <t>10.1016/j.engstruct.2021.112729</t>
  </si>
  <si>
    <t>Damage analysis of aluminum alloy gusset joints under cyclic loading based on continuum damage mechanics</t>
  </si>
  <si>
    <t>Aluminum alloy gusset joint, Continuum damage mechanics, Damage distribution</t>
  </si>
  <si>
    <t>10.1016/j.ijfatigue.2021.106319</t>
  </si>
  <si>
    <t>Characterization and modeling of the fatigue behavior of 304L stainless steel using the MultiStage Fatigue (MSF) Model</t>
  </si>
  <si>
    <t>© 2021 Elsevier LtdExperimental and microstructural analyses were used to calibrate a MultiStage Fatigue model that included the number of cycles for incubation, microstructurally small crack growth, and long crack growth of 304L stainless steel. Fully reversed cyclic loading tests at strains of 0.3%, 0.5%, and 1.0% were used to characterize the material performance of 304L stainless steel. To assess the microstructural characteristics of 304L stainless steel, the fatigued fracture surfaces were examined with scanning electron microscopy for particles and crack initiation sites, while phases, grain sizes, and grain orientations were investigated using electron backscatter diffraction. Results from both the experimental data and microstructural analysis were then incorporated into the MultiStage Fatigue model to quantify the incubation, small crack regimes, and the total fatigue life of 304L stainless steel. The Multistage Fatigue model captured the fatigue behavior of 304L stainless steel by predicting that fatigue life would be dominated by incubation below 0.5% strain amplitude and by crack growth above 0.5% strain amplitude.</t>
  </si>
  <si>
    <t>304L stainless steel, Austenite, Bauschinger effect, Fatigue, Microstructurally small crack, Multistage Fatigue model, R-value effect, Strain-life, Stress-life, Stress–strain relation</t>
  </si>
  <si>
    <t>10.1016/j.ijpvp.2021.104458</t>
  </si>
  <si>
    <t>A strain energy density based life prediction model for notched components in low cycle fatigue regime</t>
  </si>
  <si>
    <t>© 2021 Elsevier LtdFatigue life prediction of engineering components is essential for safe operation of mechanical systems. Energy based models have attracted much attention due to the combined considerations of stress and strain behavior, especially in low cycle fatigue regime. In this work, a new plastic strain energy density (PSED) based life prediction model for notched components subjected to cyclic loading is proposed, in which cyclic stress-strain responses under stress- and strain-controlled modes are both introduced. Experimental tests on 304 stainless steel smooth and notched plate/bar components are conducted for calibrations and verifications. The prediction capability of the proposed model is verified by experimental results.</t>
  </si>
  <si>
    <t>Energy based model, Life prediction, Low cycle fatigue, Notched component, Plastic strain energy density</t>
  </si>
  <si>
    <t>10.1016/j.ijfatigue.2021.106363</t>
  </si>
  <si>
    <t>Fatigue mechanism of medium-carbon steel welded joint: Competitive impacts of various defects</t>
  </si>
  <si>
    <t>© 2021 Elsevier LtdFatigue of welded joint is a scientific issue of great significance, because welding process always causes the loss of fatigue strength up to 40–60% for welded joint of the key components, resulting in a relatively poor reliability in service. In the present work, the fatigue behavior and damage mechanism of a medium-carbon steel welded joint were systematically investigated by microstructure observation and fatigue tests. It was found that, for the medium-carbon steel welded joint, fatigue crack mainly initiated at the welding defects, e.g., welding porosity, slag inclusion and heterogeneous microstructure with a poor mechanical property (i.e., the network-block proeutectoid ferrite). The competitive impact of various defects on the fatigue damage behaviors of welded joint was discussed, i.e., the competition between the volume defects (e.g., porosity and inclusions) and the heterogeneous structure. It is revealed that the smaller surface defects are more susceptible to fatigue damage due to the low constraint of plane stress state and higher stress intensity factor at high stress amplitude, while the larger internal defects easily cause fatigue damage at low stress amplitude because the driving force for crack propagation is larger than that of the damage case from the sample surface. Generally, the fatigue lives of samples with fatigue crack initiating from the weak phase are relatively longer, about 10 times as long as those of the samples with fatigue crack starting from the sample surface. In addition, the residual fatigue crack growth life, Nf, and the initial stress intensity factor (SIF), ΔK1 at the volume defect tip exhibit a linear relation in the double logarithmic coordinate system. The present findings can provide a theoretical basis for the anti-fatigue design and fatigue life extension technology for the metallic component with welded structures.</t>
  </si>
  <si>
    <t>Defect, Fatigue life, Steel, Stress intensity factor, Welded joint</t>
  </si>
  <si>
    <t>10.1177/14644207211003321</t>
  </si>
  <si>
    <t>Effect of metal and polymer mating gears on the bending fatigue performance of asymmetric polymer gears</t>
  </si>
  <si>
    <t>© IMechE 2021.The material of the mating gear influences the fatigue life of polymer gears. The bending fatigue characteristics of polyamide 66 asymmetric gears (34°/20° and 20°/34°) corresponding to steel–polymer and polymer–polymer material combinations were investigated. The performance of symmetric gear pairs (20°/20°) was determined to serve as a comparison. Quasi-static numerical simulations were performed in a finite element analysis tool to predict root bending stress, load sharing ratio, and tooth deflection. The bending fatigue strength of steel–polymer and polymer–polymer pairs of each test configuration was determined using bending fatigue tests. The load sharing ratio and root bending stress of polymer–polymer pairs decreased substantially compared to steel–polymer pairs. The extent of deflection-induced load sharing was greater in polymer–polymer pairs. The bending fatigue life of polymer–polymer pairs was lower than that of steel–polymer pairs owing to the higher operating temperature. In polymer–polymer pairs, polymer driving and driven gears increased the heat generated and diminished the heat dissipation to the environment. In steel–polymer and polymer–polymer pairs, the configuration with the highest bending fatigue strength was 34°/20° and 20°/34°, respectively. This divergence was caused by the increase in temperature difference between the two configurations for polymer–polymer pairs. Analysis of hysteresis loops indicated that the loop area was higher for polymer–polymer pairs, signifying the increased amount of dissipated energy. No noticeable variation was observed between the failure modes of steel–polymer and polymer–polymer pairs despite the significant difference in the operating temperatures. The bending stress and operating temperature were the dominant factors affecting the performance of steel–polymer and polymer–polymer gear pairs, respectively.</t>
  </si>
  <si>
    <t>Asymmetric tooth, bending fatigue, finite element analysis, polymer gear, polymer–polymer, steel–polymer</t>
  </si>
  <si>
    <t>10.1016/j.ymssp.2021.107782</t>
  </si>
  <si>
    <t>Earthquake-induced damage updating for remaining-life assessment of steel frame substructure systems</t>
  </si>
  <si>
    <t>© 2021 Elsevier LtdThis paper presents a framework combining theoretical, numerical, and experimental approaches for evaluating the remaining-life of high-rise steel buildings based on earthquake-induced fatigue damage propagation in local beam-to-column connections. A mesh-independent finite element model is developed and implemented using the concept of lumped damage mechanics to estimate the fatigue-induced life loss associated with the extent of crack propagation until complete rupture failure occurred in beam-to-column connection substructure of high-rises. In this framework, a damage state variable is introduced at each end of beam elements and can be linked to the extension of the fatigue fracture in real frame building joints. Then, the damage evolution law is developed by extending the conventional Manson–Coffin law and a new crack-driving parameter to quantify the extent of damage states and predict the remaining life of the associated components in high-rises buildings. The proposed model is validated by a damage index measured from the local wireless sensors in substructure tests of ductile steel beam-to-column connections subjected to ultra-low cycle fatigue loadings. The residual resistance can be quantified by updating the damage curve with the identified damaged conditions.</t>
  </si>
  <si>
    <t>Damage evolution, Fatigue FEM, Lumped damage mechanics, Seismic resilience, Steel structures</t>
  </si>
  <si>
    <t>10.3788/CJL202148.1802017</t>
  </si>
  <si>
    <t>Properties of Surface Laser Cladding H13/NiCr-Cr&lt;inf&gt;3&lt;/inf&gt;C&lt;inf&gt;2&lt;/inf&gt; Composite Powder Cladding Layer</t>
  </si>
  <si>
    <t>Zhongguo Jiguang/Chinese Journal of Lasers</t>
  </si>
  <si>
    <t>Composite coating, H13 steel, High temperature wear resistance, Laser cladding, Laser technique</t>
  </si>
  <si>
    <t>10.3788/CJL202148.1802003</t>
  </si>
  <si>
    <t>Low Cycle Fatigue Behavior of Laser Welded DP980 Steel Joints</t>
  </si>
  <si>
    <t>Fatigue life, Fatigue striation, Heat input, Laser technique, Low cycle fatigue, Tempered martensite</t>
  </si>
  <si>
    <t>10.1016/j.matpr.2020.08.115</t>
  </si>
  <si>
    <t>Influence of discharge energy on the properties steel alloy after EDM</t>
  </si>
  <si>
    <t>© 2020 Elsevier Ltd. All rights reserved.In this comprehensive study, the influence of discharge energy of the EDM process was correlates with the formation of heat-affected zone (HAZ) depth in 40CrNi steel alloy. The change in micro-hardness distribution of the treated surface measured cross-sectionally from the machined surface and represented the extent of HAZ. The orthogonal central composite design methodology was used to conduct the experiment. An empirical model has presented the relationship between the EDM discharge energy and the depth of the heat-affected zone. It was found that the change in the surface layer after EDM reduces the fatigue life of samples up to 30% as compared to the sample prepared by the conventional turning process.</t>
  </si>
  <si>
    <t>Discharge, Electrical discharge machining, Heat affected zone</t>
  </si>
  <si>
    <t>10.16285/j.rsm.2021.0295</t>
  </si>
  <si>
    <t>Analytical solution to initial intrusion static equilibrium of steel catenary riser in touchdown zone on seabed based on nonlinear Pasternak foundation model</t>
  </si>
  <si>
    <t>Yantu Lixue/Rock and Soil Mechanics</t>
  </si>
  <si>
    <t>© 2021, Science Press. All right reserved.As the preferred riser system for deep-sea oil and gas resource extraction, steel catenary riser (SCR) has a large impact on the depth of burial and fatigue life of the pipeline in the touchdown zone due to its interaction with the seabed soil body. According to the nonlinear soil resistance-intrusion depth p-y curve of pipe soil interaction, it is simplified as a three segment linear elastic soil stiffness attenuation model, and the analytical solution of initial penetration static equilibrium of catenary riser on seabed is obtained based on the nonlinear Pasternak foundation model. Compared with three-dimensional finite element and five model test cases, it is found that conventional Winkler foundation model overestimates the pipeline vertical deformation and bending moment of soil, which verifies the rationality and applicability of the analytical solution based on nonlinear Pasternak foundation model; the increase of seabed shear strength Su0 significantly improves the stiffness of three-stage linear elastic soil and reduces the pipeline vertical deformation. In addition, according to the changes of water depth H, riser laying angle γ, pipeline outer diameter D, pipeline elastic modulus E and material density ρ, the physical and mechanical properties of pipeline penetrating soil are compared and analyzed. The results show that with the increase of vertical pipe laying angle γ, the pipeline vertical deformation will be reduced, while the bending moment and shear force will be increased. When the angle exceeds 82º, it is prone to yield failure. With the increase of pipe outer diameter D, the soil vertical resistance, vertical deformation, bending moment and shear force in touchdown zone will be increased simultaneously. When the outer diameter exceeds 0.4 m, it is easy to yield. The larger the elastic modulus E is, the smaller the pipeline vertical deformation is, the greater the bending moment and shear force are, when the elastic modulus exceeds 275 GPa, it is easy to yield. When the density of pipeline material is higher, the pipeline vertical deformation is larger, the bending moment does not change obviously, but the shear force increases, and when the density exceeds 14 850 kg/m3, it is easy to yield. The above conclusions can provide a theoretical basis for the preliminary design of catenary riser of offshore pipeline.</t>
  </si>
  <si>
    <t>Interaction of pipes and soil, Nonlinear Pasternak model, P-y curve, Safety assessment, Steel catenary riser (SCR)</t>
  </si>
  <si>
    <t>10.1016/j.msea.2021.140826</t>
  </si>
  <si>
    <t>Modelling and experimental validation of material deformation at different zones of welded structural-steel under multiaxial loading</t>
  </si>
  <si>
    <t>Deformation test, Fatigue test, Finite element method, Heat affected zone (HAZ), Microstructure transformation, Multiaxial cyclic loading, Non-proportional hardening, Weld</t>
  </si>
  <si>
    <t>10.1016/j.nme.2021.101052</t>
  </si>
  <si>
    <t>A method for high heat flux fatigue test of W/Cu/steel small mock-up using normal cooling conditions</t>
  </si>
  <si>
    <t>Nuclear Materials and Energy</t>
  </si>
  <si>
    <t>Blanket, Cu, Fatigue life, HHF, Steel</t>
  </si>
  <si>
    <t>10.16078/j.tribology.2021157</t>
  </si>
  <si>
    <t>Prediction of Fretting Fatigue Crack Propagation Life of Steel Wire Considering Fretting Wear</t>
  </si>
  <si>
    <t>© 2021, Science Press. All right reserved.Fretting fatigue is one of main failure modes of hoisting rope in coal mine. During fretting fatigue of steel wire, fretting wear seriously affects the fretting fatigue crack propagation characteristic of steel wire, and thereby restricts the fretting fatigue fracture mechanism of steel wire. Therefore, it is of great importance to carry out the research on prediction of fretting fatigue crack propagation life of steel wire considering fretting wear. Fretting fatigue and tensile fracture tests of steel wires were carried out by employing the self-made fretting fatigue test rig. Fretting wear evolution, crack initiation and propagation, and fracture characteristics of steel wire during fretting fatigue were revealed using the high-speed digital microscope system. The prediction model of fretting fatigue crack propagation life of steel wire considering fretting wear was established based on theories of tribology and fracture mechanics and applying the finite element method, iterative method and virtual crack closure technology, which was validated by fretting fatigue tests. The results showed that the prediction of fretting wear evolution of steel wire using the wear coefficient at the stabilized stage of fretting fatigue ensured the prediction accuracy. The mode I crack propagation was mainly present during fretting fatigue of steel wire. Predicted fretting fatigue crack propagation life of steel wire considering fretting wear was consistent with the experimental value, which validated the prediction model.</t>
  </si>
  <si>
    <t>Crack propagation, Fretting fatigue, Fretting wear, Life estimation, Steel wire</t>
  </si>
  <si>
    <t>10.1134/S1029959921050143</t>
  </si>
  <si>
    <t>Influence of Aluminum Content on the Impact Fatigue of HPPMS CrAlN Coatings on Tool Steel</t>
  </si>
  <si>
    <t>Physical Mesomechanics</t>
  </si>
  <si>
    <t>© 2021, Pleiades Publishing, Ltd.Abstract: Physical vapor deposition (PVD) coatings are utilized to improve the service life of tools and components. Depending on the application, these tools and components undergo various stress types. For instance, in cold forging applications the tools predominantly endure cyclic impact loads. Previous studies on fatigue response of PVD coatings under cyclic impact loads focus on Ti-based or CrN coatings and attribute the coating fatigue behavior to the elastic-plastic deformation of the substrate. However, the influence of the coating chemical composition on the impact fatigue behavior, particularly for CrAlN coatings, is rather missing in the literature. The current work aims to investigate the influence of Al content on the impact fatigue response of CrAlN high-power pulsed magnetron sputtering (HPPMS) coatings. CrAlN coatings with low, medium and high Al content were deposited on HS6-5-2C steel substrates. The chemical and phase compositions were determined by electron probe microanalysis and X-ray diffraction analysis, respectively. The elastic-plastic properties of the coatings were determined by nanoindentation test. Rockwell C indentation test was used to analyze the adhesion between coating and steel substrate. The coated samples were subjected to a cyclic impact load of F = 1000 N and frequency of f = 50 Hz during the impact tests with N = 0.1 × 106, 0.5 × 106, 0.75 × 106, and 106 impacts. Finally, the fatigue behavior of the CrAlN coated steel substrates was analyzed inside the impact imprint area for fatigue cracks and plastic deformation using scanning electron microscopy and confocal laser scanning microscopy, respectively. Additionally, the impact fatigue response of the uncoated steel substrate was also taken into consideration. CrAlN/steel compounds showed better impact fatigue response as compared to the uncoated steel substrates. Moreover, the increase in Al content resulted in an improved impact fatigue behavior for the CrAlN/steel compounds.</t>
  </si>
  <si>
    <t>CrAlN, cyclic load, fatigue, fatigue behavior, HPPMS, impact, PVD</t>
  </si>
  <si>
    <t>10.13228/j.boyuan.issn0449-749x.20210092</t>
  </si>
  <si>
    <t>Fatigue crack initiation and propagation behavior of high temperature carburized bearing steel during rotary bending</t>
  </si>
  <si>
    <t>© 2021, CISRI Boyuan Publishing Co., Ltd. All right reserved.In order to improve the service life of aviation bearing, with the help of QBWP-10000X rotary bending fatigue testing machine, the rotary bending fatigue properties and crack initiation and propagation behavior of high temperature carburized bearing steel were studied. The results show that the median fatigue strength of the steel reaches 913.3 MPa. A large amount of M23C6 and a small amount of M6C carbides in the effective carburized layer significantly improve the surface hardness of the test steel. Different carbon concentrations in the carburized layer lead to martensite transformation successively and form 408 MPa surface compressive stress, which further improves the fatigue property of the steel. The fatigue cracks mainly originate from surface defects and subsurface carbides, accounting for 71.4% and 28.6% respectively. The results show that the characteristic size of crack initiation and the bearing stress have a significant effect on the stress intensity factor and the number of cycles. The shape of deep furrow directly affects the number of cycles due to the stress concentration. The larger the characteristic size of carbide under the same loading stress, the lower the number of cycles. After the crack initiation, it propagates rapidly along the carbide boundary of carburized layer and slowly to the core. Finally, quasi cleavage and ductile mixed fracture occur near the edge of the specimen on the opposite side of the fatigue source.</t>
  </si>
  <si>
    <t>Carbides, Crack initiation, Crack propagation, High temperature carburized bearing steel, Rotary bending fatigue</t>
  </si>
  <si>
    <t>10.3390/ma14185420</t>
  </si>
  <si>
    <t>Fatigue life prediction of machined specimens with the consideration of surface roughness</t>
  </si>
  <si>
    <t>Bending fatigue test, Fatigue life prediction, Fatigue notch factor, Surface roughness</t>
  </si>
  <si>
    <t>10.3390/met11091455</t>
  </si>
  <si>
    <t>Fatigue analysis of threaded components with Cd and Zn-Ni anticorrosive coatings</t>
  </si>
  <si>
    <t>AISI 4140 steel, Fatigue, FEA, Finite element method, Stud</t>
  </si>
  <si>
    <t>10.3390/ma14185275</t>
  </si>
  <si>
    <t>Material behavior and fatigue assessment of old steel bridges of the spanish conventional rail network</t>
  </si>
  <si>
    <t>© 2021 by the authors. Licensee MDPI, Basel, Switzerland.This work presented salient features of the steel behavior of seven metallic bridges close to, or over, 100 years old, among the Spanish conventional rail network as well as the results of a fatigue life expectancy study. A preliminary study of the properties of the constituent materials obtained from the bridges samples was carried out followed by dynamic fatigue tests under service representative loads. Due to the steelmaking techniques in the late 19th and early 20th centuries, disperse fatigue behavior results were obtained. However, the wide safety margins with which these bridges were designed, as well as the mechanical properties of the steel (relatively good mechanical resistance but with low ductility), seem to guarantee a long fatigue life. This estimate decreases sharply with increasing loads.</t>
  </si>
  <si>
    <t>Fatigue assessment, Fatigue life prediction, Life expectancy of materials, Metallic structures, Rail network, Steel bridges, Structural integrity</t>
  </si>
  <si>
    <t>10.3390/app11188297</t>
  </si>
  <si>
    <t>Experiment-based fatigue behaviors and damage detection study of headed shear studs in steel–concrete composite beams</t>
  </si>
  <si>
    <t>© 2021 by the authors. Licensee MDPI, Basel, Switzerland.Many in-service bridges with steel–concrete composite beams are currently aging and experiencing performance deterioration. Under long-term cyclic loads from traffic on bridges, headed shear studs in steel–concrete composite beams are vulnerable to fatigue damage. The comprehensive understanding of fatigue behaviors and the feasible detection of fatigue damage of headed shear studs is, thus, crucial for the accurate numerical simulation of the fatigue crack propagation process. The paper, thus, experimentally investigates the fatigue behaviors of headed shear studs through push-out tests of three specimens. The fatigue failure modes and cyclic strain evolution of specimens are analyzed. The fatigue lives of headed shear studs are compared with the S–N curves of the AASHTO, Eurocode 4 and BS5400 codes. The fatigue crack details of shear studs in push-out tests are then detected using the ultrasonic non-destructive testing. The results show that the root fracture is the main fatigue failure mode of shear studs under fatigue loading. The fatigue life estimations based on the three current codes (i.e., AASHTO, Eurocode 4 and BS5400) can be safely guaranteed only with different safety redundancies. The strain at the shear stud with fatigue damage shows a consistent increasing trend followed by decreasing behavior after reaching the peak value with the loading cycles. Moreover, the feasibility of the ultrasonic non-destructive testing with the combination of a strain measurement for fatigue crack details detection of headed shear studs in composite beams is proved.</t>
  </si>
  <si>
    <t>Fatigue crack, Fatigue failure modes, Headed shear studs, Push-out test, Strain evolution, Ultrasonic non-destructive testing</t>
  </si>
  <si>
    <t>10.3390/met11091427</t>
  </si>
  <si>
    <t>Investigation of fatigue crack growth in full-scale railway axles subjected to service load spectra: Experiments and predictive models</t>
  </si>
  <si>
    <t>EA4T steel, Fatigue crack growth, Railway axle, Residual lifetime prediction, Variable amplitude loading</t>
  </si>
  <si>
    <t>10.3390/ma14174828</t>
  </si>
  <si>
    <t>Laboratory research and evaluation on design and application performance of high-performance cold-mix resin</t>
  </si>
  <si>
    <t>Epoxy resin, Fatigue performance, High-performance cold-mix resin, Hot-mix epoxy asphalt, Marshall stabil-ity</t>
  </si>
  <si>
    <t>10.1007/s40430-021-03147-6</t>
  </si>
  <si>
    <t>Experimental and theoretical study on the mechanical properties of titanium alloy drill pipe in short radius and long horizontal wells</t>
  </si>
  <si>
    <t>Fatigue test, Flattening test, Hardness testing, Long horizontal wells, Short radius well, Titanium alloy drill pipe</t>
  </si>
  <si>
    <t>10.1016/j.jcsr.2021.106811</t>
  </si>
  <si>
    <t>Fatigue performance of Q345 structural steel after natural cooling from elevated temperatures</t>
  </si>
  <si>
    <t>© 2021 Elsevier LtdThis paper reports a comprehensive investigation on the fatigue performance of Q345 steel after natural cooling from different elevated temperatures. First, the single-point group testing method for estimating S–N curves is improved by introducing the Pearson correlation coefficient. An implementation algorithm of the improved method is designed. After the parameters are determined by this algorithm, the corresponding expressions of S–N curves with reliability P and confidence level γ are proposed. Second, fatigue tests are conducted on 40 specimens to investigate the fatigue performance of Q345 steel after natural cooling from the elevated temperatures of 20, 250, 500, and 750 °C. Finally, the effect of elevated temperatures on the fatigue performance of Q345 steel is discussed using the improved single-point group testing method. It is observed that the improved single-point group testing method can be used conveniently to estimate the parameters of the S–N curve expression based on the test data. After natural cooling from the elevated temperatures of 250 to 750 °C, the fatigue life of Q345 steel increases dramatically and then reduces significantly. The fatigue damage growth of Q345 steel is also significantly affected by the elevated temperature. Furthermore, significant differences are observed in the macro and micro fatigue fracture morphology of Q345 steel owing to the influence of the elevated temperature.</t>
  </si>
  <si>
    <t>Elevated temperatures, Fatigue damage, Fatigue performance, Q345 structural steel, Single-point group testing method, S–N curves</t>
  </si>
  <si>
    <t>10.1016/j.jcsr.2021.106817</t>
  </si>
  <si>
    <t>Superior low-cycle fatigue performance of iron-based SMA for seismic damping application</t>
  </si>
  <si>
    <t>© 2021 Elsevier LtdThis study reveals the superior low-cycle fatigue performance of iron-based shape memory alloy (Fe-SMA) for seismic damping application, catering to the need for more durable, resilient, and perhaps fatigue-free structural systems in seismic active regions. The study commences with material tests examining both the macroscopic and microscopic properties of Fe-SMA under monotonic and cyclic loading, followed by calibration of combined hardening parameters to facilitate numerical modelling. A Fe-SMA shear damper specimen is tested, and its behavior is compared with its mild steel counterpart. Among other findings, the study revealed good ductility of Fe-SMA with a fracture strain of up to 55% under monotonic loading. The fatigue life of Fe-SMA is from 4007 to 83 when the strain amplitude increases from ±1% to ±9%, and the values could be 10 times that of common structural steel. The cyclic strain-life relationships of Fe-SMA can be readily presented by the conventional Basquin-Coffin-Manson relationship. Both kinematic and isotropic hardening characteristics of Fe-SMA are observed, and a combined kinematic/isotropic hardening model with calibrated parameters is shown to adequately capture the hysteretic behavior of the material. The subsequent damper tests provide further evidence of its superior fatigue performance, where a fatigue life of 173 cycles is observed for the Fe-SMA damper under a constant rotational angle of 4%, in contrast to 16 cycles for its normal steel counterpart. The unique phase transformation characteristic of Fe-SMA could also affect the fatigue failure mode, where different crack patterns are observed for the dampers with the different materials.</t>
  </si>
  <si>
    <t>Combined kinematic/isotropic hardening, Iron-based shape memory alloy (Fe-SMA), Low-cycle fatigue, Seismic, Shear damper</t>
  </si>
  <si>
    <t>10.1016/j.engfailanal.2021.105471</t>
  </si>
  <si>
    <t>Modal and harmonic response analysis of new CFRP laminate reinforced concrete railway sleepers</t>
  </si>
  <si>
    <t>© 2021 Elsevier LtdNowadays high-cost sleeper applications are becoming indispensable because of railway operation conditions and high frequency train loads. For the protection of sleepers and other railway components, “non-prestressed” sleepers have the potential to reduce railway maintenance costs and exhibit a longer service life compared to their prestressed competitors. But the disadvantage of this process is steel reinforcement defects due to corrosion and fatigue. A new type of sleeper with non-pre-stressing process with non-corroding carbon fiber reinforced polymer (CFRP) laminate reinforcements can overcome these disadvantages. Rail seat static positive moment tests have been performed for these new types of sleepers before and it was determined that they can provide the desired static strength parameters even in high speed train lines. In this study, modal and harmonic response analysis has been performed and the results compared with prestressed sleepers with equivalent concrete cross-section dimensions. According to the results this new sleeper model has higher damping advantages and is expected to be beneficial in extending the service life of the railway components, reducing maintenance needs, and harmful effects on the environment.</t>
  </si>
  <si>
    <t>Carbon fiber reinforced polymer, Harmonic response, Prestressed concrete, Railway, Resonance, Sleeper</t>
  </si>
  <si>
    <t>10.1016/j.jcsr.2021.106798</t>
  </si>
  <si>
    <t>Fatigue behaviour of load-carrying fillet-welded cruciform joints of austenitic stainless steel</t>
  </si>
  <si>
    <t>© 2021Recently, considerable advances have been globally reported on stainless-steel bridges. Fatigue performance is an important design factor. The fatigue damage of stainless-steel bridges mostly occurs in fillet-welded joints, especially in load-carrying fillet-welded (LCFW) cruciform joints. In this study, the fatigue behaviour of LCFW cruciform joints, manifested by fatigue strength, S-N curve, crack shape, fatigue crack growth rate, and the fatigue life predicted method, were investigated. Constant range fatigue and beach-marking fatigue tests were conducted. The fatigue experimental data were regressed to the S-N curve, and were compared with the fatigue classification references from common standards. The crack shape and evolution were studied based on fractographical analysis, and the crack depth and width were then determined. Furthermore, the fatigue crack growth rate and the coefficients of the Paris equation were determined based on crack sizes, and fatigue life was predicted based on fracture mechanics. The results of the fatigue behaviour of LCFW cruciform joints of austenitic stainless steel were as follows: (1) The free slope regression S-N curve is more suitable for the test data. (2) The crack growth rate is lower than that in the structural steel weld and is similar to that of the base metal of structural steel. (3) The fatigue crack of LCFW cruciform joints of austenitic stainless steel is semi-elliptic crack, which is different from that of LCFW structural steel. Semi-elliptic crack has lower stress intensity factor and higher fatigue life. (4) The fatigue strength of the LCFW cruciform joints of austenitic stainless steel (55 MPa) is higher than that of structural steel (36 MPa) according to the Eurocode 3 (EC 3) and International Institute of Welding (IIW) recommendations.</t>
  </si>
  <si>
    <t>Fatigue crack growth, Fatigue strength, Load-carrying fillet welded cruciform joint, Stainless steel</t>
  </si>
  <si>
    <t>10.1016/j.ijfatigue.2021.106327</t>
  </si>
  <si>
    <t>On the influence of ϰ-carbides on the low-cycle fatigue behavior of high-Mn light-weight steels</t>
  </si>
  <si>
    <t>Fe-MnAl-C, Light-weight steel, Low-cycle fatigue, Microstructure, ϰ-carbides</t>
  </si>
  <si>
    <t>10.1016/j.jobe.2021.102649</t>
  </si>
  <si>
    <t>Cumulative deformation capacity of structural steel subjected to extremely large amplitude strain histories</t>
  </si>
  <si>
    <t>© 2021 Elsevier LtdThis study investigated deformation behavior of structural steel subjected to large strain. When structures experience powerful earthquakes, strain amplitudes at the fracture locations can be quite large, and the material fractures after few loading cycles. The Manson-Coffin relationship is commonly used to predict failure of metals subjected to cyclic loadings. However, the traditional Manson–Coffin relationship does not necessarily hold for some materials under extremely large strain amplitude. There are few relevant experiments, largely because it is difficult to reproduce structural steel behavior under large amplitude cyclic stains in the laboratory due to buckling. In this study, 71 steel plate specimens of structural steel were loaded until fracture under diverse cyclic axial strain loadings and monotonic tension. The relationship between cumulative strain and its skeleton portion was obtained based on the analysis of the hysteresis loops. Due to the limitation of test setup, the largest compression strain amplitude is 6%, which is still not sufficient to study the material behavior of structural steel under severe earthquakes. Therefore, numerical simulations of single steel elements subjected to cyclic strain were conducted to complement the material behavior under extremely large constant strain amplitudes. The cumulative deformation capacity of structural steel subjected to extremely large strain amplitudes was evaluated through a strain-life curve with the experimental and analytical results. In the final part of this study, experimental results from former research were introduced to validate the proposed strain-life curve.</t>
  </si>
  <si>
    <t>Cyclic loading test, Loading histories, Low cycle fatigue, Manson–coffin relationship, Numerical analysis, Structural steel</t>
  </si>
  <si>
    <t>10.1016/j.tws.2021.108038</t>
  </si>
  <si>
    <t>Debonding development in cracked steel plates strengthened by CFRP laminates under fatigue loading: Experimental and boundary element method analysis</t>
  </si>
  <si>
    <t>Thin-Walled Structures</t>
  </si>
  <si>
    <t>Boundary element method, Carbon fiber reinforced polymer, Debonding, Fatigue, Steel</t>
  </si>
  <si>
    <t>10.1016/j.jcsr.2021.106765</t>
  </si>
  <si>
    <t>Ductile steel knee brace with built-in comb-shaped seismic damper</t>
  </si>
  <si>
    <t>© 2021 Elsevier LtdThe attachment of supplemental knee braces is an efficient seismic retrofitting measure for existing steel buildings. A new ductile knee brace with a built-in comb-shaped damper is proposed in this study. The proposed ductile knee brace is composed of a wide-flange section with multiple slot holes in its web plate, which is designed to plasticize earlier at shear-yielding struts in the comb-shaped web. The isolated knee brace components and subassemblages reinforced by the proposed knee brace were subjected to cyclic loading tests to investigate the cyclic behavior of the knee brace. The test results showed that the knee brace exhibited sufficient deformation capacity. The overall strength and cyclic behavior of the knee brace was estimated using a simple mechanical model. Additionally, it was shown that the experimental low-cycle fatigue life of the knee brace can be predicted using the fatigue curve of notched specimen of the steel and Miner's rule.</t>
  </si>
  <si>
    <t>Knee brace, Low-cycle fatigue, Plastic yielding, Seismic damper, Subassemblage</t>
  </si>
  <si>
    <t>10.1016/j.ijfatigue.2021.106330</t>
  </si>
  <si>
    <t>Influence of edge cutting process on fatigue behaviour of spectrum loaded aluminum sheets</t>
  </si>
  <si>
    <t>© 2021 Elsevier LtdCar body and chassis components made of aluminum or steel sheets are produced with varying cutting processes in the different development stages. Whereas the series components are mainly manufactured by shear cutting, the prototype components are often produced with laser cutting. Each cutting process results in specific properties for the cut-edge like surface finish, hardness distribution and residual stresses in the near surface region. The fatigue crack in such components usually starts from a cut-edge, making the fatigue lifetime dependent on different cut-edge conditions. In literature the influence of the cut-edge conditions on the fatigue behaviour so far mainly focuses on constant amplitude loading. Therefore the influence of variable amplitude loading on the cut-edge effect is the objective of this paper. The results of stress-controlled fatigue tests with constant and variable amplitude loading, using a random Gaussian amplitude distribution, are compared for aluminum sheets with different cut-edge conditions. These results show an influence of the load-time-history on the cut-edge effect. The decrease of the fatigue strength under variable amplitude loading is significantly less than for constant amplitude loading. However since the Gassner-lines are shallower than the Woehler-lines the decrease of the fatigue life is higher under variable amplitude loading compared to constant amplitude loading.</t>
  </si>
  <si>
    <t>Cut-edge, Lifetime assessment, Real damage sum, Surface roughness, Variable amplitude fatigue</t>
  </si>
  <si>
    <t>10.1016/j.triboint.2021.107092</t>
  </si>
  <si>
    <t>Improvement in frictional and fatigue performances of AISI 4150H steel by dual ultrasonic nanocrystal surface modification for ball screw applications</t>
  </si>
  <si>
    <t>Ball screw, Fatigue, Friction, Surface modification, Wear</t>
  </si>
  <si>
    <t>10.1016/j.ijfatigue.2021.106309</t>
  </si>
  <si>
    <t>Multiaxial low cycle fatigue of notched 10CrNi3MoV steel and its undermatched welds</t>
  </si>
  <si>
    <t>Low cycle fatigue, Multiaxial fatigue, Notch specimens, Undermatched welds</t>
  </si>
  <si>
    <t>10.1002/srin.202100054</t>
  </si>
  <si>
    <t>Size Effect on the Fatigue Performance of 18CrNiMo7-6 Alloy Steel</t>
  </si>
  <si>
    <t>alloy steels, fatigue, residual stresses, size effects, stress gradients</t>
  </si>
  <si>
    <t>10.1007/s40194-021-01120-4</t>
  </si>
  <si>
    <t>2D fracture mechanics analysis of HFMI treatment effects on the fatigue behaviour of structural steel welds</t>
  </si>
  <si>
    <t>© 2021, International Institute of Welding.The purpose of this paper is to present the extension of a previously developed strain-based fracture mechanics (SBFM) model from one to two dimensions for simulating fatigue crack growth in steel arc welds. The one-dimensional (1D) SBFM model is first briefly reviewed. Steps for extending it to simulate 2D growth of a semi-elliptical surface crack in a weld are then described. An application of the new model is lastly presented, which consists of analysing the behaviour of structural steel weld specimens from a previously published fatigue test program, in which the fatigue performance of weld specimens was enhanced by high frequency mechanical impact (HFMI) treatment. In this application, the effect of the treatment-induced compressive residual stress on the crack shape is simulated, and it is shown how the extended 2D SBFM model can be used to establish probabilistic design stress-life (S-N) curves for various loading conditions.</t>
  </si>
  <si>
    <t>Crack, Fatigue, Fracture mechanics, High frequency mechanical impact treatment, Structural steel welds, Variable amplitude loading</t>
  </si>
  <si>
    <t>10.1007/s12540-020-00658-0</t>
  </si>
  <si>
    <t>Effect of Surface Condition on the Torsional Fatigue Behaviour of 20MnCr5 Steel</t>
  </si>
  <si>
    <t>© 2020, The Korean Institute of Metals and Materials.Abstract: Torsional fatigue behaviour of steel is influenced by various significant factors on the surface of steel such as the stress state, the metallurgical conditions and the surface roughness etc. This research presents the results of the studies conducted on the torsional fatigue life of steel for different surface stresses, conditions and microstructures. Based on the results, inferences were derived out of the factors and conditions which are instrumental in increasing the fatigue performance. This research is done with the purpose of increasing the fatigue performance of power train shafts processed through vacuum carburizing followed by second tempering. The fatigue tests were conducted using a bi-directional torsional cyclic loading in a MTS make torque testing machine. Various researches has been conducted in this paper to find out the impact of surface roughness, second tempering, inter granular oxidation and carbon case depth on the transmission shafts. The existence of surface retained austenite has not yielded a notable enhancement in fatigue performance in the power train shaft whereas existence of martensite with minimum fraction of retained austenite enhanced the fatigue performance significantly from 12,000 to 35,000 cycles on ± 3100 N m torque load. Graphic Abstract: [Figure not available: see fulltext.]</t>
  </si>
  <si>
    <t>Fatigue performance, Inter-granular oxidation, NMTP, Retained austenite, Vacuum carburizing</t>
  </si>
  <si>
    <t>10.13465/j.cnki.jvs.2021.16.021</t>
  </si>
  <si>
    <t>Ultra-low cycle fatigue properties of Q460 high strength T-shape butt weld joints</t>
  </si>
  <si>
    <t>Zhendong yu Chongji/Journal of Vibration and Shock</t>
  </si>
  <si>
    <t>© 2021, Editorial Office of Journal of Vibration and Shock. All right reserved.In order to study the ultra-low fatigue properties of high strength steel welded joints, tests on weld metal, heat-affected zone and base metal of Q460 high strength steel materials as well as T-shape fully penetration butt weld connections were performed under ultra-low cyclic loads. Based on tested results of Q460 steel coupons, both combined kinematic-isotropic hardening material parameters and cyclic void growth model (CVGM) micro-mechanical fracture model parameters were calibrated. Three-dimensional refined FE analysis models were built and incorporated with the CVGM method in ABAQUS to predict ductile fracture behaviors of Q460 high strength T-shape butt weld joints under cyclic loads. Furthermore, parametric analyses were also conducted on T-shape butt weld joints with varying plate thickness, plate angles, and standard segment length of plates. Research results show that there are two dangerous areas in the T-shape joint, ie. plastic strip developed in the middle part of the steel plate and heat-affected zone. Fracture properties of the joint are determined according to defects and damage accumulation status in these two areas. Ultra-low cycle fatigue life and ductility of T-shape joint increase with plate thickness, plate angles and standard segment length of plates.</t>
  </si>
  <si>
    <t>Ductility, Fracture, Fully penetration butt weld connection, Q460 high strength steel, T-shape, Ultra-low cycle fatigue</t>
  </si>
  <si>
    <t>10.1016/j.engstruct.2021.112461</t>
  </si>
  <si>
    <t>Digital Twin-driven framework for fatigue life prediction of steel bridges using a probabilistic multiscale model: Application to segmental orthotropic steel deck specimen</t>
  </si>
  <si>
    <t>© 2021 Elsevier LtdAccurate fatigue life prediction facilitates the fatigue maintenance of steel bridges. Since Digital Twin can simulate the lifecycle for physical objects at various scales, this study aims to provide a Digital Twin-driven framework for non-deterministic fatigue life prediction of steel bridges. A probabilistic multiscale model was developed to depict the fatigue evolution throughout the bridge lifecycle. The small crack initiation period was well described by the modified Fine and Bhat model considering microstructure uncertainties. After obtaining the critical model parameter via crystal plastic finite element simulation, the modified model was further calibrated using the assumed historical fatigue data in Digital Twin database. Based on the initiated half-penny-shaped small crack, the small crack initiation period was connected to the macrocrack extension period. Given the uncertainties of macrocrack propagation, the Paris’ law with random growth parameters was adopted. The Bayesian inference of the growth parameters realized the real-time calibration of the macrocrack growth model using Markov chain Monte Carlo simulation. The feasibility of the proposed framework was demonstrated through fatigue tests on a segmental steel deck specimen with mixed-mode deformed U-rib to diaphragm welded joints. The results show that the predicted fatigue initiation life and residual fatigue life are in good agreement with the experimentally observed life results. In summary, the proposed framework enhances our understanding of the fatigue evolution mechanism throughout the bridge lifecycle and provides an entirely new approach to accurately predict the fatigue life of steel bridges under various sources of uncertainties.</t>
  </si>
  <si>
    <t>Crack initiation, Crack propagation, Digital Twin, Fatigue life prediction, Multiscale model, Steel bridges</t>
  </si>
  <si>
    <t>10.1016/j.engstruct.2021.112459</t>
  </si>
  <si>
    <t>Static and fatigue test on lightweight UHPC-OSD composite bridge deck system subjected to hogging moment</t>
  </si>
  <si>
    <t>© 2021 Elsevier LtdA cost-effective Lightweight Composite Bridge Deck (LCBD) system, including Orthotropic Steel Deck (OSD) and lightweight Ultra-High Performance Concrete (UHPC) layer is proposed to increase the stiffness and fatigue performance of conventional OSD. Static and fatigue tests on two full-scale strip models subjected to four-point bending were carried out. The static nominal cracking stress of the UHPC layer with reinforcement spacing of 80 mm is 24.59 MPa, while it increases to 35.68 MPa when the reinforcement spacing is reduced to half (40 mm); both values are far greater than the nominal stress of 12.7 MPa obtained in the prototype bridge. Increasing the reinforcement ratio can increase the bending stiffness of LCBD and decrease the tensile strain of the UHPC layer, while the change in range is relative slight. Furthermore, the flexural strength of UHPC and the reinforcement ratio are important factors affecting the fatigue life of the UHPC layer. When the reinforcement spacing increases from 40 mm to 80 mm, the fatigue life of the UHPC layer still satisfies related code requirements. Thus, for reduction in the engineering cost and construction complexity, the reinforcement spacing can be set as 80 mm. However, the application of the UHPC as the steel deck pavement, the rib-to-diaphragm welded joint is still prone to fatigue cracks. In addition, the existing S-N curves are hard to directly use for fatigue life prediction of the UHPC layer because of the great differences in the definition of stress level and evaluation index of failure in the fatigue test, which need to be modified in further studies.</t>
  </si>
  <si>
    <t>Bridge engineering, Lightweight composite bridge deck, Reinforcement ratio, Static and fatigue test, UHPC</t>
  </si>
  <si>
    <t>10.3901/JME.2021.15.129</t>
  </si>
  <si>
    <t>Vibration Fatigue Damage Analysis of Compensator Reinforced by Wire Cloth with Preload</t>
  </si>
  <si>
    <t>Jixie Gongcheng Xuebao/Journal of Mechanical Engineering</t>
  </si>
  <si>
    <t>© 2021 Journal of Mechanical Engineering.The fatigue analysis of the compensator reinforced by wire cloth under random vibration conditions and sinusoidal vibration conditions based on the finite element analysis software ABAQUS is carried out. Firstly, the beam element is used to simulate the wire cloth, and different interaction conditions between wire cloth and bellow are set for different load conditions, so the model for random vibration and sinusoidal vibration conditions can be established. The reaction test and modal test are carried out to verify the model. Based on the model, the Dirlik method and fatigue life formula based on Miner linear cumulative damage theory are used to calculate the fatigue damage of steel wire mesh compensator under random vibration and sinusoidal vibration excitation in different directions. The results show that under random vibration conditions and sinusoidal vibration conditions, the compensator has the largest damage level in the horizontal direction (X-direction), and( no fatigue damage occurs within design life (1 min); weak points of the compensator are located near the individual peaks of the compensator and the fixed point of the pipe joint; the damage level under sinusoidal vibration conditions is less than the damage level under random vibration conditions.</t>
  </si>
  <si>
    <t>Bellow, Compensator, Fatigue, Random vibration, Sinusoidal vibration</t>
  </si>
  <si>
    <t>10.3390/ma14164724</t>
  </si>
  <si>
    <t>Energy dissipated in fatigue and creep conditions</t>
  </si>
  <si>
    <t>© 2021 by the authors. Licensee MDPI, Basel, Switzerland.The paper presents the results of tests performed on samples made of P91 steel under combined variable and constant load conditions, at temperature T = 600◦ C. The analysis of the test results was carried out with the use of the energetic description of the fatigue process. It was shown that the order of occurrence of the fatigue load and creep in the load program influences the fatigue life and the value of the energy cumulated in the sample until fracture.</t>
  </si>
  <si>
    <t>Creep, Low-cycle fatigue, Strain energy</t>
  </si>
  <si>
    <t>10.3390/app11167692</t>
  </si>
  <si>
    <t>Fatigue characteristics of double damage reinforced prestressed hollow slab beams under freeze-thaw cycle erosion</t>
  </si>
  <si>
    <t>© 2021 by the authors. Licensee MDPI, Basel, Switzerland.A bridge structure is subjected to different external loads and environmental effects during its operation, which results in different types and degrees of damage to the structure during its service life. Reinforcement is often required to maintain regular operation and extend its service life. However, a reinforced bridge structure continues to be subjected to vehicle loads and environmental erosion. Therefore, research on the durability deterioration mechanisms and fatigue life decay of reinforced structures is key to ensuring the long service lives of bridge structures. To study the influence of freeze–thaw cycle erosion on the basic mechanical properties and fatigue characteristics of a bridge structure and a strengthened structure, 2 m long prestressed hollow slab beams were designed and fabricated based on the principle of a similarity ratio and subsequently pre-cracked by fatigue failure. The prestressed hollow slab beams were strengthened after fatigue damage by two methods: pasting steel plates and pasting carbon fiber cloths. After this, a freeze–thaw cycle test was conducted to study the dynamic and static mechanical index changes and the attenuation of the fatigue characteristics of the prestressed strengthened hollow slab beams under freeze–thaw cycle erosion. Meanwhile, a numerical model for reinforced structures was established based on the ABAQUS software to study the mechanisms governing the attenuation of the fatigue life of the prestressed hollow slab beams with different freeze–thaw cycles. The results showed that the deflections and strains observed for the two methods were less than those prior to reinforcement. For instance, the deflection in the span decreased by 14–15%, and the compressive strain decreased by 5.2% to 6%. Under the fatigue load, the prestressed hollow slab beams strengthened by the two methods could withstand a fatigue load cycle of 2 million, and the reinforced components exhibited good fatigue resistance. Under cyclic erosion and fatigue loading, the deflections and strains in the reinforced prestressed hollow slab beams were increased by varying degrees, such as a 30–40% increase in the tensile strain and a 65–70% increase in the span. The fatigue life of the reinforced hollow slab beams decreased with the increasing number of freeze–thaw cycles, and the decay rate of the fatigue life was accelerated.</t>
  </si>
  <si>
    <t>Durability, Fatigue life, Finite element method, Freeze–thaw cycle, Prestressed hollow slab, Reinforcement measures</t>
  </si>
  <si>
    <t>10.12141/j.issn.1000-565X.200633</t>
  </si>
  <si>
    <t>Experimental Investigation on Fatigue Properties of Q690D High Strength Steel</t>
  </si>
  <si>
    <t>Huanan Ligong Daxue Xuebao/Journal of South China University of Technology (Natural Science)</t>
  </si>
  <si>
    <t>Fatigue strength, Fatigue test, High strength steel, High-cycle fatigue, Steel structures</t>
  </si>
  <si>
    <t>10.19721/j.cnki.1001-7372.2021.08.021</t>
  </si>
  <si>
    <t>Experiment on Static and Fatigue Performances of Steel Strip-UHPC Composite Deck</t>
  </si>
  <si>
    <t>Bridge engineering, Orthotropic steel bridge deck, S-N diagram, Significant fatigue cracking, Static and fatigue experiment, Steel strip, UHPC-based strengthening</t>
  </si>
  <si>
    <t>10.1007/s11709-021-0759-z</t>
  </si>
  <si>
    <t>Performance of steel bridge deck pavement structure with ultra high performance concrete based on resin bonding</t>
  </si>
  <si>
    <t>Frontiers of Structural and Civil Engineering</t>
  </si>
  <si>
    <t>© 2021, Higher Education Press.This research investigated a pavement system on steel bridge decks that use epoxy resin (EP) bonded ultra-high performance concrete (UHPC). Through FEM analysis and static and dynamic bending fatigue tests of the composite structure, the influences of the interface of the pavement layer, reinforcement, and different paving materials on the structural performance were compared and analyzed. The results show that the resin bonded UHPC pavement structure can reduce the weld strain in the steel plate by about 32% and the relative deflection between ribs by about 52% under standard axial load conditions compared to traditional pavements. The EP bonding layer can nearly double the drawing strength of the pavement interface from 1.3 MPa, and improve the bending resistance of the UHPC structure on steel bridge decks by about 50%; the bending resistance of reinforced UHPC structures is twice that of unreinforced UHPC structure, and the dynamic deflection of the UHPC pavement structure increases exponentially with increasing fatigue load. The fatigue life is about 1.2 × 107 cycles under a fixed force of 9 kN and a dynamic deflection of 0.35 mm, which meets the requirements for fatigue performance of pavements on steel bridge decks under traffic conditions of large flow and heavy load.</t>
  </si>
  <si>
    <t>bending fatigue performance, composite structure, epoxy resin, steel bridge deck pavement, ultra-high-performance concrete</t>
  </si>
  <si>
    <t>10.11908/j.issn.0253-374x.21164</t>
  </si>
  <si>
    <t>Experimental Study of Fatigue Behaviors of Orthotropic Steel Bridge Decks Enhanced by the Ultra-High Performance Concrete Layer</t>
  </si>
  <si>
    <t>© 2021, Editorial Department of Journal of Tongji University. All right reserved.In order to validate the fatigue behavior enhancement as derived from ultra-high performance concrete(UHPC) reinforcement, typical welded details of rib-to-deck-to-floor beam (RDF) connections in orthotropic steel decks were tested by employing single- and double-wheel loading conditions. Static loading was first conducted to investigate the local stress distributions at critical areas. High-cycle constant amplitude cyclic tests were then conducted to obtain the fatigue behaviors including crack initiation and propagation, fatigue failure mode, rigidity degradation, and fatigue life of RDF connections. The results show that, by introducing the UHPC reinforcement layer, the hot spot stresses at weld toes of specimens weresignificantly reduced by up to 58 %. When compared to the specimens without the UHPC layer, the numbers of fatigue cracks of steel-UHPC composite connections were found to be reduced, and the fatigue crack growth rates and the rigidity degradation speeds were also observed to be significantly depressed during the whole process of test. The S-N curve of category FAT 90 and FAT 100 as provided in international institute of welding (IIW) fatigue design recommendations can be used to predict the fatigue lives of the steel bridge decks before and after UHPC paving.</t>
  </si>
  <si>
    <t>Crack propagation, Fatigue life, Fatigue performance, Hot spot stress, Orthotropic steel deck, Ultra-high performance concrete (UHPC)</t>
  </si>
  <si>
    <t>10.6052/j.issn.1000-4750.2020.07.0522</t>
  </si>
  <si>
    <t>Numerical simulation of ultra-low cycle fatigue fracture of Q355 steels based on cyclic void growth model</t>
  </si>
  <si>
    <t>Gongcheng Lixue/Engineering Mechanics</t>
  </si>
  <si>
    <t>© 2021, Engineering Mechanics Press. All right reserved.The cyclic void growth model (CVGM) is based on micromechanics of fracture and can effectively deal with the ultra-low cycle fatigue (ULCF) fracture of structural steels. Smooth bar specimens were tested under cyclic loading to determine the material constants in the combined hardening model of Q355 steels. Single-edge notched plate specimens were tested under different cyclic loadings. The ULCF lives and the development of the ULCF fracture were obtained for all test specimens. Finite element (FE) models were established for the single-edge notched plate specimens. The ULCF lives of these specimens were predicted by the CVGM based on the results of the FE analysis. By programming a user subroutine, the fractured elements were removed from the FE models to simulate the fracture propagation during the loading. The entire process of the ULCF fracture of each test specimen was numerically simulated. The simulation agreed well with the test results, which verified the applicability of the CVGM to the numerical simulation of the ULCF fracture of structural steels.</t>
  </si>
  <si>
    <t>Combined hardening model, Cyclic void growth model, Ductile fracture, Numerical simulation, Ultra-low cycle fatigue</t>
  </si>
  <si>
    <t>10.3390/met11081318</t>
  </si>
  <si>
    <t>Two-stage model for fatigue life assessment of high frequency mechanical impact (Hfmi) treated welded steel details</t>
  </si>
  <si>
    <t>© 2021 by the authors. Licensee MDPI, Basel, Switzerland.Welded steel details are critical components from the aspect of fatigue. Additional fatigue resistance can be achieved by the High-Frequency Mechanical Impact (HFMI) treatment. This treatment increases the crack initiation period by improving the weld geometry, introducing compressive residual stresses, and increasing the weld toe’s hardness. The study presented in this paper is based on the development and calibration of an Initiation–Propagation-based Two-Stage Model (TSM), which is, by the combination of different methods, suitable to separately consider crack initiation and crack propagation. It is shown that a TSM is able to predict the fatigue life of as-welded and HFMI-treated welded steel details, which is proven by comparing the calculated results with the results of tests on similar details given in the literature. A parametric study of the TSM is conducted for different steel grades in order to investigate the influence of steel strength and HFMI parameters on fatigue lives of a welded steel detail with longitudinal attachment.</t>
  </si>
  <si>
    <t>Fatigue life, HFMI, Post-weld treatment, Two-stage model, Welded detail</t>
  </si>
  <si>
    <t>10.1007/s11709-021-0683-2</t>
  </si>
  <si>
    <t>Fatigue crack growth behavior of a 170 mm diameter stainless steel straight pipe subjected to combined torsion and bending load</t>
  </si>
  <si>
    <t>© 2021, Higher Education Press.In a nuclear powerplant, the rotary equipment, such as a pump directly fitted with hanger in the piping system, experiences torsional and bending loads. Higher crack growth rate occurs because of this torsional load in addition to the bending load. Hence, it is necessary to study the fatigue behavior of piping components under the influence of combined torsional and bending load. In this study, experimental fatigue life evaluation was conducted on a notched stainless steel SA312 Type 304LN straight pipe having an outer diameter of 170 mm. The experimental crack depth was measured using alternating current potential drop technique. The fatigue life of the stainless steel straight pipe was predicted using experiments, Delale and Erdogan method, and area-averaged root mean square-stress intensity factor approach at the deepest and surface points of the notch. Afterward, the fatigue crack growth and crack pattern were discussed. As a result, fatigue crack growth predicted using analytical methods are in good agreement with experimental results.</t>
  </si>
  <si>
    <t>Delale and Erdogan method, fatigue crack growth, fatigue life, RMS-SIF approach, stainless steel, torsion and bending load</t>
  </si>
  <si>
    <t>10.3390/met11081191</t>
  </si>
  <si>
    <t>Fatigue properties of az31b magnesium alloy processed by equal-channel angular pressing</t>
  </si>
  <si>
    <t>Equal-channel angular pressing, Fatigue, Grain refinement, Magnesium alloy, Stent, S–N curve</t>
  </si>
  <si>
    <t>10.3390/met11081178</t>
  </si>
  <si>
    <t>Lifetime assessment for multiaxial high-cycle fatigue using twin-shear unified yield criteria</t>
  </si>
  <si>
    <t>High cycle fatigue, Lifetime assessment, Mean stress, Multiaxial fatigue, Twin-shear unified yield criteria</t>
  </si>
  <si>
    <t>10.1002/stco.202000058</t>
  </si>
  <si>
    <t>Fatigue resistance of steel ropes: failure criterion: Background to the verification in prEN 1993-1-11:2020</t>
  </si>
  <si>
    <t>Steel Construction</t>
  </si>
  <si>
    <t>© 2021 The Authors. Published by Ernst &amp; Sohn Verlag für Architektur und technische Wissenschaften GmbH &amp; Co. KG, Berlin.Many steel rope systems are subjected to fluctuating tensile loads and therefore can fail due to fatigue. Available fatigue test data indicate that rope diameter, mean stress, socket type, lay angle and rope length influence the fatigue resistance. Most of the tests were terminated before full failure of the ropes. This paper shows that the test termination criterion, such as fracture of the first wire, fracture of 5 % of the wires or full rope fracture, has a large influence on the resulting fatigue resistance. A probabilistic analysis is carried out for a rope system in a bridge, demonstrating that the required structural reliability levels are met when considering full failure as the end-of-life criterion for ropes.</t>
  </si>
  <si>
    <t>Cable and membrane structures, Eurocode 3, Experiments, fatigue tests, Masts and towers, probabilistic analysis, rope systems, Steel bridges, strand, structural reliability</t>
  </si>
  <si>
    <t>10.1016/j.jcsr.2021.106762</t>
  </si>
  <si>
    <t>Hot-spot stress models of cutout detail on orthotropic steel bridge decks</t>
  </si>
  <si>
    <t>© 2021Stress distributions along the critical section of the floorbeam cutout detail of two different cutout geometries were studied based on bridge field tests. Stress concentration at cutout detail was significant and highly dependent on cutout geometry, hence nominal stress could not be applied. The existing HSS models failed to exclude significantly nonlinear stress at original cutout detail due to their first reference points too close to free edge of cutout, and hence they significantly underestimated fatigue life. A new HSS model, with two reference points located respectively 1.0 t and 1.5 t away from the free edge of cutout, was suggested and validated for the two types of cutout geometry. Because the retrofit cutout geometry increases stress at the area 0.5 t away from the free edge, the fatigue life using various HSS models is significantly low compared to the bridge design life. It is concluded that the suggested HSS model and FAT100 may be applicable to fatigue evaluation of cutout detail with different cutout geometry.</t>
  </si>
  <si>
    <t>Cutout detail, Fatigue, Field measurement, Hot-spot stress, Orthotropic steel deck, Random traffic flows</t>
  </si>
  <si>
    <t>10.1016/j.jcsr.2021.106772</t>
  </si>
  <si>
    <t>Concept and performance testing of an all-steel miniature dual stiffness damper</t>
  </si>
  <si>
    <t>© 2021 Elsevier LtdThe double-stage yield buckling-restrained braces gradually play a role in different floors, so as to control the structural deformation pattern and hinder the weak-story collapsing. In this study, a novel all-steel damper called the miniature dual stiffness damper (MDSD) was proposed, which had the advantages of simple assembly and low cost. A series of tests was performed under quasi-static test to address the hysteretic behavior of MDSDs with different stiffness ratios of the large yield segment to the small yield segment, Kyl/Kys. The test results demonstrated that MDSDs had a stable hysteretic behavior, and the dual stiffness can be achieved by yielding successively in small and large yield segments. The second stiffness of the MDSD increased with the increase of Kyl/Kys when the elastic stiffness of the small yield segment kept unchanged. The low-cycle fatigue life of the MDSD was negatively correlated with the strain of the small yield segment. An in-series stiffness model for the MDSD was presented. The theoretical hysteretic curves of MDSDs were further obtained based on the proposed stiffness model, and a good accuracy was achieved.</t>
  </si>
  <si>
    <t>Dual stiffness, Low-cycle fatigue, Miniature damper, Quasi-static test, Stiffness model</t>
  </si>
  <si>
    <t>10.1016/j.ijfatigue.2021.106279</t>
  </si>
  <si>
    <t>Assessment of notch fatigue and size effect using stress field intensity approach</t>
  </si>
  <si>
    <t>Fatigue, Life prediction, Notch, Size effect, Stress field intensity</t>
  </si>
  <si>
    <t>10.1016/j.engfailanal.2021.105455</t>
  </si>
  <si>
    <t>Effect of environmentally assisted damage on fatigue resistance of tie-down cables after 30 years of service in a cable-stayed bridge</t>
  </si>
  <si>
    <t>© 2021 Elsevier LtdThe paper approaches the effect of environmentally assisted damage on the fatigue resistance of the tie-down cables from a cable-stayed bridge after the failure of two seven-wire prestressing steel strands from distinct cables. The strands failed where their manufacture protection had been partially removed for anchoring, with the research being performed as support for the repair solutions explored. The experimental program sought to reproduce in-laboratory the service-induced damage in wires and strand samples extracted from the sheath protected parts of the broken strands in order to determine the remanent fatigue life. Thus, data obtained from constant amplitude fatigue tests in the stress range of 200 MPa were correlated with micro- and macro- fractographic analyses of specimens with laboratory-replicate damages by using scanning electron microscopy (SEM) and energy-dispersive X-ray spectroscopy (EDX) techniques. The fatigue tests confirmed that nominally damage-free wires still preserve after 30 years of service the fatigue strength specified by current standards. Only the strongly damaged wire specimens failed when fatigue tested in the applied stress range of 200 MPa. Infinite fatigue life without any resistant capacity loss was also being found in the moderately damaged wires. From the fatigue tests of the strands, it was noted that the laboratory-reproduced damage was less critical than that induced by the commercial clamping wedges, deliberately used for the strand gripping during testing.</t>
  </si>
  <si>
    <t>corrosion, fatigue life, prestressing high-strength steel wires, service failure</t>
  </si>
  <si>
    <t>10.1016/j.ijfatigue.2021.106307</t>
  </si>
  <si>
    <t>Studies on creep-fatigue interaction behavior of Grade 92 steel and its weld joints</t>
  </si>
  <si>
    <t>Creep-fatigue interaction (CFI), DSA, Failure location, Grade 92 steel, Weld joints</t>
  </si>
  <si>
    <t>10.1016/j.engfailanal.2021.105458</t>
  </si>
  <si>
    <t>16MnCr5 gear shaft fracture caused by inclusions and heat treatment process</t>
  </si>
  <si>
    <t>Carburizing, Fatigue failure, Gear shaft, Inclusions, Quenching</t>
  </si>
  <si>
    <t>10.1016/j.ijpvp.2021.104393</t>
  </si>
  <si>
    <t>Multiaxial low-cycle-fatigue of stainless steel 410 alloy under proportional and non-proportional loading</t>
  </si>
  <si>
    <t>410 stainless steel, Cyclic softening, Multiaxial fatigue, Non-proportional hardening</t>
  </si>
  <si>
    <t>10.1016/j.engstruct.2021.112414</t>
  </si>
  <si>
    <t>An accelerated corrosion-fatigue testing methodology for offshore wind applications</t>
  </si>
  <si>
    <t>© 2021 The AuthorsOffshore wind turbines are subjected to cyclic loading conditions during their operational lifespan which is typically between 20 and 25 years. An important issue in fatigue design and integrity assessment of offshore wind turbine foundations is the examination of the long-term fatigue and corrosion-fatigue behaviour of steel structures in the high cycle region. High cycle fatigue tests, particularly at low frequencies in a seawater environment, are time-consuming and costly. Therefore, there is an essential need to perform accelerated tests to predict the long-term behaviour of the structures under realistic operational loading conditions. In this work, the existing fatigue acceleration mechanisms have been reviewed and a novel methodology has been proposed for accelerated testing and analysis of fatigue data in different environments (i.e. air, salt-spray and seawater) at higher temperatures. Two distinct equations have been developed and proposed for the calibration and prediction of S-N fatigue life and crack growth behaviour of steels in different environments. The proposed methodology has been validated through comparison with the existing data in the literature and predictions have been made at operational temperatures using high temperature data. The proposed approach is relatively simple to calibrate for a material of interest and enables accelerating S-N fatigue and crack growth testing of the examined materials by a factor of two and three, respectively. The proposed methodology and the obtained results have been discussed in terms of the need for accelerated testing for fatigue design and integrity assessment of offshore wind monopiles, especially those which are close to the end of initial design life and need a comprehensive engineering analysis for life extension or decommissioning.</t>
  </si>
  <si>
    <t>Acceleration testing, Corrosion-fatigue, Offshore structures, Seawater, Temperature effects</t>
  </si>
  <si>
    <t>10.1016/j.jcsr.2021.106707</t>
  </si>
  <si>
    <t>Material pre-straining effects on fatigue behaviour of S355 structural steel</t>
  </si>
  <si>
    <t>© 2021 The AuthorsA commonly used material in offshore structures is S355 structural steel. For example, during the monopile fabrication process, the material is pre-strained to different levels at different depths through the thickness. Therefore, the influence of pre-straining on fatigue life and crack growth behaviour of the material needs to be examined and considered for design and life assessment procedures. In the present study, uniaxial fatigue and fatigue crack growth tests have been conducted on materials with different pre-strain levels and the results are compared with the un-strained material state. From the test data, it has been seen that the S-N fatigue life will reduce with increasing pre-straining level, while the fatigue crack propagation rate remains largely unchanged in pre-strained material. The results from this study are compared with the recommended S-N fatigue and fatigue crack growth trends available in standards and are discussed in terms of the applicability and level of conservatism in the recommended curves to account for the material pre-straining effects on the fatigue life assessment of offshore structures.</t>
  </si>
  <si>
    <t>Fatigue, Material pre-straining, Monopile, Offshore wind, S-N curve, S355</t>
  </si>
  <si>
    <t>10.1016/j.ijfatigue.2021.106269</t>
  </si>
  <si>
    <t>Deformation and failure behaviour of 316 LN austenitic stainless steel weld joint under thermomechanical low cycle fatigue in as-welded and thermally aged conditions</t>
  </si>
  <si>
    <t>© 2021 Elsevier LtdBeneficial influence of prior thermal ageing on the cyclic life was demonstrated on a type 316 LN austenitic stainless steel weld joint under thermomechanical fatigue. Tests performed using different temperature intervals showed that the crack initiation occurs mostly in the heat affected zone in the as-welded joint. However, the failure location gets shifted to the weld region following thermal ageing. Mechanisms governing life variations between the as-welded and aged joints were identified. The localization of plastic deformation in different regions of the joints and its dependence on the microstructure was evaluated and explained on the basis of detailed EBSD investigations.</t>
  </si>
  <si>
    <t>Dynamic strain ageing, Thermal ageing, Thermomechanical fatigue, Weld joint, δ-ferrite transformation</t>
  </si>
  <si>
    <t>10.1016/j.ijfatigue.2021.106260</t>
  </si>
  <si>
    <t>Influence of uniaxial and biaxial pre-straining on the low cycle fatigue performance of DP590 steel</t>
  </si>
  <si>
    <t>Cyclic softening, Dual-phase steel, Grain misorientation, Low cycle fatigue, Pre-straining</t>
  </si>
  <si>
    <t>10.1016/j.ijfatigue.2021.106251</t>
  </si>
  <si>
    <t>Out-of-phase thermomechanical fatigue crack propagation in a steam turbine steel — Modelling of crack closure</t>
  </si>
  <si>
    <t>10.1016/j.istruc.2021.02.064</t>
  </si>
  <si>
    <t>Pre-damage effect on the residual behavior of externally post-tensioned fatigued steel-concrete composite beams</t>
  </si>
  <si>
    <t>© 2021 Institution of Structural EngineersSteel-concrete composite beams in highway bridges are susceptible to various types of damage during their service life. These damages can greatly affect the structural performance and shorten the fatigue life of bridges. The efficacy of adding external post-tensioning, as a strengthening technique, to steel–concrete composite beams that are subjected to fatigue loading is not well investigated. Therefore, this study includes fatigue testing of post-tensioned steel–concrete composite beams with various types of pre-damage. Three of the tested samples were subjected to outdoor environmental changes, cyclic preloading, and static overloading as pre-damages before applying the external post-tensioning. The strengthened samples were exposed to fatigue tests to a million cycles under four-point bending. Samples without pre-damage were tested as references to those with pre-damages. The crack patterns in the concrete decks were evaluated during these tests. Static tests to failure were performed to explore the residual capacities, deformations, and strains of all fatigued samples. The crack patterns in concrete decks were significantly affected by the type of pre-damage that was applied before the post-tensioning. The static overloading pre-damage reduced the number of cracks and their rate of propagation while the exposure to outdoor environment pre-damage induced more cracks, which negatively affected the crack patterns during fatigue loading. Subjecting the sample to plastic deformation pre-damage slightly improved its performance in terms of residual stiffness and ultimate load. The residual ultimate load was increased by 7% relative to the fatigued sample without pre-damage. However, the ductility was reduced by 40% due to the initial plastic deformation. This reduction in ductility was combined with a decrease in the interface slippage between the concrete deck and steel flange.</t>
  </si>
  <si>
    <t>Cracks, Deflections, Fatigue loading, Post-tensioning, Residual strength, Slippage, Steel-concrete composite beams, Strains</t>
  </si>
  <si>
    <t>10.1016/j.net.2021.02.001</t>
  </si>
  <si>
    <t>Effect of thermal aging on the mechanical, intergranular corrosion and corrosion fatigue properties of Z3CN20.09M cast duplex stainless steel</t>
  </si>
  <si>
    <t>Corrosion fatigue, High temperature water, Sigma precipitation, Spinodal decomposition, Thermal aging</t>
  </si>
  <si>
    <t>10.3788/CJL202148.1402006</t>
  </si>
  <si>
    <t>Effects of Pulsed Laser on the Microstructure and Fatigue Properties of B950CF High-Strength Steel Hybrid Welding Joint</t>
  </si>
  <si>
    <t>© 2021, Chinese Lasers Press. All right reserved.Objective: As renewable, low-cost, and pollution-free energy, hydroelectric power has become crucial in the world energy structure due to increasing tensions with traditional nonrenewable energy. Hydropower stations in China have been rapidly developing in recent years. To meet the needs of hydropower stations, hydropower steel has gradually developed from 600 MPa and 800 MPa to 1000 MPa for a further reduction of the weight and wall thickness of pressure steel tubes, improvement in the welding performance of welded joints, and a reduction of the comprehensive cost of the project. Even with continuous improvements in high-strength steel, problems such as welding cracks, heat-affected zone softening, and welding pores are still prone to occur during the welding process, which impedes the popularization and application of high-strength steel. Traditional welding methods have a high welding heat input that result in a wider welding heat-affected zone and large residual stress after welding, which significantly diminishes the mechanical properties of the joints. However, the laser-MAG hybrid method is appropriate for high-strength steel welding due to low heat input, large weld depth-to-width ratio, minimal post-weld deformation, and low residual stress. Therefore, it is important to study the properties of laser-MAG hybrid welding joint of B950CF high-strength steel for its application in the field of hydropower. Methods: In this study, pulsed laser-MAG hybrid and laser-MAG hybrid welding are used for the butt welding of B950CF high-strength steel for better comprehensive mechanical properties. The welding equipment consisted of a TRUMPF LASER TruDisk 10002 fiber laser and a Fronius welding machine. The laser-guided hybrid welding method was implemented in this study. In addition, a Y-shaped groove was utilized, and the butt gap was 1.2 mm. The optimal process parameters for the welding methods were obtained through a single factor control variable method. The microstructure and fatigue fracture morphology of the welded joints was observed through a SEM QUANTA FEG250 scanning electron microscope. The hardness and tensile of the joints were tested by a Vickers hardness tester and a electronic universal tensile testing machine. The fatigue test was completed on a QGB-100 microcomputer controlled high-frequency fatigue testing machine. The stress ratio R(σmin/σmax) was 0.1, and the number of cycles was set to 107. Results and Discussions: This study indicates that both welding methods obtain joints with good forming performance. However, the addition of a pulsed laser results in the decrease of the width of weld seam and heat-affected zone (Fig. 4). Both welded joints consist of a weld zone, coarse-grain heat-affected zone, fine-grain heat-affected zone, and non-full transformation zone. The weld microstructure of the methods comprises lath martensite, bainite, and small quantities of residual austenite. Specifically, the coarse-grain zone microstructure is lath martensite, the fine-grain zone microstructure consists of fine martensite and bainite, and the microstructure of non-full transformation zone consists of bainite with small quantities of martensite. Using a pulsed laser, the line energy is minimal, the cooling speed is fast, the residence time of the weld and the heat-affected zone at high temperatures is short, and the growth of crystal grains is inhibited. Furthermore, the pulsed laser has a stirring effect on the molten pool, which increases the rate of heat dissipation of the metal in the molten pool. This creates a uniform molten pool temperature and further inhibits the growth of crystal grains, causing a finer crystal grain than that of the continuous laser, thereby improving the performance of the welded joint (Figs. 6 and 7). Additionally, the average fatigue S-N curve of pulsed laser-MAG hybrid welded joints is higher than that of laser-MAG hybrid welded joints, with a better fatigue life under all stress levels (Fig. 10). These advantages when utilizing the pulsed laser-MAG hybrid welding method occur because the fatigue source pores and the stress concentration around the pores are small, so the crack initiation life is increased. Further, there are more interlaced bainite laths in the weld zone, which hinders crack propagation and improves crack propagation life. Conclusions: In this study, the comparison of the microstructure and properties of the welded joints obtained by two welding methods provided the following interpretations. Compared with laser-MAG hybrid welding, pulsed laser-MAG hybrid welding has no clear difference in microstructure except for smaller crystal grains. The average hardness of the weld zone is 1.24 and 1.18 times higher than the base metal hardness (320 HV), with the highest value appearing in the fine-grain HAZ. The fracture positions of the tensile specimens for the two joints are in the base material. The average fatigue strength (Nf=107) of the pulsed laser-MAG hybrid welding joints is 311 MPa that is 22 MPa or approximately 7.6% higher than the laser-MAG hybrid welding joints (289 MPa). The small fatigue source pores and disorderly distribution of the weld zone's microstructure increase the fatigue crack initiation life and crack propagation life, respectively. These factors are the primary reason that the fatigue life of the smooth joint from pulsed laser-MAG hybrid welding of B950CF high-strength steel is higher than that of laser-MAG hybrid welding. In conclusion, it is observed that pulsed laser-MAG hybrid welding can improve the performance of the welded joint for B950CF high-strength steel.</t>
  </si>
  <si>
    <t>B950CF bainite steel, Fatigue property, Laser technique, Microstructure, Pulsed laser-MAG hybrid welding</t>
  </si>
  <si>
    <t>10.3969/j.issn.1004-132X.2021.14.011</t>
  </si>
  <si>
    <t>Influences of Service Conditions on Fatigue Properties of Stainless Steel Spot Welding and Cracking Analysis</t>
  </si>
  <si>
    <t>Corrosion medium, Fatigue cracking, Fatigue property, Stainless steel spot welding, Stress ratio, Temperature</t>
  </si>
  <si>
    <t>10.13251/j.issn.0254-6051.2021.07.045</t>
  </si>
  <si>
    <t>Effect of nitrogen-methanol atmosphere on hydrogen-induced fracture of 45CrNiMoVA high strength steel</t>
  </si>
  <si>
    <t>Jinshu Rechuli/Heat Treatment of Metals</t>
  </si>
  <si>
    <t>45CrNiMoVA high strength steel, Dehydrogenation, Hydrogen induced fracture, Hydrogen permeation, Nitrogen-methanol atmosphere</t>
  </si>
  <si>
    <t>10.1016/j.msea.2021.141598</t>
  </si>
  <si>
    <t>Low cycle fatigue of additively manufactured thin-walled stainless steel 316L</t>
  </si>
  <si>
    <t>© 2021To ensure the robust design freedom of metallic additive manufacturing, the fatigue properties and the dimensional limitation of as-built components by laser powder bed fusion (PBF-LB) are investigated. Fully reversed and strain-controlled fatigue tests were carried out on tubular specimens with different wall thicknesses, 1 mm and 2 mm, for the purpose of studying the thin-wall effect without having risk of buckling problem during compression. Two wrought conditions are also enclosed as a comparison, which are the cold worked (CW) and solution annealed condition (SA). In the as-built PBF-LB tubular specimens, deformed microstructure and deformation twins are discovered close to the surface region, together with a higher roughness of the inner surface due to the heat accumulation. The surface roughness is evaluated as micro-notches, and a higher fatigue notch factor, Kf, at lower applied strain range is revealed. The factors influencing Kf include, the non-conductive inclusions serving as crack initiation sites at the surface region, and the deformation twins formed by the local stress concentration. The strain-life of PBF-LB samples is comparable with the wrought samples. However, the fatigue strength of the responding mid-life stress shows greater difference and is in the following order, CW wrought &gt; PBF-LB &gt; SA wrought. Secondary cyclic hardening owing to deformation induced martensitic transformation is found in both of the wrought samples. Yet, only cyclic softening exhibits in the PBF-LB samples, which is the result of the suppressed martensitic transformation and the dislocation unpinning from the cell boundaries.</t>
  </si>
  <si>
    <t>Deformation twinning, Fatigue notch factor, Fracture, Laser powder bed fusion, Martensitic transformation, Surface roughness, TRIP</t>
  </si>
  <si>
    <t>10.3969/j.issn.1001-8360.2021.07.023</t>
  </si>
  <si>
    <t>Bayesian Dynamic Prediction and Probabilistic Model of Fatigue Crack Growth in Steel Structures</t>
  </si>
  <si>
    <t>Tiedao Xuebao/Journal of the China Railway Society</t>
  </si>
  <si>
    <t>© 2021, Department of Journal of the China Railway Society. All right reserved.Fatigue cracks are very common in bridges, whose propagation is a random process. In addition, the propagation will deteriorate the bridge structural performances. The prediction of bridge structural performance deterioration should be updated based on the current situation of the bridge, and the actual monitoring data of specific components. In this paper, a probabilistic model of fatigue crack growth in steel structures under fatigue loading was first proposed based on the linear elastic fracture mechanics(LEFM) and the Paris semi-empirical formulation for fatigue crack growth. Then the Bayesian updating method and Markov Chain Monte Carlo(MCMC) simulation were employed to build the update method for the random parameters of the fatigue crack growth model based on test data, to conduct real-time prediction of the structural life and the trajectory of structural performance degradation.A simulation test was conducted using the proposed method in combination of the existing test data. The results indicate that the method can be used to update the random parameters in the fatigue crack growth model, and can effectively predict the variation of steel structural performance degradation trajectory and structural time-dependent reliability.</t>
  </si>
  <si>
    <t>Bayesian updating, Bridge engineering, Fatigue crack, Probabilistic model, Steel structure, Time-dependent reliability</t>
  </si>
  <si>
    <t>10.1016/j.jmmm.2021.167943</t>
  </si>
  <si>
    <t>Prediction of fatigue damage in ribbed steel bars under cyclic loading with a magneto-mechanical coupling model</t>
  </si>
  <si>
    <t>© 2021 Elsevier B.V.As a ferromagnetic material, the magnetization of ribbed steel bars will change with the development of fatigue damage under cyclic loading, which can be used to evaluate the fatigue damage state of steel bars. However, the quantitative relationship between fatigue damage and the variation in magnetization is still unclear, and the existing magneto-mechanical model cannot be applied to ribbed steel bars directly. To accurately predict the magnetization and the fatigue damage state during fatigue, it is also necessary to consider the influence of stress concentration caused by ribs on stress and fatigue life. This paper proposes a magneto-mechanical model suitable for ribbed steel bars, which use the Neuber law and Coffin-Manson relationship to determine the stress range and fatigue life under stress concentration. Additionally, the magnetic induction intensity of the HRB400 ribbed steel bar in the tensile fatigue test was measured to verify the proposed model, and the mechanism of the magnetization change trend during fatigue was analyzed in detail. Through the fatigue damage formula based on the magnetic indicator, the simulation and experimental comparison results show that the proposed model can effectively describe the fatigue damage state of ribbed steel bars in the fatigue.</t>
  </si>
  <si>
    <t>Cyclic loads, Fatigue damage, Magneto-mechanical effect, Ribbed steel bar</t>
  </si>
  <si>
    <t>10.1016/j.engstruct.2021.112234</t>
  </si>
  <si>
    <t>Fatigue life extension of existing welded structures via high frequency mechanical impact (HFMI) treatment</t>
  </si>
  <si>
    <t>© 2021 The Author(s)High Frequency Mechanical Impact (HFMI) is one of the post-weld treatment methods. In this study, comparative axial fatigue tests were conducted on as-welded and HFMI-treated welded transverse attachment details. The test results demonstrated the efficiency of HFMI-treatment in fatigue life extension of cracked welded structures, providing that the existing crack size is less than 1.2 mm. Cracks were created in some specimens through fatigue testing before HFMI-treatment, while other specimens were not subjected to any fatigue loading prior to treatment. Many of the treated specimens ran-out after 10 million cycles of loading when tested at a stress range of 150 MPa. Therefore, the stress range was increased to 180 MPa or 210 MPa. No remarkable difference was found between the fatigue strength of the crack-free and the cracked treated specimens. It was found that the induced compressive residual stress can exceed the material yield limit, and reach a depth larger than 1.5 mm in most of the cases. The induced compressive residual stress, the local material hardening, the increase in weld toe radius, the change in crack orientation and the shallowness of the crack size were the causatives of the obtained long fatigue lives of the HFMI-treated specimens. Besides, linear elastic fracture mechanics calculations were conducted to predict the fatigue lives of as-welded and HFMI-treated details. The results were in agreement with the experiment. Moreover, the calculations showed that the initial crack size, the clamping stress and the induced compressive residual stress were the main factors behind the scatter in fatigue lives.</t>
  </si>
  <si>
    <t>Crack repair, Existing structures, Fatigue life extension, High frequency mechanical impact, Pre-fatigue, Steel bridges</t>
  </si>
  <si>
    <t>10.3390/ma14143968</t>
  </si>
  <si>
    <t>Effect of loading frequency ratio on multiaxial asynchronous fatigue failure of 30crmnsia steel</t>
  </si>
  <si>
    <t>30CrMnSiA steel, Asynchronous loading, Crack growth path, Fatigue life prediction, Frequency ratio</t>
  </si>
  <si>
    <t>10.1007/s11223-021-00320-z</t>
  </si>
  <si>
    <t>Research of Fretting Fatigue Characteristics of a Fiber Metal Laminate – A Steel Single-Lap Joint</t>
  </si>
  <si>
    <t>Strength of Materials</t>
  </si>
  <si>
    <t>© 2021, Springer Science+Business Media, LLC, part of Springer Nature.The Smith–Watson–Topper model based on the critical plane method was constructed to predict the fretting fatigue characteristics at the riveting hole, which permits of improving the fretting fatigue performance of the riveted joint of fiber metal laminates. The effect of four design parameters, plate width, hole-to-end distance, pretightening force, and friction coefficient, on the fretting fatigue characteristics of laminate-steel single-lap rivet joint is analyzed. A four-factor three-level quadratic orthogonal combination test is carried out to find the optimal design parameters so that the riveted joint has the smallest model fatigue damage value. The lightweight design of riveted joints is also realized by adjusting the lay-ups of the laminate. The highest model value is revealed at the contact edge of the rivet and laminate. An increase in the above design parameters contributes to the reduction of model values; under a constant load, the smallest model value is obtained, which is 47% less than that before optimization; considering such factors as weight and critical line loads, a satisfactory lightweight design can be obtained.</t>
  </si>
  <si>
    <t>fiber metal laminate, fretting fatigue characteristics, life prediction, orthogonal test, rivet joint</t>
  </si>
  <si>
    <t>10.3103/S0025654421040129</t>
  </si>
  <si>
    <t>Experimental Investigations and Finite Element Simulations on the Deformation Behavior and Failure Modes of a Grade 8.8 Alloy Steel</t>
  </si>
  <si>
    <t>© 2021, Allerton Press, Inc.Abstract—: This work presents an experimental investigation and a finite element analysis on mechanical behavior, in particular, the deformation behavior, fatigue performance and failure modes of metallic materials such as a grade 8.8 alloy steel. First, the mechanical tests of the base alloys and their welded joint were conducted, and the stress-circulatio curve with a survival rate was obtained. Second, the failure modes and fracture mechanism of such metallic materials were analyzed. Third, the load spectrum of the key parts of a typical welding joint was converted into stress spectrum. Finally, the fatigue life of the parts was achieved based on the finite element analysis and corresponding numerical simulations. Therefore, the present study provides a very practical method, which can be applied in various industrial aspects such as materials and mechanical engineering as well as structural control and safety monitoring.</t>
  </si>
  <si>
    <t>alloy, fatigue, finite element</t>
  </si>
  <si>
    <t>10.19721/j.cnki.1001-7372.2021.07.025</t>
  </si>
  <si>
    <t>Fatigue Crack Repair and Optimization of Cope Holes in Orthotropic Steel Decks</t>
  </si>
  <si>
    <t>© 2021, Editorial Department of China Journal of Highway and Transport. All right reserved.During the process of repairing of cope hole fatigue in orthotropic steel decks (OSD), the fatigue rehabilitation results depend largely on the quality of cutting geometries. An OSD with several cope hole fatigue cracks was investigated, and the cause of stress concentration at the cope holes was analyzed via finite element analysis (FEA) and the structural force flow method. The parameters of cope hole geometry, including the radius of arcs and length and angle of straight lines, were optimized based on four different types of repairing programs. Furthermore, the effects of cutting geometry on the maximum stress were also determined. Several cope holes were selected to conduct an experimental study, before and after the cutting repair process, which relied on the fatigue crack cutting and repair engineering in the OSD. Longitudinal and transversal movement loads were applied via an experimental vehicle, and the stress distribution and the relationship between wheel load positions and stresses were tested at the normal section of the cope holes and on both sides of the diaphragms. Finally, the modified nominal stress method was employed to estimate the fatigue life of the cope holes. The study indicates that the stress flow, generated by wheel loads, passes through the U ribs and then spreads to the diaphragms in the form of shear stress. However, the stress flow is obstructed by the cope hole, which results in stress concentration surrounding the cope hole. The size of the cope hole should be small, while the radius of the cope hole should be larger, and the path of stress flow should be unobstructed. After the cope hole was optimized, the stress reduction proportion attained a value of 58. 4%, and the equivalent stress amplitude, which considered the lateral probability distribution, reduced to 55. 2%. Enlarging the size of the cope holes leads to the reduction in the section area and thereby results in a slight increase in the average compressive stress in the diaphragms. Based on FEA and experimental stress, the fatigue life of the cope hole before repair are respectively 3. 8 years and 7. 2 years, and the fatigue life increases respectively to 58. 5 years and 184. 4 years after repair, which indicates that the cutting repair method exerts a positive effect.</t>
  </si>
  <si>
    <t>Bridge engineering, Cope hole optimization, Fatigue life assessment, Fatigue reinforcement, Orthotropic steel deck, Wheel load test</t>
  </si>
  <si>
    <t>10.3969/j.issn.1007-7294.2021.07.011</t>
  </si>
  <si>
    <t>Fatigue life analysis considering welding residual stress release</t>
  </si>
  <si>
    <t>Cone-column pressure shell, Crack growth rate, Fatigue life, Residual stress release</t>
  </si>
  <si>
    <t>10.3390/lubricants9070070</t>
  </si>
  <si>
    <t>Effect of graphene addition in cutting fluids applied by mql in end milling of aisi 1045 steel</t>
  </si>
  <si>
    <t>Lubricants</t>
  </si>
  <si>
    <t>10.3390/ma14133588</t>
  </si>
  <si>
    <t>Cyclic plasticity and low cycle fatigue of an aisi 316l stainless steel: Experimental evaluation of material parameters for durability design</t>
  </si>
  <si>
    <t>© 2021 by the authors. Licensee MDPI, Basel, Switzerland.AISI 316L stainless steels are widely employed in applications where durability is crucial. For this reason, an accurate prediction of its behaviour is of paramount importance. In this work, the spotlight is on the cyclic response and low-cycle fatigue performance of this material, at room temperature. Particularly, the first aim of this work is to experimentally test this material and use the results as input to calibrate the parameters involved in a kinematic and isotropic nonlinear plasticity model (Chaboche and Voce). This procedure is conducted through a newly developed calibration procedure to minimise the parameter estimates errors. Experimental data are eventually used also to estimate the strain–life curve, namely the Manson–Coffin curve representing the 50% failure probability and, afterwards, the design strain–life curves (at 5% failure probability) obtained by four statistical methods (i.e., deterministic, “Equivalent Prediction Interval”, univariate tolerance interval, Owen’s tolerance interval for regression). Besides the characterisation of the AISI 316L stainless steel, the statistical methodology presented in this work appears to be an efficient tool for engineers dealing with durability problems as it allows one to select fatigue strength curves at various failure probabilities depending on the sought safety level.</t>
  </si>
  <si>
    <t>AISI 316L, Hardening, Low-cycle fatigue, Plasticity, Softening</t>
  </si>
  <si>
    <t>10.1016/j.engfracmech.2021.107844</t>
  </si>
  <si>
    <t>Material pre-straining effects on fracture toughness variation in offshore wind turbine foundations</t>
  </si>
  <si>
    <t>© 2021 The AuthorsS355 structural steel is a commonly used material in the fabrication of foundation structures of offshore wind turbines, which are predominantly supported using monopiles. During the manufacturing process of monopile foundations, S355 steel plates are pre-strained via a three point bending and rolling process, which subsequently changes the mechanical, fatigue and fracture properties of the material. The aim of this study is to investigate the variation in fracture toughness of S355 material by considering a range of pre-strain levels induced during the manufacturing process. Fracture toughness tests have been performed on compact tension specimens made of the as-received, 5% and 10% pre-strained S355 material. The test results have shown that the fracture toughness of the material decreases as the percentage of pre-straining increases. An empirical correlation has been derived between the yield strength of the material, the plastic pre-strain level and the fracture toughness values. The drawn relationship can potentially be utilised in the life assessment of offshore wind turbine monopile foundations to give a relatively accurate estimate of the remaining life by considering realistic values of fracture toughness post-fabrication, which results in better informed design and assessment.</t>
  </si>
  <si>
    <t>Fracture toughness, Manufacturing effects, Material pre-straining, Offshore wind, S355</t>
  </si>
  <si>
    <t>10.1061/(ASCE)BE.1943-5592.0001743</t>
  </si>
  <si>
    <t>Internal Redundancy of Mechanically Fastened Built-Up Steel Axially Loaded Multicomponent Members</t>
  </si>
  <si>
    <t>© 2021 American Society of Civil Engineers.Full-scale fracture tests on mechanically fastened steel built-up tension members have shown that these members can be resistant to complete member fracture when a single component suddenly fractures. This characteristic of built-up steel members is referred to in this research as cross-boundary fracture resistance (CBFR). A comprehensive finite-element model-based parametric study, calibrated to the after-fracture static load redistribution behavior of the experimental fracture specimens, was also performed to study the after-fracture load redistribution behavior of multicomponent built-up steel members. Simplified closed-form solutions were developed for engineering analysis of built-up members to evaluate for internal member redundancy and estimate safe inspection intervals that are based on the fatigue life of the member in the assumed faulted condition. An internally redundant member is defined as a primary steel bridge member in tension, or with a tension element, which has redundancy within the cross section, such that fracture of one element will not propagate through the entire member and is discoverable by the applicable inspection protocol.</t>
  </si>
  <si>
    <t>Built-up steel members, Fracture critical member, Internal redundancy, Steel axial member, Steel bridge</t>
  </si>
  <si>
    <t>10.1016/j.marstruc.2021.103020</t>
  </si>
  <si>
    <t>Fatigue life estimation of the weld joint in K-node of the offshore jacket structure using stochastic finite element analysis</t>
  </si>
  <si>
    <t>Marine Structures</t>
  </si>
  <si>
    <t>© 2021 Elsevier LtdSeveral methods for finite element modelling and analysis of tubular welded joints are described in various design codes. These codes provide specific recommendations for modelling of the welded joints, using simple weld geometries. In this paper, experimental strain range results from two full-scale semi-automatically welded K-nodes tests are compared to corresponding finite element models. Three dimensional (3D) scans of the weld surfaces have been developed for the automatically welded K-joints. These 3D scans are included in the finite element (FE) models to determine the accuracy of the FE models. Some discrepancies are observed between finite element predictions and test results. Finite element model updating has been applied to improve the accuracy of the developed finite element models. The results are compared to a FE model with a simple weld geometry based on common offshore design codes and a FE model without any modelled weld. The results show that the FE model with 3D scanned welds are more accurate than the other FE models. The precise location of weld toe in the 3D scanned weld is difficult to locate in the FE model, thus stochastic finite element modelling is performed to analyse the probabilistic hot-spot stresses. The results show large variations in the hot-spot stresses. It can be concluded that it is necessary to evaluate the probabilistic nature of stresses for calculating fatigue lives of welded tubular joints in offshore structures.</t>
  </si>
  <si>
    <t>3D scans, Automatic welding, Fatigue experiment, Fatigue strength, Finite element method, Hot-spot stress method, K-node, Offshore jacket structure, Stochastic finite element method</t>
  </si>
  <si>
    <t>10.1016/j.jcsr.2021.106662</t>
  </si>
  <si>
    <t>Effect of bending process on the fatigue behaviour of high strength steel</t>
  </si>
  <si>
    <t>Cold-forming, Fatigue life, FE modelling, High strength steel, Strain hardening, SWT</t>
  </si>
  <si>
    <t>10.1111/ffe.13462</t>
  </si>
  <si>
    <t>Fatigue damage assessment of low-alloy steel based on change in hydrogen thermal desorption characteristic</t>
  </si>
  <si>
    <t>© 2021 John Wiley &amp; Sons, Ltd.The change in hydrogen thermal desorption characteristic of low-alloy steel due to fatigue was investigated to examine the possibility of hydrogen as a tracer for detecting and evaluating lattice defects caused by cyclic loading. Specimens were subjected to the uniaxial fully push–pull fatigue test at 288°C, and some tests were interrupted at various stages of the fatigue life. After measurement of surface crack, hydrogen-charging into the fatigue-damaged specimens was conducted by means of cathodic electrolysis, and thermal desorption analysis (TDA) was applied to those specimens for measuring hydrogen evolution curve. The experimental results showed that the amount of desorbed hydrogen, CH, increased with increasing number of cycles, especially at an early stage of fatigue life. The CH was well correlated with a newly proposed Coffin–Manson-type parameter Δεp·N0.4, irrespective of the strain range and number of cycles.</t>
  </si>
  <si>
    <t>crack initiation, dislocation, fatigue damage, hydrogen, life assessment, low-alloy steel, low-cycle fatigue, vacancy</t>
  </si>
  <si>
    <t>10.1016/j.jcsr.2021.106676</t>
  </si>
  <si>
    <t>Experimental study on fatigue crack growth of QSTE420TM steel with a single dwell-overload and a combined prediction model</t>
  </si>
  <si>
    <t>Crack closure effect, Dwell-overload, Fatigue crack growth, Fatigue life, Residual stress</t>
  </si>
  <si>
    <t>10.1016/j.jcsr.2021.106678</t>
  </si>
  <si>
    <t>Deformation capacity of 400 N/mm&lt;sup&gt;2&lt;/sup&gt; class structural steel under extremely large strains</t>
  </si>
  <si>
    <t>© 2021 Elsevier LtdTo provide qualitative database for further studies regarding the evaluation of the cyclic deformation capacities of 400 N/mm2 class structural steel up to the maximum strength as well as the complete fracture, strain-based cyclic loading tests were performed in the low and extremely low-cycle fatigue regimes. Thirty-nine specimens were employed and tested with strain amplitudes in the range from ±2% to ±12%. By using three different specimen configurations made from three different lots of steel materials, and by performing axial cyclic tests (starting with tensile and compressive loads), the influences of different lots, specimen configurations, and different initial loading directions on the strain-life curve could be examined. The experimental results indicated that cyclic hardening behaviors of all specimens occurred in the first several cycles, while specimens tested with smaller strains (3% or below) stabilized until failure. However, specimens fractured in a ductile manner without achieving stabilization when they were subjected to large strain tests. The strain-life curve (up to failure) exhibited a linear relationship with strain amplitudes up to 10%. At larger strain amplitudes, the cyclic deformation capacity of the steel material reached its peak and subsequently became nonlinear. Nevertheless, the strain-life curves up to peak cyclic stress of all specimens show a continuous linear relationship with strain amplitudes up to 12%.</t>
  </si>
  <si>
    <t>Cyclic deformation capacity, Cyclic loading test, Extremely low cycle fatigue, Structural steel</t>
  </si>
  <si>
    <t>10.1016/j.jcsr.2021.106664</t>
  </si>
  <si>
    <t>Fatigue assessment of steel riveted railway bridges: Full-scale tests and analytical approach</t>
  </si>
  <si>
    <t>© 2021 Elsevier LtdThis paper describes a double experimental and analytical study of the fatigue behaviour of the Quisi and Ferrandet Bridges, twin 170 m long steel railway bridges constructed between 1913 and 1915 with typical Pratt truss structures and riveted connections. These bridges are part of the Spanish national railway network connecting the towns of Alicante and Denia, one of the key networks in the Valencia Region (Spain). The experimental laboratory investigation involved fatigue testing in one of the ICITECH laboratories at the Universitat Politècnica de València of: (i) a full-scale bridge span and (ii) an upper cross beam from the Ferrandet Bridge. During the tests, Linear Variable Displacement Transducers (LVDTs) and Strain Gauge (SG) sensors were used to capture the possible nucleation and propagation of fatigue cracks. Fatigue test carried out on the cross beam identified: (i) fatigue life of the critical detail, (ii) fatigue hot-spots along the cross beam and (iii) strain redistribution along the riveted element during crack growth. The experimental results from the full-scale bridge were adopted to calibrate an elastic numerical model of the whole structure, which was in turn used to estimate the Quisi Bridge's remaining fatigue life. The definition of the class of detail and remaining fatigue life were calculated by the S–N curves method, according to Eurocode 3, considering the available information on the bridges' loading histories.</t>
  </si>
  <si>
    <t>Fatigue, Full-scale tests, Steel bridges, Structural health monitoring, Truss structures</t>
  </si>
  <si>
    <t>10.1016/j.ijfatigue.2021.106247</t>
  </si>
  <si>
    <t>Fatigue strength distribution and probabilistic evaluation on stainless steel welded components under mixed mode loading</t>
  </si>
  <si>
    <t>© 2021 Elsevier LtdPlane sheet specimens and their welded components were examined through fatigue tests, and the data were evaluated by the base line regression model. The three-parameter Weibull estimations showed the most accurate approximation of the measured values with the median rank treatment. The fatigue strengths, limits, lives and failure probabilities under different loading conditions became predictable. The fatigue strengths and limits under mixed mode loading were compared with the Gough–Pollard relation, and could be predicted from the load ratio of the torsion to bending. The notch factors of welded components were 1.24–2.55 at the load ratio of 0.31. The fatigue strengths and scatters mainly depended on the weld flank angle, and had excellent agreement with the weld shape parameter which included the influence of the weld toe radius. They varied with the material factor which included the influences of the non-uniform microstructure, weld imperfection, etc.</t>
  </si>
  <si>
    <t>Fatigue fracture, Mixed mode loading, Stress concentration, Weibull distribution, Welded structure</t>
  </si>
  <si>
    <t>10.1016/j.ijfatigue.2021.106237</t>
  </si>
  <si>
    <t>Novel fatigue strengthening solution for metallic structures using adhesively bonded Fe-SMA strips: A proof of concept study</t>
  </si>
  <si>
    <t>© 2021 The Author(s)An innovative fatigue strengthening solution for metallic structures that takes advantage of the shape memory effect of an iron-based shape memory alloy (Fe-SMA) and the bridging mechanism offered by the bonding technique has been proposed and examined. Fatigue tests on cracked steel plates with bonded carbon fiber-reinforced polymer (CFRP) and nonprestressed and prestressed Fe-SMA strips were conducted. The experimental results demonstrate that the bonded prestressed Fe-SMA strips are much more effective than CFRP strips, extending the fatigue crack growth life by a factor of 3.51. The proposed innovative solution is highly effective in retarding fatigue crack growth in metallic structures.</t>
  </si>
  <si>
    <t>Adhesive bonding, Fatigue crack growth, Fatigue crack growth life extension, Fatigue strengthening, Prestressing</t>
  </si>
  <si>
    <t>10.1007/s11665-021-05554-1</t>
  </si>
  <si>
    <t>Low Cycle Fatigue Behavior and Failure Mechanism of Wire Arc Additive Manufacturing 16MND5 Bainitic Steel</t>
  </si>
  <si>
    <t>16MND5 steel, additive manufacture, crack initiation, crack propagation, failure mechanism, low cycle fatigue</t>
  </si>
  <si>
    <t>10.1007/s42107-021-00351-6</t>
  </si>
  <si>
    <t>Experimental study on fatigue performance of Q420qD high-performance steel cross joint in complex environment</t>
  </si>
  <si>
    <t>Asian Journal of Civil Engineering</t>
  </si>
  <si>
    <t>Corrosive medium, Cross joint, Fatigue performance, High temperature of fire, Q420qD high-performance steel</t>
  </si>
  <si>
    <t>10.1007/s12540-020-00760-3</t>
  </si>
  <si>
    <t>Effects of Test Temperature on Low Cycle Fatigue Behaviors in Large Mold Steel</t>
  </si>
  <si>
    <t>Dislocation recovery, Low cycle fatigue (LCF), M3C carbide, Mold steel, Transmission electron microscope</t>
  </si>
  <si>
    <t>10.13251/j.issn.0254-6051.2021.06.003</t>
  </si>
  <si>
    <t>Comparative analysis of high performance bearing steels</t>
  </si>
  <si>
    <t>Bearing steel, Corrosion resistance, Fatigue life, Hot hardness, Residual compressive stress, Retained austenite</t>
  </si>
  <si>
    <t>10.1016/j.msea.2021.141387</t>
  </si>
  <si>
    <t>Effect of layer architecture on the mechanical behavior of accumulative roll bonded interstitial free steel/aluminum composites</t>
  </si>
  <si>
    <t>Accumulative roll bonding, Aluminum, Fatigue behavior, Interstitial free steel, Layered composite, Severe plastic deformation</t>
  </si>
  <si>
    <t>10.1016/j.ijhydene.2021.03.183</t>
  </si>
  <si>
    <t>Investigating the influence mechanism of hydrogen partial pressure on fracture toughness and fatigue life by in-situ hydrogen permeation</t>
  </si>
  <si>
    <t>© 2021 Hydrogen Energy Publications LLCIn this work, we investigate the influence mechanism of hydrogen partial pressure on fracture toughness and fatigue life of a high strength pipeline steel. Both fracture toughness test and fatigue life test are carried out under different hydrogen partial pressure. The experimental results show that with the increasing of hydrogen partial pressure, fracture toughness and fatigue life decrease and the decrease trends gradually flatten out. Hydrogen has a larger effect on fatigue life than fracture toughness. Only 3% hydrogen gas can cause a 67.7% decrease of fatigue life. The in-situ hydrogen permeation test is performed respectively in 2 MPa, 5 MPa and 8 MPa hydrogen partial pressure. With the increasing of hydrogen partial pressure, the increase trend of hydrogen permeation current gradually tends to be gentle, which indicates that the hydrogen atoms entering into the material gradually become saturated. This result can be used to clarify the influence mechanism of hydrogen partial pressure on fracture toughness and fatigue life.</t>
  </si>
  <si>
    <t>Fatigue life, Fracture toughness, In-situ hydrogen permeation, Steel</t>
  </si>
  <si>
    <t>10.19805/j.cnki.jcspe.2021.06.013</t>
  </si>
  <si>
    <t>Fatigue Property Investigation on Last Stage Blade Steel of Nuclear Power Steam Turbine</t>
  </si>
  <si>
    <t>Dongli Gongcheng Xuebao/Journal of Chinese Society of Power Engineering</t>
  </si>
  <si>
    <t>Blade, Fatigue life, Low cycle fatigue, Nuclear power steam turbine</t>
  </si>
  <si>
    <t>10.13832/j.jnpe.2021.03.0096</t>
  </si>
  <si>
    <t>Comparative Study on Fatigue Crack Growth Performance of Nuclear Stainless Steel Weld Joints and Base Metal</t>
  </si>
  <si>
    <t>© 2021, Editorial Board of Journal of Nuclear Power Engineering. All right reserved.Welded joints are widely used on the pipe sockets in nuclear power plants, and fatigue cracks are one of the important causes resulting in the failure of welded joints. Therefore, it is of great significance to study the fatigue crack propagation and life prediction methods for welding zone materials to accurately predict the life of welded joints. This paper takes the commonly used 304L stainless steel weld material in nuclear power plants as the object to study the effects of different load ratios and different sampling directions on the fatigue crack growth rate. Based on the test data, the fatigue crack growth rate model of the weld material is established, and it is compared with the austenite steel in ASME standard. The results show that different sampling directions have little effect on the fatigue crack growth rate of the weld, but the load ratio has a greater impact on it. At a lower load ratio, the fatigue crack growth rate of the weld is higher than that of the base metal before a certain ∆K value, and thereafter it is lower than that of the base metal thereafter, but vise versa with higher load ratios.</t>
  </si>
  <si>
    <t>Fatigue crack growth, Load ratio, Welded joint</t>
  </si>
  <si>
    <t>10.1016/j.compstruct.2021.113816</t>
  </si>
  <si>
    <t>Behavior of cracked steel plates strengthened with adhesively bonded CFRP laminates under fatigue Loading: Experimental and analytical study</t>
  </si>
  <si>
    <t>© 2021 The Author(s)The strengthening of steel structures using externally bonded (EB) carbon fiber-reinforced polymer (CFRP) laminates has gained popularity due to the advantages such as their high strength-to-weight ratio and corrosion resistance. Even though previous studies showed the application of EB CFRP laminates can enhance the fatigue performance of cracked steel plates, little is known regarding the high-cycle fatigue performance of CFRP-to-steel bonded joints. As debonding of the CFRP laminate from the steel substrate is a commonly observed failure mode under fatigue loading, a sound understanding of the behavior of CFRP-to-steel bonded joints is crucial for a better understanding of the behavior of CFRP-strengthened cracked steel plates under fatigue loading. This study experimentally and theoretically investigates the fatigue performance of CFRP-strengthened cracked steel plates. Five pre-cracked steel plates were strengthened with CFRP laminates and tested under fatigue loading. The test results for the failure modes, the fatigue-life extension, and the behavior of the CFRP-to-steel bonded joint were discussed. A numerical modeling approach based on a recently developed bond-slip model for the behavior of the CFRP-to-steel bonded interface under fatigue loading is presented for modeling the behavior of the CFRP-strengthened cracked steel plate. Although the proposed theoretical model is conservative, this method accurately predicted the remaining fatigue life of CFRP-strengthened cracked steel plates.</t>
  </si>
  <si>
    <t>Bond-slip behavior, CFRP-to-steel bonded interface, Fatigue life, High-cycle fatigue, Numerical modeling</t>
  </si>
  <si>
    <t>10.11896/cldb.20020136</t>
  </si>
  <si>
    <t>A Review of the Research on the Fatigue Properties of Ultra-high Strength Cement-based Grouting Materials</t>
  </si>
  <si>
    <t>© 2021, Materials Review Magazine. All right reserved.Offshore wind power is an important part of the development of clean energy in the future, and the wind turbine foundation is one of the key points of offshore wind farm construction. The foundation of offshore fan is mostly connected by grouting, and the upper and lower parts of the foundation are formed into a stress structure by pouring ultra-high strength cement-based grout into the inner and outer steel cylinders. In the long service life of the fan, the grouting connection section will bear up to 100 million times axial and bending moment load effects, and the fatigue problem is more prominent. As an important part of grouting connection, grouting material's fatigue performance is an important performance index to evaluate the bearing capacity of grouting connection. Ultra-high strength cement-based grouting materials and high strength concrete all belong to the category of cement-based materials, which have common points in fatigue damage mechanism. The fatigue damage and ultimate failure mechanism of water mud based materials under uniaxial constant amplitude fatigue load is a hot topic in this field. However, as a new type of building material, the research on the fatigue performance of ultra-high strength grouting material is relatively less due to the research and development level. In recent years, the units of materials in the industry have carried out the research on the relationship between the fatigue strength and fatigue life of related products. Based on the brand products in the industry, relevant universities have successively carried out the research on the static and fatigue performance of different structural forms of grouting connection sections, and have also made some achievements. However, the influence factors and damage mechanism of ultra-high strength grouting materials are still blank. For concrete materials used in engineering, researchers have carried out a relatively complete study on fatigue performance, including fatigue damage and ultimate failure mechanism under repeated load, fatigue performance under uniaxial and multiaxial compression, tension, bending tension and composite load, test methods, influencing factors and mechanism, etc. Due to the influence of test equipment, conditions, environment and other factors, the results show diversity and discreteness. In the aspect of ultra-high strength grouting materials, the researchers focus on the fatigue performance acquisition, performance prediction and the research of the fatigue performance of the grouting joint under different service conditions, and form the relevant specifications for the fatigue performance calculation of grouting materials in offshore wind farms. This paper reviews the relevant progress of domestic and foreign scholars in the fatigue performance and damage mechanism of concrete and grouting materials, and draws the research experience of the fatigue performance of concrete, in order to provide guidance and reference for the fatigue performance research of ultra-high strength grouting materials. It also expounds the commonly used fatigue life prediction model of concrete, and makes parameter interpretation and adaptability analysis on the fatigue calculation model of grouting material in offshore wind farm in DNV-GL series of specifications, so as to promote the relevant practitioners and researchers to further understand the fatigue properties of ultra-high strength grouting materials.</t>
  </si>
  <si>
    <t>Fatigue life prediction, Fatigue property, Grout material, Offshore wind farm</t>
  </si>
  <si>
    <t>10.3390/ma14123395</t>
  </si>
  <si>
    <t>Experimental and numerical study of combined high and low cycle fatigue performance of low alloy steel and engineering application</t>
  </si>
  <si>
    <t>Combined high and low cycle fatigue, High cycle fatigue, Low alloy steel, Low cycle fatigue, Material experiment, Structural performance</t>
  </si>
  <si>
    <t>10.3390/s21124135</t>
  </si>
  <si>
    <t>Pixel-level fatigue crack segmentation in large-scale images of steel structures using an encoder–decoder network</t>
  </si>
  <si>
    <t>© 2021 by the authors. Licensee MDPI, Basel, Switzerland.Fatigue cracks are critical types of damage in steel structures due to repeated loads and distortion effects. Fatigue crack growth may lead to further structural failure and even induce collapse. Efficient and timely fatigue crack detection and segmentation can support condition assessment, asset maintenance, and management of existing structures and prevent the early permit post and improve life cycles. In current research and engineering practices, visual inspection is the most widely implemented approach for fatigue crack inspection. However, the inspection accuracy of this method highly relies on the subjective judgment of the inspectors. Furthermore, it needs large amounts of cost, time, and labor force. Non-destructive testing methods can provide accurate detection results, but the cost is very high. To overcome the limitations of current fatigue crack detection methods, this study presents a pixel-level fatigue crack segmentation framework for large-scale images with complicated backgrounds taken from steel structures by using an encoder-decoder network, which is modified from the U-net structure. To effectively train and test the images with large resolutions such as 4928 × 3264 pixels or larger, the large images were cropped into small images for training and testing. The final segmentation results of the original images are obtained by assembling the segment results in the small images. Additionally, image post-processing including opening and closing operations were implemented to reduce the noises in the segmentation maps. The proposed method achieved an acceptable accuracy of automatic fatigue crack segmentation in terms of average intersection over union (mIOU). A comparative study with an FCN model that implements ResNet34 as backbone indicates that the proposed method using U-net could give better fatigue crack segmentation performance with fewer training epochs and simpler model structure. Furthermore, this study also provides helpful considerations and recommendations for researchers and practitioners in civil infrastructure engineering to apply image-based fatigue crack detection.</t>
  </si>
  <si>
    <t>Computer vision, Deep learning, Fatigue crack, Semantic segmentation, Steel structures</t>
  </si>
  <si>
    <t>10.1016/j.jajp.2021.100057</t>
  </si>
  <si>
    <t>Characterisation of LCF performance of X100 weld-joints: Mechanistic yield strength modelling, finite element analyses and DIC testing</t>
  </si>
  <si>
    <t>Journal of Advanced Joining Processes</t>
  </si>
  <si>
    <t>© 2021This paper is concerned with the effect of welding on the fatigue behaviour of X100 material for steel catenary risers. The methodology includes both modelling and experimental characterisation. The modelling combines (i) a physically-based yield strength model to capture the thermally-induced microstructural heterogeneity and associated spatial variations in relative contributions of the key strengthening mechanisms due to welding, and (ii) a five-material cyclic plasticity model with a Coffin-Manson strain-life fatigue model for prediction of cross-weld heterogeneity in cyclic plasticity and fatigue response. The combined non-linear isotropic-kinematic cyclic plasticity behaviour of the five weld joint constituent materials (PM, weld metal (WM) and heat-affected zone (HAZ) subregions) is implemented via a user material (UMAT) subroutine, including Kocks-Mecking monotonic-cyclic evolution of yield stress. The experimental methodology consists of tensile tests with digital image correlation (DIC) for X100 PM and cross-weld samples. The results indicate that the primary phenomenon driving the detrimental effect of welding on fatigue is the evolution of cyclic strain localisation in the inter-critical heat-affected zone (ICHAZ), leading to predicted ICHAZ failure.</t>
  </si>
  <si>
    <t>DIC, Finite element, HSLA, Mechanistic, Welding, X100</t>
  </si>
  <si>
    <t>10.18280/acsm.450303</t>
  </si>
  <si>
    <t>Effect of carburizing and nitriding on fatigue properties of 18Cr2Ni4WA steel in very high cycle fatigue regime</t>
  </si>
  <si>
    <t>Annales de Chimie: Science des Materiaux</t>
  </si>
  <si>
    <t>Carburizing, Defect, Inclusion, Life prediction, Nitriding, Very high cycle fatigue</t>
  </si>
  <si>
    <t>10.1007/s11709-021-0728-6</t>
  </si>
  <si>
    <t>Fatigue shear performance of concrete beams reinforced with hybrid (glass-fiber-reinforced polymer + steel) rebars and stirrups</t>
  </si>
  <si>
    <t>© 2021, Higher Education Press.Reinforced concrete beams consisting of both steel and glass-fiber-reinforced polymer rebars exhibit excellent strength, serviceability, and durability. However, the fatigue shear performance of such beams is unclear. Therefore, beams with hybrid longitudinal bars and hybrid stirrups were designed, and fatigue shear tests were performed. For specimens that failed by fatigue shear, all the glass-fiber-reinforced polymer stirrups and some steel stirrups fractured at the critical diagonal crack. For the specimen that failed by the static test after 8 million fatigue cycles, the static capacity after fatigue did not significantly decrease compared with the calculated value. The initial fatigue level has a greater influence on the crack development and fatigue life than the fatigue level in the later phase. The fatigue strength of the glass-fiber-reinforced polymer stirrups in the specimens was considerably lower than that of the axial tension tests on the glass-fiber-reinforced polymer bar in air and beam-hinge tests on the glass-fiber-reinforced polymer bar, and the failure modes were different. Glass-fiber-reinforced polymer stirrups were subjected to fatigue tension and shear, and failed owing to shear.</t>
  </si>
  <si>
    <t>fatigue, fiber-reinforced polymer, hybrid reinforcement, hybrid stirrups, shear</t>
  </si>
  <si>
    <t>10.1088/2053-1591/ac0773</t>
  </si>
  <si>
    <t>Fatigue failure of SUP-9 spring steel</t>
  </si>
  <si>
    <t>© 2021 The Author(s). Published by IOP Publishing Ltd.The SUP-9 is a widely used steel for the construction of springs due to its resistance to permanent deformation and quick vibration relief. Spring steels are subjected to heat treatment to improve their fatigue life. In this paper, the heat treatment procedure to improve the endurance limit of the SUP-9 is reported. The process of heat treatment was carried out to investigate its effect on Brinell and Rockwell hardness metrics. The endurance limits of steel before and after heat treatment were also measured. The heat treatment procedure reported in this paper resulted in an increased harness and endurance limit due to a change in the microstructure of the specimen. The test results showed that Brinell hardness and endurance limit increased by 50% and 20% respectively after heat treatment.</t>
  </si>
  <si>
    <t>fatigue, hardness, heat treatment, microstructure, SUP-9</t>
  </si>
  <si>
    <t>10.1007/s12239-021-0054-y</t>
  </si>
  <si>
    <t>Assessing the Estimated Life of UD Drum of Automatic Transmission Using Material Properties Evaluated by Stress Rupture Testing</t>
  </si>
  <si>
    <t>© 2021, KSAE/ 121-04.High-cycle fatigue testing under different stress conditions must be performed in fatigue test methodology, and this requires expenditure both of money and time. The high-cycle fatigue test methodology also has the limitation of being a statistical approach to assessing estimated life that is not based on material properties. Thus to evaluate the estimated life of structural materials in transmissions in use, we need a novel assessment method that is economical, effective, easy to apply, and based on the material properties. In this study, we derive the relation between rupture stress and tensile properties taking into account fatigue rupture time, and developed a methodology for evaluating the estimated life of structural materials of transmission. Using this methodology, we performed stress rupture and fatigue tests for automatic transmission UD drum steels.</t>
  </si>
  <si>
    <t>Auto transmission, Estimated life, High cycle fatigue test, Material property, Stress rupture test</t>
  </si>
  <si>
    <t>10.3390/met11060907</t>
  </si>
  <si>
    <t>Wear and rolling contact fatigue analysis of aisi 52100 bearing steel in presence of additivated lubricants</t>
  </si>
  <si>
    <t>10.3390/met11060856</t>
  </si>
  <si>
    <t>Fatigue failure analysis of a speed reduction shaft</t>
  </si>
  <si>
    <t>© 2021 by the authors. Licensee MDPI, Basel, Switzerland.The mining industry sector is notable for the severe service loads and varied environmental conditions that it imposes on its equipment and mechanical systems. It has become essential to identify the causes of failures and use the information to avoid similar failures and improve projects. In this paper, a study on shaft failure in a speed reduction box was carried out. A section of a fractured shaft made of hardened austempered steel was analyzed to determine the cause of the break. Fractography was performed to characterize the failure mode on the fracture surface. The microstructural analysis and hardness profile revealed that the shaft was inadequately heat treated, resulting in low resistance microstructures and the development of a thin layer of bainite at the shaft edge. Large amounts of inclusions were found in the fracture region, and the tensile tests revealed that the material had an elongation below the specification. The analyses showed that the combination of factors of a large amount of inclusions present in the low resistance banded structure, and the presence of concentrated pores in that same region, acted in a synergistic way to decrease the fatigue resistance and fatigue life of the shaft material.</t>
  </si>
  <si>
    <t>Failure analysis, Fatigue, Fracture surface, Microstructure</t>
  </si>
  <si>
    <t>10.1016/j.apor.2021.102673</t>
  </si>
  <si>
    <t>Residual Stress Release and Its Effects on the Fatigue Strength of Typical Welded Joints in Cone-Cylinder Pressure Structures</t>
  </si>
  <si>
    <t>Applied Ocean Research</t>
  </si>
  <si>
    <t>© 2021 Elsevier LtdSubmergence and buoyancy may cause fatigue damage to cone-cylinder pressure structures (CCPSs). High-strength steel structures are prone to generating larger welding residual stress, which affects their fatigue strength and safety assessment. Therefore, it is necessary to investigate the effects of residual stress and its release on the fatigue strength of typical CCPS welded joints. In this study, typical CCPS welded joints were taken as the research object. First, the welding residual stress was investigated via non-destructive testing and numerical simulations. Then, a tensile test device was designed to investigate the release of welding residual stress and numerical simulations were carried out. The numerically obtained residual stresses coincide with those obtained by the tensile test. On this basis, the effects of residual stress on the fatigue life of typical CCPS welded joints was investigated with the tensile device and fatigue testing machine. The results show that the residual stress near the welding seam would be greatly released under an external load. The fatigue life of the structures is clearly decreased considering the welding residual stress. Therefore, it is determined that welding residual stress plays an important role in the analysis of the fatigue life of typical ship welded joints.</t>
  </si>
  <si>
    <t>cone-cylinder pressure structure, fatigue strength, numerical simulation, Residual stress release, typical welded joint, X-ray non-destructive testing</t>
  </si>
  <si>
    <t>10.1016/j.measurement.2021.109443</t>
  </si>
  <si>
    <t>A fractographic study exploring the fracture surface topography of S355J2 steel after pseudo-random bending-torsion fatigue tests</t>
  </si>
  <si>
    <t>Bending with torsion, Fatigue of metals, Fractography, Multiaxial loading, Surface metrology</t>
  </si>
  <si>
    <t>10.1061/(ASCE)CF.1943-5509.0001584</t>
  </si>
  <si>
    <t>Parametric Study and Fatigue Life Evaluation Using Effective Notch Stress Approach for Rib-To-Deck Welded Joints in Orthotropic Steel Decks</t>
  </si>
  <si>
    <t>Journal of Performance of Constructed Facilities</t>
  </si>
  <si>
    <t>© 2021 American Society of Civil Engineers.Fatigue cracking of orthotropic steel decks is a long-standing problem in bridge structures. The notch stress approach has been applied to the fatigue evaluation of steel structures. Parameters of the notch stress approach in this study include the notch type, notch radius, and level and slope of the fatigue design curve. First, a finite-element model (FEM) for the rib-To-deck welded joint using the notch stress approach is built and influences of notch types and notch radii on the notch stress are analyzed. Then, based on the fatigue test results of rib-To-deck welded joints, notch stress fatigue classification levels under different notch types and notch radii are studied. The notch stress fatigue design curves for the rib-To-deck welded joints are recommended. Finally, a multiscale model of Jiangyin Bridge is built. Based on the recommended notch type, notch radius, and notch stress fatigue design curves, the fatigue life of rib-To-deck welded joints of Jiangyin Bridge is evaluated using the notch stress approach and compared with that using the nominal stress approach and the hot-spot stress approach. The results show that the intersecting notch stress is higher than the tangent notch stress, and the notch stress decreases with the increase of the notch radius. For a weld toe tangent notch with a radius of 1 mm (0.04 in.), the fatigue class 206 (FAT206) fatigue design curve with a slope of 3.5 is recommended to be used. The fatigue class 225 (FAT225) fatigue design curve should be applied to a weld toe tangent notch with a radius of 0.75 mm (0.03 in.). A comparison of Jiangyin Bridge fatigue life evaluation results show that the bridge fatigue life calculated by the notch stress approach is lower than that calculated by the nominal stress approach and the hot-spot stress approach. When the vehicle load is 50% heavier than the fatigue standard vehicle load, the bridge fatigue life calculated by the notch stress approach is only about 5 years.</t>
  </si>
  <si>
    <t>Design curve, Fatigue evaluation, Notch stress, Rib-To-deck, Steel bridge, Welded joints</t>
  </si>
  <si>
    <t>10.1016/j.tws.2021.107711</t>
  </si>
  <si>
    <t>Low-cycle fatigue life prediction of I-shaped steel brace components and braced frames</t>
  </si>
  <si>
    <t>Fatigue parameter, I-shaped steel brace, Life prediction method, Low-cycle fatigue</t>
  </si>
  <si>
    <t>10.1061/(ASCE)MT.1943-5533.0003761</t>
  </si>
  <si>
    <t>Predicting Corrosion Fatigue Crack Propagation Behavior of HRB400 Steel Bars in Simulated Corrosive Environments</t>
  </si>
  <si>
    <t>Bridge engineering, Corrosion fatigue, Fatigue crack propagation (FCP), Steel bar, Stress ratio</t>
  </si>
  <si>
    <t>10.1016/j.engfailanal.2021.105335</t>
  </si>
  <si>
    <t>Experimental study and residual fatigue life assessment of corroded high-tensile steel wires using 3D scanning technology</t>
  </si>
  <si>
    <t>© 2021 Elsevier LtdFatigue damage of bridge suspender is a serious problem under long-term environmental erosion and repeated vehicle loads. This paper quantifies the effects of corrosion on the residual fatigue life of steel wires in bridge suspender. A predictive model was proposed to estimate the fatigue life of corroded steel wires based on the equivalent initial flaw size method, in which both corrosion growth stage and fatigue crack propagation stage were considered. The pitting corrosion-induced stress concentration was incorporated into the stress intensity factor model. The theoretical residual fatigue life can be obtained by integrating the fatigue crack growth model from the equivalent initial crack size to a critical crack length. The effects of corrosion on the fatigue performance of steel wires with various corrosion degrees were investigated by fatigue loading tests. The fracture morphology of the steel wires after fatigue was observed using scanning electron microscopy. The relationships between corrosion degrees and fatigue lives of the steel wires were provided. The surface morphology of corroded steel wire was scanned by 3D scanning technology, and a three-dimension model was established. A finite element model of corroded steel wires was established after the scanning model was processed by the Geomagic software. Following that, the relationship between stress concentration factor and corrosion degree was analyzed. A fatigue life prediction method based on the equivalent initial crack size was verified by the experimental observation of various corroded steel wires and the data in open literature.</t>
  </si>
  <si>
    <t>3D scanning method, Bridge suspender, Corrosion, Fatigue life, Steel wires</t>
  </si>
  <si>
    <t>10.1016/j.ijpvp.2021.104369</t>
  </si>
  <si>
    <t>Asymmetric cyclic loading behavior of micro-alloyed 2.25 Cr–Mo steel at room temperature</t>
  </si>
  <si>
    <t>Asymmetric cyclic loading, Mean stress, Plastic strain accumulation, ratcheting Fatigue, Stress amplitude, Stress rate</t>
  </si>
  <si>
    <t>10.1016/j.ijfatigue.2021.106181</t>
  </si>
  <si>
    <t>Fatigue life prediction for the AISI 4340 steel under multiaxial variable-amplitude loading with respect to the calculated rainflow damage based on the path length</t>
  </si>
  <si>
    <t>Fatigue design, Fatigue life prediction, High-cycle fatigue, Multiaxial fatigue, Waveform</t>
  </si>
  <si>
    <t>10.1016/j.ijfatigue.2021.106175</t>
  </si>
  <si>
    <t>Residual stress effects on fatigue life prediction using hardness measurements for butt-welded joints made of high strength steels</t>
  </si>
  <si>
    <t>© 2021 Elsevier LtdThe fatigue resistance of welded connections made of high strength steel (HSS) is one of the most important topics for the application of HSS in the construction sector. One of the most challenging issues is how to predict the fatigue life of welded structures with complex geometry based on the test results from relatively simple coupon specimens. However, there are generally pre-existing residual stresses in the welded coupon specimens during fatigue tests, and these residual stresses vary greatly in welded structures with complex geometry. This increases the difficulty in predicting the fatigue behaviour of welded structures based on results at coupon scale. Hence, it is important to establish a relationship between the residual stress independent material characteristics and fatigue life. The fatigue behaviour of complex welded structures can be predicted by this residual stress independent material characteristics calibrated at the coupon level and simulated local residual stress distribution. In this paper, the residual stress-free characteristics, hardness, is employed to predict the fatigue life of butt-welded joints. Besides, the residual stress of V-shaped butt welds on a plate made of high strength steels are analysed by modelling of the welding process based on subsequent thermal analysis and mechanical stress analysis by implementing kill/birth strategies. The results show that it contributes to a better prediction compared with experimental results after considering the residual stress effects.</t>
  </si>
  <si>
    <t>Butt-welded plates, Hardness measurements, Residual stress effects, S-N curves</t>
  </si>
  <si>
    <t>10.1016/j.ijfatigue.2021.106170</t>
  </si>
  <si>
    <t>Fatigue behaviors of 2205 duplex stainless steel with gradient nanostructured surface layer</t>
  </si>
  <si>
    <t>© 2021 Elsevier LtdFatigue behaviors of 2205 duplex stainless steel (initially composed of austenite and ferrite phase) with a gradient nanostructured (GNS) surface layer induced by the ultrasonic rolling process (USRP), are investigated in both strain-controlled high-cycle fatigue (HCF) and low-cycle fatigue (LCF) tests. Results showed that the fatigue life is improved in HCF (~5 times longer under 0.3% strain) but decreased in LCF (~53% under 0.8% strain). This is different from the simultaneous enhancement of fatigue behaviors in both HCF and LCF in other materials with GNS. The effect of martensite phase transformation (MPT), residual compressive stress as well as the GNS layers have been investigated to clarify the mechanisms of the fatigue behavior of the USRP samples. Besides the suppression of the surface crack initiation and propagation by residual compressive stress and GNS layers, the MPT during the USRP and cyclic loading processes greatly affects the fatigue behaviors. For HCF tests, not only the hard-brittle martensite phase induced by the USRP process improved the material strength but also the MPT process during cyclic loading absorbed the strain energy released from the crack growth, which increased the HCF life. However, for LCF tests, the hard-brittle martensite phase decreased the ductility of the GNS layer and accelerated the crack growth rate under higher strain amplitude, resulting in the decrement of LCF life. This work presents the first investigation on fatigue behaviors of duplex stainless steel with GNS structure.</t>
  </si>
  <si>
    <t>2205 duplex stainless steel, Fatigue, Gradient nanostructure, Martensite phase transformation</t>
  </si>
  <si>
    <t>10.1007/s11668-021-01118-6</t>
  </si>
  <si>
    <t>Fatigue Test Research on Improved T-Stub Specimen of Welded Beam-to-Column Connections</t>
  </si>
  <si>
    <t>Journal of Failure Analysis and Prevention</t>
  </si>
  <si>
    <t>© 2021, ASM International.The current T-stub specimen of welded beam-to-column connections in steel structures was improved by adding clamping ends at both sides for convenience of fatigue tests. Uniaxial fatigue tests of the T-stub specimens were conducted. The fatigue properties and failure characteristics of the T-stub specimens were summarized and compared with those of two other standard welded joint configurations. Based on finite element analysis, various fatigue assessment approaches were used to predict the fatigue life of the specimens and the assessment results were compared with the test results. Previously developed unified design curves suitable to high-cycle and low-cycle fatigue assessment of standard welded joint configurations were extended to welded joints in beam-to-column connections. The results show that accurate experimental results can be obtained using the improved T-stub specimens with clamping ends; Under cyclic loading, the welded joint in beam-to-column connections has satisfying energy dissipation capacity, but the fatigue strength is relatively poor; the unified design curves are well applicable to the fatigue life assessment and design of welded beam-to-column connections in steel structures.</t>
  </si>
  <si>
    <t>Axial low-cycle fatigue test, Beam-to-column connection, Fatigue assessment, Improved T-stub specimen</t>
  </si>
  <si>
    <t>10.1007/s00773-020-00739-0</t>
  </si>
  <si>
    <t>Comparison of the fatigue performance of ferrite–pearlite and ferrite–bainite dual-phase steels</t>
  </si>
  <si>
    <t>Journal of Marine Science and Technology (Japan)</t>
  </si>
  <si>
    <t>© 2020, The Japan Society of Naval Architects and Ocean Engineers (JASNAOE).Recent demands for large vessels and deep water exploration have increased the requirements for thicker plates to ensure the sufficient strength of such structures. The use of thicker plates, however, has an adverse influence on the fatigue performance. To enhance the fatigue life, post-weld treatments, such as weld-toe grinding, TIG (tungsten inert gas) dressing, hammer peening, and high-frequency mechanical impact (HFMI) treatments are commonly employed. On the other hand, these techniques require additional fabrication time and production cost. Therefore, there is keen interest with respect to thick steel plates with improved fatigue strength. This study examined the fatigue characteristics of conventional steel (Ferrite–Pearlite, F–P steel) and Ferrite–Bainite dual-phase steel (F–B steel). The fatigue behavior of both steels was investigated by a series of fatigue tests with three different types of welded joints. In case of gusset and cruciform-welded joints, fatigue strength of F–B steel is higher than that of F–P steel. F–B steel is known to exhibit improved fatigue performance associated with the existence of bainite microstructure. In addition, the fatigue data in this study are validated against the existing literatures. Based on the fatigue test results, a modified fatigue design curve is suggested from this study. In order to discuss the effects of fatigue crack path, the fatigue crack growth rate (FCGR) of both steels was investigated in terms of Paris’ law. Finally, microstructural analysis was conducted to discuss the fatigue performance.</t>
  </si>
  <si>
    <t>Dual-phase steel, Fatigue crack growth rate, Fatigue life, Fatigue strength, Ferrite–bainite</t>
  </si>
  <si>
    <t>10.3788/CJL202148.1002119</t>
  </si>
  <si>
    <t>Microstructure and Corrosion Resistance of Laser B&lt;inf&gt;4&lt;/inf&gt;C/Cr Alloyed Layer of GCr15 Steel</t>
  </si>
  <si>
    <t>Corrosion resistance, Cr alloy layer, GCr15 steel, Hardness, Laser alloying, Laser optics</t>
  </si>
  <si>
    <t>10.11901/1005.3093.2020.283</t>
  </si>
  <si>
    <t>High Temperature Low Cycle Fatigue Characteristics of Steam Turbine Rotor Steel 10%Cr</t>
  </si>
  <si>
    <t>Cailiao Yanjiu Xuebao/Chinese Journal of Materials Research</t>
  </si>
  <si>
    <t>© 2021, Editorial Office of Chinese Journal of Materials Research. All right reserved.High temperature low cycle fatigue performance of the ultra-supercritical steam turbine rotor steel 10%Cr was studied by controlling the strain and temperature, as well as the characterization of surface morphology and sub-grain structure with SEM and TEM for the steel before and after test. Based on the experimental data the Ramberg-Osgood parameters and Manson-Coffin parameters of the high temperature and low cycle fatigue characteristics of the material were obtained through fitting the stress-strain curves, stress-life curves and strain-life curves. The hysteresis loops and stress-life curves in the initial and final phases of the high temperature low cycle fatigue experiment were analyzed comparatively in terms of the relation between plastic strains with temperature and strain amplitude. Results show that the plastic strain of steel 10%Cr is much obvious under high temperature conditions, and the fatigue life of the material decreases with the increasing strain amplitude. The plastic strain rate experienced three stages with the fatigue cycle, namely the falling stage-the transition stage-the rising stage, and the plastic strain rate has an inflection point with the variation of fatigue cycles. The maximum crack length varied nonlinearly with the number of cycles, and as a result of the high temperature and low cycle fatigue process, the size of sub-grains of the steel increases.</t>
  </si>
  <si>
    <t>Controlling strain and temperature, Crack propagation, Cyclic softening, High temperature low cycle fatigue, Metallic materials, Plastic strain</t>
  </si>
  <si>
    <t>10.12989/scs.2021.39.4.453</t>
  </si>
  <si>
    <t>Fatigue evaluation and CFRP strengthening of diaphragm cutouts in orthotropic steel decks</t>
  </si>
  <si>
    <t>Steel and Composite Structures</t>
  </si>
  <si>
    <t>© 2021 Techno Press. All rights reserved.The cracking at the transverse diaphragm cutout is one of the most severe fatigue failures threatening orthotropic steel decks (OSDs), whose mechanisms and crack treatment techniques have not been fully studied. In this paper, full-scale experiments were first performed to investigate the fatigue performance of polished cutouts involving the effect of an artificial geometrical defect. Following this, comparative experimental testing for defective cutouts strengthened with carbon fiber-reinforced polymer (CFRP) was carried out. Numerical finite element analysis was also performed to verify and explain the experimental observations. Results show that the combinative effect of the wheel load and thermal residual stress constitutes the external driving force for the fatigue cracking of the cutout. Initial geometrical defects are confirmed as a critical factor affecting the fatigue cracking. The principal stress 6 mm away from the free edge of the cutout can be adopted as the nominal stress of the cutout during fatigue evaluation, and the fatigue resistance of polished cutouts is higher than Grade A in AASHTO specification. The bonded CFRP system is highly effective in extending the fatigue life of the defective cutouts. The present study provides some new insights into the fatigue evaluation and repair of OSDs.</t>
  </si>
  <si>
    <t>Carbon fiber reinforced polymer (CFRP), Cracking, Fatigue, Orthotropic steel deck, Strengthening</t>
  </si>
  <si>
    <t>10.13374/j.issn2095-9389.2020.04.01.003</t>
  </si>
  <si>
    <t>Effect of strain amplitude on the isothermal fatigue behavior of H13 hot work die steel</t>
  </si>
  <si>
    <t>Gongcheng Kexue Xuebao/Chinese Journal of Engineering</t>
  </si>
  <si>
    <t>Carbide, Fatigue behavior, H13 hot work die steel, Isothermal fatigue, Strain</t>
  </si>
  <si>
    <t>10.1016/j.msea.2021.141308</t>
  </si>
  <si>
    <t>Thermomechanical fatigue behaviour and damage mechanisms in a 9% Cr steel: Effect of strain rate</t>
  </si>
  <si>
    <t>Damage mechanism, Phase angle, Strain rate, Thermomechanical fatigue</t>
  </si>
  <si>
    <t>10.1016/j.conbuildmat.2021.122845</t>
  </si>
  <si>
    <t>Numerical study of fatigue life of SMA/CFRP patches retrofitted to central-cracked steel plates</t>
  </si>
  <si>
    <t>© 2021 Elsevier LtdThis study aims to evaluate the repair performance of central-notched steel plates reinforced by the self-prestressing shape memory alloy carbon fiber reinforced polymer patching system (SMA/CFRP patch) through the numerical and theoretical study of the fatigue life after experimental fatigue life results were validated with the numerical method. These methods were used to determine the effectiveness of the reinforcing technique. Different widths of SMA/CFRP patches, elastic modulus of CFRP, prestress level, initial damage degree and crack type were considered as parameters that influenced the repair effectiveness. The outcomes showed that the increase in the Young's modulus, prestress level and width could significantly improve the fatigue life of central-notched steel plates. The effect of the prestress level was more prominent with wider width. Good agreement with the test data revealed that numerical and theoretical methods could predict the fatigue life with reasonable accuracy, and the strengthening was more effective for edge-cracked specimens than central-cracked specimens.</t>
  </si>
  <si>
    <t>Carbon fiber reinforced polymer, Fatigue, Finite element method, Shape memory alloy, Steel plate, Stress intensity factor</t>
  </si>
  <si>
    <t>10.3969/j.issn.1001-8360.2021.05.019</t>
  </si>
  <si>
    <t>Study on Fatigue Test of Non-rib Butt-type Tensile Anchor Plate of Long-span Cable-stayed Railway Bridge with Steel Box Girder</t>
  </si>
  <si>
    <t>© 2021, Department of Journal of the China Railway Society. All right reserved.The anchor-plate type cable-girder anchorage structure has the advantages such as simple structure, clear force transmission and convenient maintenance, but it is seldom used in cable-stayed railway bridge. In view of the new type of non-rib butt-type tensile anchor plate in cable-stayed railway bridge, the numerical simulation analysis was conducted on the force of the actual bridge tensile anchor plate. The full-scale fatigue test model was optimized according to stress equivalent method, and 3 million times fatigue test was conducted. The results show that the fatigue stresses are mostly within 50 MPa under the fatigue cable force amplitude with low stress value. The main fatigue sensitive areas are the anchor tube weld, the tensile anchor plate cutout and both ends of the tensile anchor plate butt weld. The test fatigue stress agrees well with the actual bridge stress. During the 2 million cycles of fatigue equivalent to the design life, the stress of the measured points is basically unchanged. After 3 million times of fatigue, there is still no surface crack found. The anatomical test of fatigue sensitive zones shows that there are minor welding defects and fatigue cracks at both ends of butt weld, but no cracks are found in the other areas. The welding residual stress and minor defects are the main influencing factors of fatigue cracking. The overall fatigue performance of the tensile anchor plate structure is good.</t>
  </si>
  <si>
    <t>Butt weld, Cable-stayed railway bridge, Fatigue test, Tensile anchor plate</t>
  </si>
  <si>
    <t>10.3969/j.issn.1001-8360.2021.05.016</t>
  </si>
  <si>
    <t>Experimental Study on Stiffness Degradation of Ballastless Track-bridge Structure under Long-term Train Load</t>
  </si>
  <si>
    <t>© 2021, Department of Journal of the China Railway Society. All right reserved.To study the stiffness degradation of ballastless track-high speed railway (HSR) bridge structural system under long-term train load, a 1: 4 scale test specimen of CRTS-II ballastless track-simply supported box girder bridge system was constructed. A 1.8×107 cycles multi-stage variable amplitude fatigue test was carried out to study the structural deflection and stiffness and the stiffness degradation of the structural system and to predict the service life of the structural system. The results show that under long-term action of multi-stage variable amplitude train load, no visible crack appears in the ballastless track-bridge structure, and the bearing capacity of the system still meets the design and serviceability requirements. The train load amplitude and the number of load cycles have a significant impact on the mechanical properties of the structural system. The deflection of the structural system under dynamic load has a significant amplification phenomenon. The static stiffness of the structural system shows a downward trend, with significant degradation. The irreversible dynamic stiffness degrades rapidly in the earlier service stage, and its degradation rate slows down in the later stage. At the end of the test, the cumulative static and dynamic damages of the structural system in terms of stiffness reach 23.82% and 19.25%; respectively. The remaining effective dynamic stiffness is 61.5%, with an expected service life of 420 years. Under long-term train load, the existing ballastless track-bridge structure system in China will not suffer fatigue failure in the design service life.</t>
  </si>
  <si>
    <t>Ballastless track-bridge structural system, Cumulative damage, Deflection, Stiffness, Stiffness degradation</t>
  </si>
  <si>
    <t>10.1016/j.engstruct.2021.111996</t>
  </si>
  <si>
    <t>Multiaxial fatigue assessment of complex steel connections: A case study of a vertical-lift gussetless truss bridge</t>
  </si>
  <si>
    <t>© 2021 Elsevier LtdCivil engineering structures grow more complex as engineers push innovation boundaries. Load complexity, costs, construction and maintenance efficiency, among other things, can lead to unique designs that are often excluded in current design codes and evaluation standards. Fatigue-induced damage is currently one of the most common damage types experienced by ordinary and complex civil engineering structures subjected to cyclic loading such as bridges. However, current fatigue evaluation and design standards provide limited guidance on how to approach complex welded connections. Uniaxial and multiaxial methods for the evaluation of fatigue life using strains histories are compared for the assessment of a welded gussetless truss connection of the Memorial Bridge, a vertical-lift bridge connecting Portsmouth, NH and Kittery, ME. As expected, using both approaches result in sufficient remaining fatigue life. However, it is demonstrated that commonly used uniaxial fatigue analysis methods can be insufficient in complex structures that experience variable amplitude, multiaxial, and non-proportional loading. Multiaxial non-proportional stresses experienced by a complex connection can cause a decrease in remaining fatigue life estimates. This paper presents assessment tools and a method for the evaluation of fatigue life of complex welded connections using strain time histories.</t>
  </si>
  <si>
    <t>Gussetless truss, High cycle fatigue, Hot-spot method, Measured strains, Multiaxial fatigue, Multiaxial non-proportional loading, Remaining fatigue life prediction, Steel structures, Strain rosettes, Vertical-lift bridge, Welded connections</t>
  </si>
  <si>
    <t>10.1016/j.engstruct.2021.112114</t>
  </si>
  <si>
    <t>Low-cycle fatigue performance of high-strength steel reinforcing bars considering the effect of inelastic buckling</t>
  </si>
  <si>
    <t>Concrete columns, High-strength steel, Inelastic buckling, Low-cycle fatigue, Seismic design</t>
  </si>
  <si>
    <t>10.1063/5.0050134</t>
  </si>
  <si>
    <t>Anti-corrosion treatment for bearing steel</t>
  </si>
  <si>
    <t>AIP Conference Proceedings</t>
  </si>
  <si>
    <t>© 2021 Author(s).The rolling bearing is one of the key components for the functioning of sophisticated machinery in the demanding industrial world today. For efficient and smooth operation, bearings need to sustain wear, fatigue, high loads, and sometimes, heat and harsh environments. Preceding failure analysis of the current work concluded that the recurring failure of the bearings under consideration is predominantly caused by the excessive wearing of the bearing track, and false brinelling due to harsh corrosive environment. This work, as a remedial measure, aims at enhancing the bearing life by suitably applying nitrocarburizing, a thermochemical heat treatment, to bearing parts. By heat treatment, nitrogen and carbon are diffused in hardened bearing races and rolling elements at a relatively lower temperature of 560-580 °C followed by controlled oxidation. Structural transformation during the process formed a compound layer at the sub-surface consisting of s-Fe2-3(N, C) and y'-Fe4(N, C) phases and a thin continuous layer of Fe3O4 on the compound layer as confirmed by X-Ray diffraction and microstructural analysis. Microhardness profile confirmed progressively declining hardness from the surface towards the core. Salt spray tests performed on the nitrocarburized parts indicated excellent corrosion-resistance properties.</t>
  </si>
  <si>
    <t>Compound layer, Diffusion layer-Oxide-layer, Ferritic Nitrocarburizing, Porosity</t>
  </si>
  <si>
    <t>10.12989/scs.2021.39.3.229</t>
  </si>
  <si>
    <t>Experimental study on the fatigue performance of aluminum foam sandwich with 304 stainless steel face-sheet</t>
  </si>
  <si>
    <t>© 2021 Techno Press. All rights reserved.This work focused on aluminum foam sandwich (AFS) with different foam core densities and different face-sheet thicknesses subjected to constant amplitude three-point bending cyclic loading to study its fatigue performance. The experiments were conducted out by a high frequency fatigue test machine named GPS-100. The experimental results showed that the fatigue life of AFS decreased with the increasing loading level and the structure was sensitive to cyclic loading, especially when the loading level was under 20%. S-N curves of nine groups of AFS specimens were obtained and the fatigue life of AFS followed three-parameter lognormal distribution well. AFS under low cyclic loading showed pronounced cyclic hardening and the static strength after fatigue test increased. For the same loading level, effects of foam core density and face-sheet thickness on the fatigue life of AFS structure were trade-off and for the same loading value, the fatigue life of AFS increased with aluminum foam core density or face-sheet thickness monotonously. Core shear was the main failure mode in the present study.</t>
  </si>
  <si>
    <t>Aluminum foam sandwich, Fatigue, S-N curve, Three-point bending</t>
  </si>
  <si>
    <t>10.1016/j.conbuildmat.2021.122534</t>
  </si>
  <si>
    <t>The effects of aging in seawater and SWSSC and strain rate on the tensile performance of GFRP/BFRP composites: A critical review</t>
  </si>
  <si>
    <t>© 2021 Elsevier LtdReplacing metallic materials (typically carbon steel bars) with fiber reinforced polymer (FRP) composites to reinforce marine concrete structures can effectively resolve the corrosion issue of carbon steel due to external chloride ions and moisture. However, the corrosion-free nature of FRP material cannot guarantee its desirable durability in the marine structures. In order to better understand the durability performance of FRP composites, this paper summarizes the quasi-static tensile properties of FRP composites after exposure in simulated seawater and seawater sea sand concrete (SWSSC) environments, and the dynamic performance of the FRP materials. It is found the degradation degree of FRP composites increases with the exposure time, temperature, stress level and alkalinity/salinity of the immersion solution. Currently, the investigations on the dynamic tensile properties of FRP composites after long-term exposure tests are quite limited. Hence this study identifies the possible research needs by summarizing the investigations on the degradation of FRP's dynamic performance after seawater exposure and the strain rate sensitivity of glass/basalt fiber reinforced polymer (GFRP/BFRP) composites under dynamic loading. The impact strength, Young's modulus and fatigue life will all be diminished due to exposure in seawater. And both the mechanical performance and failure mode of the FRP composites are obviously influenced by the applied strain rate. This study identifies the current knowledge gap and can serve as a valuable reference for further investigation on the long-term performance, especially the long-term dynamic tensile properties of FRP composites in seawater and SWSSC environments.</t>
  </si>
  <si>
    <t>Degradation, Durability performance, Dynamic tensile properties, GFRP/BFRP composites, Seawater, SWSSC environment</t>
  </si>
  <si>
    <t>10.3390/su13105675</t>
  </si>
  <si>
    <t>S235jrc+c steel response analysis subjected to uniaxial stress tests in the area of high temperatures and material fatigue</t>
  </si>
  <si>
    <t>Sustainability (Switzerland)</t>
  </si>
  <si>
    <t>Fatigue limit, Mechanical properties, Structural steel 1.0122, Uniaxial creep, Uniaxial fatigue</t>
  </si>
  <si>
    <t>10.1007/s11223-021-00303-0</t>
  </si>
  <si>
    <t>Load Rate-Related Mechanical Properties of Steels and Alloys under Static and Cyclic Loading in Gaseous Hydrogen</t>
  </si>
  <si>
    <t>austenite, cyclic crack resistance, hydrogen embrittlement, low-cycle life, martensite, sorbite</t>
  </si>
  <si>
    <t>10.19721/j.cnki.1001-7372.2021.05.007</t>
  </si>
  <si>
    <t>Fatigue Behavior and CFRP Reinforcement of Diaphragm Cutouts in Orthotropic Steel Bridge Decks</t>
  </si>
  <si>
    <t>© 2021, Editorial Department of China Journal of Highway and Transport. All right reserved.Fatigue cracking at the diaphragm cutout is one of the major diseases of orthotropic steel decks (OSDs). Sufficient fatigue tests are needed to validate the fatigue resistance, fatigue evaluation method, and crack treatment techniques of the cutout detail. Fatigue tests on full-scale OSD models were carried out to investigate the fatigue performance of polished cutouts, defective cutouts (with artificial defects), and defective cutouts strengthened with carbon fiber-reinforced polymer (CFRP). Combined with the finite element method, the fatigue assessment methods for the polished cutout details were also studied. The results show that the fatigue lives of polished cutouts exceed 50 million cycles under standard fatigue vehicle loads, indicating that fatigue cracks will not occur during the service period. There is a significant concentration of compressive stresses around the cutout under the effect of wheel load, and the combined effect of the wheel load stress and thermal residual stress constitutes an external driving force of the fatigue cracking. Moreover, the initial geometric defect is also an important reason for this fatigue cracking. For the fatigue evaluation of polished cutouts, the principal stress 6 mm away from the free edge of the cutouts on the surface of the transverse diaphragm can be used as the nominal stress, and the fatigue resistance is proved to be higher than fatigue grade A (with an constant-amplitude fatigue threshold of 165 MPa) in the specification of American Association of State Highway and Transportation Officials (AASHTO). The externally bonded CFRP reinforcement is effective in arresting the fatigue crack propagation at the defective cutouts. If a 6.5-mm-long fatigue crack is taken as the damage tolerance, the fatigue life of the diaphragm cutouts strengthened with CFRP on one side is more than 14.5 times that of the un-strengthened ones. The fatigue life can be further improved if double-side CFRP strengthening is applied, which should be studied in the future.</t>
  </si>
  <si>
    <t>Bridge engineering, CFRP, Fatigue behavior, Full-scale model test, Orthotropic steel bridge deck, Reinforcement</t>
  </si>
  <si>
    <t>10.1115/1.4050021</t>
  </si>
  <si>
    <t>Low-cycle fatigue life of continuously cyclic-hardening material</t>
  </si>
  <si>
    <t>Journal of Engineering for Gas Turbines and Power</t>
  </si>
  <si>
    <t>Copyright © 2021 by ASME.A general fatigue life equation is derived by modifying the Tanaka-Mura-Wu dislocation pile-up model for variable strain-amplitude fatigue processes, where the fatigue crack nucleation life is expressed in terms of the root-mean-square of plastic strain range. Low-cycle fatigue tests were conducted on an austenitic stainless steel. At 400 °C and 600 °C, the material exhibits continuously cyclic-hardening behavior. The root-meansquare of plastic strain ranges is evaluated from the experimental data for each test condition at strain rates ranging from 0.0002/s to 0.02/s. The variable-amplitude Tanaka-Mura-Wu model is found to be in good agreement with the low-cycle fatigue (LCF) data, which effectively proves Miner's rule on the stored plastic strain energy basis.</t>
  </si>
  <si>
    <t>Crack nucleation, Cyclic hardening, Life prediction, Low cycle fatigue</t>
  </si>
  <si>
    <t>10.3390/ma14102529</t>
  </si>
  <si>
    <t>Impact of ball burnished regular reliefs on fatigue life of AISI 304 and 316L austenitic stainless steels</t>
  </si>
  <si>
    <t>© 2021 by the authors. Licensee MDPI, Basel, Switzerland.The present work describes an experimental investigation of the fatigue durability of AISI 304 and AISI 316L austenitic stainless steels, which have regular reliefs (RR) of the IV-th type, formed by ball burnishing (BB) on flat surfaces, using a computer numerical control (CNC) milling center. The methodology and the equipment used for obtaining regular reliefs, along with a vibration-induced fatigue test setup, are presented and described. The results from the BB process and the fatigue life experiments of the tested austenitic stainless steels are gathered, using the approach of factorial design experiments. It was found that the presence of RR of the IV-th type do not worsen the fatigue strength of the studied steels. The Pareto, t-test and Bayesian rule techniques are used to determine the main effects and the interactions of significance between ball burnishing regime parameters. A stochastic model is derived and is used to find when the probability of obtaining the maximum fatigue life of parts made of AISI 304 or 316L reaches its maximum value. It was found that when the deforming force, the amplitude of the sinewaves and their wavenumber are set at high values, and the feed rate is set at its low value, the probability to reach maximum fatigue life for the parts made of AISI 304 or 316L is equal to 97%.</t>
  </si>
  <si>
    <t>Austenitic stainless steel, Ball burnishing, Bayesian rule, Fatigue life, Regular reliefs, Surface topography, T-test</t>
  </si>
  <si>
    <t>10.3390/ma14102516</t>
  </si>
  <si>
    <t>Bending fatigue behaviour and fatigue endurance limit prediction of 20cr2ni4a gear steel after the ultrasonic surface rolling process</t>
  </si>
  <si>
    <t>20Cr2Ni4A carburizing gear steel, Microscopic mechanism, Three-point bending fatigue test, Ultrasonic surface rolling treatment</t>
  </si>
  <si>
    <t>10.3390/met11050835</t>
  </si>
  <si>
    <t>Fatigue behavior of hybrid components containing maraging steel parts produced by laser powder bed fusion</t>
  </si>
  <si>
    <t>Fatigue, Functional materials, Laser powder bed fusion, Structural integrity</t>
  </si>
  <si>
    <t>10.3390/met11050807</t>
  </si>
  <si>
    <t>Fatigue and crack growth under constant-and variable-amplitude loading in 9310 steel using “rainflow-on-the-fly” methodology</t>
  </si>
  <si>
    <t>Crack closure, Crack growth, Fatigue, Metallic materials, Plasticity, Spectrum loading</t>
  </si>
  <si>
    <t>10.1007/s12613-021-2253-y</t>
  </si>
  <si>
    <t>Ultrahigh cycle fatigue fracture mechanism of high-quality bearing steel obtained through different deoxidation methods</t>
  </si>
  <si>
    <t>International Journal of Minerals, Metallurgy and Materials</t>
  </si>
  <si>
    <t>© 2021, University of Science and Technology Beijing.The mechanism of oxide inclusions in fatigue crack initiation in the very-high cycle fatigue (VHCF) regime was clarified by subjecting bearing steels deoxidized by Al (Al-deoxidized steel) and Si (Si-deoxidized steel) to ultrasonic tension-compression fatigue tests (stress ratio, R = −1) and analyzing the characteristics of the detected inclusions. Results show that the main types of inclusions in Si- and Al-deoxidized steels are silicate and calcium aluminate, respectively. The content of calcium aluminate inclusions larger than 15 µm in Si-deoxidized steel is lower than that in Al-deoxidized steel, and the difference observed may be attributed to different inclusion generation processes during melting. Despite differences in their cleanliness and total oxygen contents, the Si- and Al-deoxidized steels show similar VHCF lives. The factors causing fatigue failure in these steels reveal distinct differences. Calcium aluminate inclusions are responsible for the cracks in Al-deoxidized steel. By comparison, most fatigue cracks in Si-deoxidized steel are triggered by the inhomogeneity of a steel matrix, which indicates that the damage mechanisms of the steel matrix can be a critical issue for this type of steel. A minor portion of the cracks in Si-deoxidized steel could be attributed to different types of inclusions. The mechanisms of fatigue fracture caused by calcium aluminate and silicate inclusions were further analyzed. Calcium aluminate inclusions first separate from the steel matrix and then trigger crack generation. Silicate inclusions and the steel matrix are closely combined in a fatigue process; thus, these inclusions have mild effects on the fatigue life of bearing steels. Si/Mn deoxidation is an effective method to produce high-quality bearing steel with a long fatigue life and good liquid steel fluidity.</t>
  </si>
  <si>
    <t>bearing steel, fatigue crack initiation, inclusion, non-aluminum deoxidation, tessellated stresses</t>
  </si>
  <si>
    <t>10.1002/stab.202100016</t>
  </si>
  <si>
    <t>Reasonable periods of inspection for crack detection on historical riveted railway bridges based on fracture mechanics - Part 2</t>
  </si>
  <si>
    <t>Stahlbau</t>
  </si>
  <si>
    <t>© 2021, Ernst und Sohn. All rights reserved.Reasonable periods of inspection for crack detection on historical riveted railway bridges based on fracture mechanics – part 2. An assessment of the remaining fatigue life based on SN-curves often leads to conservative and imponderable results, because of the high effect of the fatigue damage in the past with minor knowledge of the associated service trains. For a representative single span truss bridge an alternative assessment based on fracture mechanics was done, with calibrated models based on fatigue tests on dismounted historical girders and stress spectra based on numerical simulations of the crossing of the individual service trains. This was the content of part 1 of this paper. Based on the assumption of a starting crack length detectable at regular inspections, remaining fatigue life are calculated for the individual bridge members, leading to a proposal of accurate time periods for inspection. This topic is the content of this part 2 of the paper, including also comprehensive parameter variations to allow a generalization for other historical riveted railway bridges.</t>
  </si>
  <si>
    <t>analysis and calculation, fatigue, fracture mechanics, historical steel railway bridges, remaining fatigue life, steel bridges</t>
  </si>
  <si>
    <t>10.1007/s11665-021-05682-8</t>
  </si>
  <si>
    <t>The Effect of Polyurea Coating on Fatigue Life of Mild Steel</t>
  </si>
  <si>
    <t>© 2021, ASM International.The main objective of this study is to investigate experimentally the effect of polyurea coating on fatigue strength of grade-A marine steel (Mild steel). Some preliminary specimens are prepared by different cutting and surface finishing methods, using two types of primer. Based on roughness measurement of surface and pull-off test results, the milling method for cutting and grinding machine method for surface preparation with Rayston as a primer are used. Mechanical properties of steel and coating are determined by applying tensile tests on five specimens. The results of tensile tests show that polyurea coating is low-strength, high-ductile material with good energy absorption capability. Then thirty specimens are fabricated and high-cycle axial fatigue tests with a stress ratio of 0.05 and maximum stress as a fraction of yield stress are employed. The fatigue strength of coated specimens can be as more than 128% of uncoated specimens in high-cycle fatigue. This is due to the high absorption of energy by coating when the applied stress is in the elastic range of steel. In low cycle fatigue tests, the results of coated specimens are almost the same as for uncoated specimens. It was concluded that the type of primer has a very significant effect on the adhesion and fatigue strength of coated specimens.</t>
  </si>
  <si>
    <t>coating, fatigue test, fracture, polyurea, primer coating</t>
  </si>
  <si>
    <t>10.1007/s00170-021-06822-z</t>
  </si>
  <si>
    <t>Experimental study on fatigue performance of resistance spot-welded sheet metals</t>
  </si>
  <si>
    <t>© 2021, The Author(s), under exclusive licence to Springer-Verlag London Ltd. part of Springer Nature.Resistance spot welding is used as a reliable joining process in many engineering applications because of its effectiveness, automation capability, and low cost. The spot-welded sheet metals, on the other hand, are prone to mechanical fatigue failure, especially under cyclic loadings. Therefore, understanding and elucidating the fatigue phenomenon of the spot-welded joints are crucial in terms of estimating and preventing undesired failure conditions. In the design phase, there exist a considerable amount of challenges to overcome; one of the most important challenges is to select optimum working conditions. Hence, in this study, the fatigue phenomenon of the spot-welded sheet metals is investigated experimentally, by taking electrode force into consideration. For this purpose, spot-welded modified tensile shear (MTS) test specimens were utilized. A series of fatigue life tests were conducted to examine the influence of electrode force on fatigue life. The results obtained through an optical microscope were presented and interpreted. Experimental data showed that the number of cycles to failure changes depending on the spot-generating schemes in terms of electrode force and welding schedules. Through the investigation of an optical micrograph of partially failed spot-welded MTS specimens for different groups of spot welds created under different electrode force effects, it is seen that the fatigue failure is dominated by the through-thickness cracking. Comparing both crack formation and also fatigue lives of different groups of spot-welded MTS specimens, it is shown that the electrode force and accordingly thermal interaction play an important role in the fatigue strength of the spot-welded specimens.</t>
  </si>
  <si>
    <t>Electrode force, Fatigue fracture, Modified tensile shear specimen (MTS), Spot weld, Steel</t>
  </si>
  <si>
    <t>10.1061/(ASCE)EM.1943-7889.0001932</t>
  </si>
  <si>
    <t>S-N Fatigue Curve Determination for Corroded High-Strength Bridge Wires</t>
  </si>
  <si>
    <t>Journal of Engineering Mechanics</t>
  </si>
  <si>
    <t>© 2021 American Society of Civil Engineers.Accurate residual life evaluation is crucial for maintenance of corroded bridge wires, and a stress-life (S-N) curve is determined for the fatigue strength of steel wires after corrosion. The S-N curve is established based on assumptions that the maximum pit depth can qualify as an indicator of the corrosion level, and the residual life primarily depends on the crack growth of the corroded wire. By means of the Paris law, the S-N curve is derived for the corroded wires. Intensive reported experimental results from both corrosion acceleration wires and artificially notched wires as well as the corresponding numerical simulation are then used to validate the proposed model. A sensitivity study is also presented to prove the wide applicability of the proposed S-N curve under different factors, including the corrosion pit shape, stress ratio, fatigue loading frequency, and corrosive environment.</t>
  </si>
  <si>
    <t>Cold-drawn bridge wire, Corrosion, Pit depth, Residual life, Stress-life (S - N) curve</t>
  </si>
  <si>
    <t>10.1002/stco.202000053</t>
  </si>
  <si>
    <t>The efficiency of HFMI treatment and TIG remelting for extending the fatigue life of existing welded structures</t>
  </si>
  <si>
    <t>© 2021 The Authors. Published by Ernst &amp; Sohn Verlag für Architektur und technische Wissenschaften GmbH &amp; Co. KG, Berlin.Different post-weld treatment methods have been developed to enhance the fatigue strength of welded steel structures and extend the service lives of their components. High-frequency mechanical impact (HFMI) treatment and tungsten inert gas (TIG) remelting are two methods that have attracted considerable interest in recent decades. This paper presents the results of a study of fatigue life extension for pre-fatigued welded steel details which can be achieved using HFMI treatment and TIG remelting. More than 250 fatigue test results were collected – including different details such as butt welds, longitudinal attachments, transverse attachments and cover plate attachments. HFMI treatment was found to extend the life considerably when the specimens treated were free from cracks or when existing cracks were &lt; 2.25 mm deep. TIG remelting could extend fatigue lives even with cracks &gt; 4 mm deep. In comparison to TIG remelting, HFMI treatment results in a longer fatigue life extension for pre-fatigued details, provided existing cracks are &lt; 2.25 mm deep. Regarding TIG remelting, the depth of possible remaining cracks was found to be a substantial parameter when assessing the degree of life extension.</t>
  </si>
  <si>
    <t>allowable crack size, Analysis and design, Experiments, fatigue life extension, high-frequency mechanical impact, pre-fatigue, Steel bridges, TIG remelting</t>
  </si>
  <si>
    <t>10.1016/j.engfailanal.2021.105300</t>
  </si>
  <si>
    <t>Investigating the fatigue behaviour of small scale and real size HFMI-treated components of high strength steels</t>
  </si>
  <si>
    <t>© 2021 Elsevier LtdThe present study reports on results of a completed research project, which investigated amongst others the fatigue strength of weldments made of structural steels S355J2+N, S690QL and S960QL and treated with the post-weld treatment process High Frequency Mechanical Impact (HFMI). Reference tests on as-welded (AW) specimens, which were manufactured from the same material batches, were carried out in order to enable a direct comparison. Main goal of the present tests series was, apart from the revalidation of the higher efficiency of HFMI on high strength steels, to investigate possible scale effects, when the post-weld treatment method is applied on real size structural components. Therefore, usual fatigue test specimens and real size structural beams HEA 260 were tested. The welded structural detail of transverse stiffeners was investigated in all cases. All results are evaluated with the nominal stress approach and they are presented in S-N curves along with the respective FAT classes, which are proposed by the design guidelines of Eurocode and the recommendations of International Institute of Welding (IIW). Beach mark tests were carried out on HFMI-treated small scale fatigue test specimens, in order to investigate the influence of HFMI on the fatigue crack growth behaviour (FCG). In all cases, a significant increase in fatigue strength was achieved by the application of HFMI with the fatigue life extension being more significant for the high strength steels. No scaling effect was documented regarding the application of the method on the structural beams having similar plate thicknesses as the small scale specimens but more complex geometries and significantly longer weldments. Finally, the evaluation of the beach mark tests and their comparison with reference curves found in literature did not allow a clear assessment of the HFMI influence on the fatigue crack propagation (FCP).</t>
  </si>
  <si>
    <t>HEA beams, High Frequency Impact Treatment, High strength steels, Real size structural components, Transverse stiffeners</t>
  </si>
  <si>
    <t>10.1016/j.tws.2021.107593</t>
  </si>
  <si>
    <t>Experimental investigation and low-cycle fatigue behavior of I-shaped steel bracing members with gusset plate connections</t>
  </si>
  <si>
    <t>© 2021Experiments on 12 specimens are conducted to study the low-cycle fatigue behavior of I-shaped steel bracing members with gusset plate connections. The experimental results show that there are three locations vulnerable to damage following three different damage sequences. A small clearance distance (1) makes it more likely to develop damage on the gusset plate, and (2) exacerbates the degradation of the rotational and tensile loading capacity, especially when the specimen is subject to large loading amplitudes. When the loading amplitude is small, properly reducing the clearance distance can increase fatigue life and crack development life, leading to a more ductile performance. Using Bayesian updating, a probabilistic model is proposed to predict the fatigue life.</t>
  </si>
  <si>
    <t>Damage sequence, Gusset plate connection, I-shaped steel bracing members, Life prediction, Low-cycle fatigue</t>
  </si>
  <si>
    <t>10.1016/j.tws.2021.107564</t>
  </si>
  <si>
    <t>Experimental and numerical study on ultra low cycle fatigue fracture of X steel tubular joints with CHS braces to SHS chord</t>
  </si>
  <si>
    <t>© 2021 Elsevier LtdSteel tubular joints in steel structures may suffer from ultra low cycle fatigue fracture under strong seismic action. This paper aims to investigate the ultra low cycle fatigue behavior of X steel tubular joints with CHS braces to SHS chord by means of experiments and numerical simulation. Firstly, three X-joints with different constructions were tested. The experimental results indicate that the X-joint with fillet weld or penetration weld exhibits punching failure mode, and the weld forms have no obvious effect on the deformation ability and fatigue life of the joint. As for the X-joint with internal stiffener in the chord, it shows tensile fracture failure characteristic and has low deformation capacity, and there is no obvious surface crack before sudden fracture failure. Afterwards, the fracture failure of the X-joints were numerically simulated by using the cyclic void growth model. It shows that the crack growth rate is greatly underestimated by the model, and the predicted fatigue life of the X-joints was obviously longer than that of the tests, thus the evaluation on fatigue life of X-joints tended to be unsafe. A Lode parameter enhanced cyclic void growth model (referred to as LCVGM) was thus developed to consider shear effect on the fracture prediction, and the LCVGM parameters of base metal and weld metal were determined based on the experimental results of the pure shear specimens. Finally, the LCVGM was applied to simulate the ultra low cycle fatigue fracture of the X-joints, and it is shown that the model can well predict the whole fracture process and fatigue life of the joints.</t>
  </si>
  <si>
    <t>Fracture prediction, Lode parameter enhanced cyclic void growth model, Shear effect, Ultra low cycle fatigue, X steel tubular joint</t>
  </si>
  <si>
    <t>10.1111/ffe.13438</t>
  </si>
  <si>
    <t>Multiaxial fatigue life prediction method of notched specimens considering stress gradient effect</t>
  </si>
  <si>
    <t>© 2021 John Wiley &amp; Sons, Ltd.This paper investigates the effect of stress gradient on the fatigue life of U-notched specimens under multiaxial proportional loading by studying the shear stress gradient and normal stress gradient on the crack initiation plane separately. First, based on the energy method and critical plane method, an energy-critical plane method for determining the direction of crack initiation is proposed. Second, with the help of the concept of stress field intensity, the shear stress gradient and normal stress gradient on the critical plane are studied. Finally, a multiaxial fatigue life prediction model is established by combining the equivalent stress field intensity, composed of the shear stress field intensity and normal stress field intensity, with the Manson–Coffin equation. Theoretical analysis is verified by the experiments of Q345 steel notched specimens, and the results show that the predicted accuracy of the proposed method is not conservative and is superior to the local stress–strain method.</t>
  </si>
  <si>
    <t>energy-critical plane method, finite element method, multiaxial notched specimen, stress gradient effect</t>
  </si>
  <si>
    <t>10.1016/j.jcsr.2021.106571</t>
  </si>
  <si>
    <t>Fatigue crack initiation and energy-based life analysis for Q345qD bridge steel at low temperatures</t>
  </si>
  <si>
    <t>© 2021 Elsevier LtdThe lack of in-depth understanding on the low-temperature fatigue cracking performance has limited the extensive application of the Q345qD bridge steel in cold and severely cold regions. This study investigates the resistance to the fatigue crack initiation of the Q345qD steel through a series of strain-controlled fatigue tests of smooth coupons at room and low temperatures. Experimental results present the cyclic stress-strain relationship, non-Masing properties and Coffin-Manson-type fatigue crack initiation resistance. Thereafter, this study analyzes the effect of low temperatures on the stain-controlled fatigue life of the studied Q345qD steel using the different energy approaches. Results indicate that the low temperatures within -60 °C increase the resistance to the fatigue crack initiation and the cyclic strain-hardening coefficients. A comparison with other structural steels demonstrates the excellent fatigue performance of the Q345qD steel at room and low temperatures. Since the corresponding stress amplitudes of the Q345qD steel under each cyclic strain range exhibit some strain-range-dependent cyclic softening/hardening behavior, the plastic strain energy density and the concept of fatigue toughness are more suitable and effective to predict the fatigue life of the Q345qD steel at room and low temperatures. Finally, a simple and accurate method for calculating the plastic strain energy density has been proposed.</t>
  </si>
  <si>
    <t>Bridge steel Q345qD, Energy approach, Fatigue crack initiation, Low temperature, Strain-controlled fatigue</t>
  </si>
  <si>
    <t>10.1016/j.ijfatigue.2021.106166</t>
  </si>
  <si>
    <t>A novel method for characterizing the fatigue crack propagation of steel via the weak magnetic effect</t>
  </si>
  <si>
    <t>© 2021 Elsevier LtdGenerally, the fatigue failure of reinforced concrete beams under the coupled action of fatigue and corrosion is mainly controlled by the brittle fracture of the steel bar, confirming the significance of the fatigue crack growth (FCG) behavior of the steel bar. In this regard, FCG tests of opening mode I were conducted based on standard compact specimens manufactured from HRB400E steel bar. Meanwhile, the weak magnetic field, including the piezomagnetic field throughout the FCG process and the residual magnetic field (RMF) at certain crack lengths were both recorded. Piezomagnetic hysteretic curves and RMF distribution were analyzed separately, and the characteristic parameters of them were both determined. The evolution mechanism of the weak magnetic field was then comprehensively explored. Finally, the quantitative relationships between the FCG parameters and the characteristic parameters of weak magnetic field were separately established. The proposed relationships were applied in a prediction model of crack length, FCG rate and the FCG life, which were validated through the experimental results. The results showed that the prediction accuracy of stress intensity factor using PE method, and the prediction accuracy of crack length using PE and MMM methods all reached 90%. The errors between the FCG life predicted by PE and MMM methods and the experimental results were both within 20%.</t>
  </si>
  <si>
    <t>Crack length, Fatigue crack growth rate, Fatigue life prediction, Piezomagnetic hysteretic curve, Residual magnetic field distribution</t>
  </si>
  <si>
    <t>10.1111/ffe.13423</t>
  </si>
  <si>
    <t>Fatigue of X65 steel in the sour corrosive environment—A novel experimentation and analysis method for predicting fatigue crack initiation life from corrosion pits</t>
  </si>
  <si>
    <t>© 2021 The Authors. Fatigue &amp; Fracture of Engineering Materials &amp; Structures published by John Wiley &amp; Sons Ltd.Oil and gas pipelines manufactured from API-5L Grade X65 steel are generally subjected to cyclic loading and their internal surfaces are frequently exposed to corrosive sour fluids. Exposure of pipelines to these environments often leads to localized corrosion (pitting) and decreased fatigue life. Corrosion pits are geometrical discontinuities that may promote fatigue cracking by acting as stress raisers. In order to optimize asset inspection and repair scheduling, it is important to understand the fatigue behavior of X65 steel and in particular, the ability to predict the crack initiation from corrosion pit. To achieve this level of understanding, conducting fatigue tests in an environmental condition replicating the field environment is important. This paper presents the test protocol and results of environmental fatigue testing using bespoke laboratory apparatus to undertake in situ corrosion fatigue tests in a sour corrosive environment under uniaxial loading. The environment selected represent processes that are likely to occur at internal surfaces of oil and gas pipelines exposed to production fluids. The tests were carried out on smooth samples to obtain S-N curve in this specific environment as well as on pre-pitted samples. An electrochemical method is used to create corrosion pits on the samples. Also, a model is proposed to predict the crack initiation life from corrosion pit, using a local stress-based technique, which has been validated by experimental test results. Post-test fractography was carried out by scanning electron microscopy (SEM). The performance of our approach is demonstrated. The innovation is anticipated to encourage other workers to employ similar small-scale tests requiring toxic and challenging test environments.</t>
  </si>
  <si>
    <t>environmental fatigue testing, fatigue crack initiation, life prediction, oil and gas pipelines, pitting corrosion, X65 steel</t>
  </si>
  <si>
    <t>10.1016/j.ijfatigue.2021.106161</t>
  </si>
  <si>
    <t>Fatigue failure mechanism and life prediction of a cast duplex stainless steel after thermal aging</t>
  </si>
  <si>
    <t>© 2021 Elsevier LtdPressurized piping systems in nuclear power plants made of cast duplex stainless steels (CDSSs) are subjected to thermal aging and fatigue. Low cycle fatigue tests on a nuclear grade CDSS revealed prolonged fatigue lives after thermal aging at 400 °C up to 10000 h. The underlying mechanism is mainly associated with the reduced plastic strain amplitude, which is presumably a result of thermal aging induced ferrite embrittlement and strengthening of austenite. A life prediction model was proposed with austenite microhardness incorporated into the Basquin-Coffin-Manson equation as a variable to reflect the effect of thermal aging.</t>
  </si>
  <si>
    <t>Duplex stainless steel, Hardness, Life prediction, Low cycle fatigue, Thermal aging</t>
  </si>
  <si>
    <t>10.1016/j.ijfatigue.2020.106101</t>
  </si>
  <si>
    <t>Mean stress effect in stress-life for hard steels</t>
  </si>
  <si>
    <t>© 2020 Elsevier LtdThis paper examines the effect of mean stress on the fatigue behavior of very hard carburized steels. Current theories suggest that the maximum stress at the fatigue limit continuously decreases with decreasing minimum stress whereas the results of this study indicate that the maximum stress remains constant for minimum stresses less than the fully reversed constant amplitude fatigue limit minimum stress. The theory proposed by the authors corrects this error by maintaining the maximum stress at the fatigue limit constant with decreasing minimum stress in the compressive mean stress region.</t>
  </si>
  <si>
    <t>Constant amplitude tests, Fatigue, Hard steels, Mean stress, New mean stress rule</t>
  </si>
  <si>
    <t>10.1177/1350650120940196</t>
  </si>
  <si>
    <t>The influence of lubricant formulation on early thrust and radial bearing damage associated with white etching cracks</t>
  </si>
  <si>
    <t>© IMechE 2020.In the past, results have shown the influence of oil-additive systems in the life of rolling bearings, also hypotheses have been formulated on the influence of lubricant formulation on the development of early bearing damage associated with white etching cracks. In some earlier work of the authors with different operating conditions, early damage, and white etching cracks had been generated by mechanical stresses. In this study, tests with custom-made lubricants have been performed on thrust as well as radial bearings to clarify some assumptions. The tested oils differ only by the presence of three additives, but only one oil has led systematically to white etching cracks despite the fact that both oils lead to similar mechanical stresses. The results confirm that under mixed lubrication conditions with certain lubricant formulations, early damage, in particular white etching cracks, can be influenced by the oil-additive system likely affecting the bearing steel. Hypotheses are formulated and the influence of different parameters is discussed. This paper, combined with earlier work of the authors, confirms that the understanding and solution to an early bearing damage associated with white etching cracks can only be validated using the appropriate test method.</t>
  </si>
  <si>
    <t>lubricant additives, rolling contact fatigue, tribochemistry, White etching cracks</t>
  </si>
  <si>
    <t>10.1007/s12540-019-00458-1</t>
  </si>
  <si>
    <t>Experimental and Numerical Analysis of High-Cycle Fatigue Behavior of Steel Matrix Nanocomposites Reinforced by TiC/hBN Nanoparticles</t>
  </si>
  <si>
    <t>© 2019, The Korean Institute of Metals and Materials.Abstract: The majority of the product failure in industries is due to fatigue loadings. On the other hand, Nanocomposite materials are a new group of materials, which are developed because of their enhanced mechanical properties. In this manuscript, metal matrix nanocomposite samples (i.e. steel alloy 316L is considered as the matrix together with TiC and hBN nanoparticles as the reinforcing particles) are produced using the powder metallurgy process. The reinforcing nanoparticles in 3.5 wt% for each one are added to the matrix material. The samples are compacted in the pressure of 410 MPa and sintered in temperature of 1375 °C for 3.5 h. Tensile testing is carried out on the samples to find the mechanical properties of the material and to compare with the corresponding properties of the pure steel. High-cycle fatigue tests are performed to derive the Stress-Cycle curve of the nanocomposite material. Subsequently, estimation of the fatigue life of nanocomposite gear is done, using finite element numerical simulations, and then the results are compared with the AGMA standard results. Experimental and numerical results show improved mechanical properties of nanocomposite samples, compared to steel, as a result of the existence of reinforcement nanoparticles. Graphic Abstract: [Figure not available: see fulltext.]</t>
  </si>
  <si>
    <t>High-cycle fatigue characteristics, Mechanical properties, Metal matrix nanocomposite, Reinforcing nanoparticles, Stainless steel matrix</t>
  </si>
  <si>
    <t>10.16579/j.issn.1001.9669.2021.02.024</t>
  </si>
  <si>
    <t>Study on fatigue performance of cracked steel structure repaired with stop-hole and CFRP</t>
  </si>
  <si>
    <t>Jixie Qiangdu/Journal of Mechanical Strength</t>
  </si>
  <si>
    <t>© 2021, Editorial Department of JOURNAL OF MECHANICAL STRENGTH. All right reserved.For crane metal constructions, fatigue cracks during long-term services easily occurs. A combination of crack stop-hole and CFRP for repairing cracked metal structures can achieve better results than single repairing methods. For the crack initiation stage of the crack stop-hole edge after composite repair, by utilizing ABAQUS and FE-SAFE to establish a finite element analysis model, the influence of factors such as the reinforcement method, the radius of the stop-hole, the length of the fatigue crack and the distance from the crack tip to the edge of the crack stop on the crack initiation life were analyzed and verified through experiments. The results show that it is feasible to use ABAQUS and FE-SAFE to analyze the durability of the composite repaired structure, which can provide references for the formulation of plans to repair.</t>
  </si>
  <si>
    <t>Carbon fiber reinforced polymer (CFRP), Composite repair, Crack initiation, Crack stop-hole, Fatigue analysis</t>
  </si>
  <si>
    <t>10.1016/j.engfracmech.2021.107672</t>
  </si>
  <si>
    <t>Analysis of fatigue crack growth under mixed-mode loading conditions for a pearlitic Grade 900A steel used in railway applications</t>
  </si>
  <si>
    <t>© 2021 Elsevier LtdThe purpose of this paper is to present a new method for estimating the fatigue life of engineering components using the rigid-insert crack closure (RICC) model under mixed-mode cyclic loading conditions. For this purpose, the method of solving the RICC model has been changed from pure mode-I cyclic loading condition to mixed-mode cyclic loading conditions. The new method is applied to compact tension shear (CTS) specimens that has the same conditions as engineering components. The application of the new applied method has been evaluated for railway rail using numerical analysis and experimental tests. Numerical analysis has been performed using linear elastic fracture mechanics (LEFM) and boundary element method. Also, the fatigue fracture surface of CTS specimens are analyzed using scanning electron microscope (SEM) to evaluate the effect of different loading angles. Finally, the results of the new applied method for fatigue life are compared with experimental tests and numerical method that results in acceptable achievements.</t>
  </si>
  <si>
    <t>Boundary element analysis, Crack growth, Fractography, Mixed-mode fracture, Rigid-insert model</t>
  </si>
  <si>
    <t>10.3389/fmats.2021.641145</t>
  </si>
  <si>
    <t>Low-Cycle Fatigue Life Prediction of 10CrNi3MoV Steel and Undermatched Welds by Damage Mechanics Approach</t>
  </si>
  <si>
    <t>© Copyright © 2021 Song, Liu, Xu, Fan, Shi, Yang, Xia, Berto and Wan.Welding of steel is a technique frequently used in practical engineering applications; however, their mechanical performance is strongly dependent on the physical metallurgical status of the weldments. In the present study, fully reversed, strain-controlled low-cycle fatigue (LCF) tests were conducted on 10CrNi3MoV steel and its undermatched weldments with strain amplitudes varying from Δε = ±0.5 to ±1.2%. Both base metal and weldments exhibited softening behavior at the beginning of the cyclic stage. Numerical investigations of cyclic stress–strain evolutions of the materials have been studied by the cyclic plastic model considering nonlinear hardening. The continuous damage mechanics (CDM) theory based on the experimental hysteresis stress–strain energy concept was employed to illustrate LCF failure, including damage initiation and deterioration. The damage mechanics approach calibrates the material parameters from the measured fatigue life for initiation and growth stages. Afterward, the combination of material cyclic plastic parameters and damage parameters was implemented to predict the LCF life. Good agreement can be observed between the experimental results and the FE results based on the CDM approach. Finally, the damage evolution of the materials under different strain amplitudes by this approach was assessed.</t>
  </si>
  <si>
    <t>cyclic deformation behavior, damage evolution, high strength steel, hysteresis stress–strain energy, low cycle fatigue</t>
  </si>
  <si>
    <t>10.1016/j.conbuildmat.2021.122426</t>
  </si>
  <si>
    <t>Design of asphalt mixes with steel slag aggregates using the Bailey method of gradation selection</t>
  </si>
  <si>
    <t>© 2021 Elsevier LtdIt has been reported in the literature that the asphalt mixes containing a high percentage of Steel Slag Aggregates (SSA) are susceptible to high void space. This is one of the major reasons that SSA usage is limited to replacement of either the fine or coarse aggregates fraction, but not both by the road agencies. More void spaces in the asphalt mixes with a higher proportion of SSA can be attributed to the high specific gravity of the coarse aggregate (CA) of SSA and the adoption of weight-based gradation selection for mix design. This issue can be addressed by adopting the volume-based Bailey method. The present paper attempts to provide a framework to design asphalt mixes with a high proportion (up to 100%) SSA with aggregate fractions of varying specific gravity by employing the Bailey method of gradation selection. The study in the paper showed that by adopting the Bailey method for gradation selection, SSA mixes with Voids in Mineral Aggregates (VMA) similar to Natural Aggregate (NA) mixes can be produced despite the significant differences in specific gravities between the fine and coarse aggregate fractions. Test for mechanical properties on asphalt mixes suggested that the resilient modulus of SSA asphalt mixes can be 1.4 to 1.8 times that of NA asphalt mixes. Owing to the high particle strength of SSA combined with the predominantly cubical shape, SSA mixes were found to be relatively more resistant to rutting. Comparisons based on linear elastic analysis and design of hypothetical pavement sections indicate that the fatigue life of pavement with SSA asphalt base layers is comparable with the fatigue life of the pavement with NA asphalt mix bases. It was also observed that the asphalt mixes with SSA aggregates had shown relatively more resistance to the moisture damage.</t>
  </si>
  <si>
    <t>Asphalt, Bailey method, LD Slag, Mix design, Steel slag</t>
  </si>
  <si>
    <t>10.14006/j.jzjgxb.2019.0556</t>
  </si>
  <si>
    <t>Experimental study on mechanical properties of Q690 high strength steel after fatigue damage</t>
  </si>
  <si>
    <t>© 2021, Editorial Office of Journal of Building Structures. All right reserved.The residual mechanical performance of in-service structure after fatigue damage is regarded as a crucial indicator for structural reliability assessment. The residual strength of Q690 high strength steel subjected to different levels of fatigue damage was investigated. According to the fatigue life of Q690 high strength steel, three fatigue loads and nine life fractions were first determined. Fatigue damage was induced by subjecting the specimens to these nine different life fractions under three fatigue loads. And then subsequent tensile tests were conducted on these damaged specimens to obtain their stress-strain curves and associated mechanical properties (yield strength, ultimate strength, Young's modulus and ultimate elongation). Significant differences are observed in the position and the morphological features of Q690 high strength steel after different fatigue damages. In addition, there is no yield plateau in the stress-strain curves of Q690 high strength steel under static tension after fatigue damages. Meanwhile, the stress-strain curves exhibit many wrinkles which are attributed to the phenomenon of strain invariance and stress reduction. Furthermore, significant reductions in the yield strength, ultimate strength and ultimate elongation are observed due to the effect of fatigue damage. In contrast, the influence of fatigue damage on Young's modulus is negligible. Based on the test data, a new set of predictive equations are proposed to determine the mechanical properties of Q690 steel with different fatigue damages, which can effectively evaluate the mechanical properties of Q690 high strength steel after fatigue damage.</t>
  </si>
  <si>
    <t>Fatigue damage, Fitting formula, Mechanical property, Q690 high strength steel, Tensile test</t>
  </si>
  <si>
    <t>10.14006/j.jzjgxb.2019.0492</t>
  </si>
  <si>
    <t>Experimental study on low cycle fatigue properties of 630 MPa super-high strength steel bar</t>
  </si>
  <si>
    <t>© 2021, Editorial Office of Journal of Building Structures. All right reserved.The 630 MPa super-high strength steel bar has been applied to practical engineering, but there is no research report on the low cycle fatigue performance of 630 MPa super-high strength steel bar at present. Firstly, 630 MPa super-high strength steel bars made in China were introduced, and the static tensile test of 630 MPa super-high strength steel bar was carried out to obtain its static mechanical performance parameters. Then the low cycle fatigue test under constant strain amplitude was performed, and the fatigue characteristics of 630 MPa super-high strength steel bar were investigated through indices of fatigue life, cyclic response characteristics and stress-strain hysteretic curves, etc. Based on experimental research, the fatigue performance parameters of 630 MPa super-high strength steel bar were obtained, and the fatigue life prediction formula was established. Finally, the OpenSees software was used to simulate low cycle fatigue test of 630 MPa super-high strength steel bar. The results show that the fatigue performance parameters of 630 MPa super-high strength steel bar obtained from test can be used for numerical simulation.</t>
  </si>
  <si>
    <t>630 MPa super-high strength steel bar, Fatigue parameter, Fatigue property, Low cycle fatigue test, Numerical simulation</t>
  </si>
  <si>
    <t>10.3390/app11083549</t>
  </si>
  <si>
    <t>Fourier transform (Ft) analysis of the stress as a tool to follow the fatigue behavior of metals</t>
  </si>
  <si>
    <t>© 2021 by the authors. Licensee MDPI, Basel, Switzerland.This work investigates the possibility of applying Fourier Transform (FT) analysis of the force signal to follow fatigue behavior of metals under oscillatory displacement-controlled tests in uniaxial tension/tension. As a first step, three different materials were selected (cold rolled steel, aluminium and brass). The FT analysis revealed a low level of nonlinearities in the force response, which was possible to measure and quantify as higher harmonics of the imposed sinusoidal deformation. Due to geometric reasons, the odd higher harmonics represent the symmetric nonlinearity while even ones are related to asymmetry, so both odd and even harmonics need to be analyzed separately. The time evolution of the higher harmonics showed that the odd higher harmonics continuously increase during the test. Criteria to better predict the mechanical fatigue and failure (life time) are then proposed based on the integral and derivative based on the time evolution the odd higher harmonics. In contrast, for tests in the high cycle fatigue regime, the even higher harmonics are mainly noise at the beginning of the test (undamaged state), but start to rise after the occurrence of a crack due to internal crack friction. Based on the analysis performed, FT analysis of the force during mechanical fatigue testing of metals is a sensitive tool used to predict failure and to improve our understanding of the dynamics involved in mechanical fatigue.</t>
  </si>
  <si>
    <t>Fatigue, Fourier transform, Life time, Metals, Non-linearity</t>
  </si>
  <si>
    <t>10.3390/ma14081846</t>
  </si>
  <si>
    <t>Torsional fatigue life prediction of 30crmnsini2a based on meso-inhomogeneous deformation</t>
  </si>
  <si>
    <t>© 2021 by the authors. Licensee MDPI, Basel, Switzerland.In this paper, torsional fatigue failure of 30CrMnSiNi2A steel which exhibited non-Masing behavior was studied under different constant shear strain amplitudes, using thin-walled tubular specimens. The relationship between shear fatigue and the evolution of meso-deformation inhomogeneity and the prediction method of the torsional fatigue life curve were investigated. Shear fatigue of the material under constant amplitude was researched by numerical simulation with reference to tests, by using crystal plasticity of polycrystalline representative volume element (RVE) as the material model. Considering the non-Masing behavior of material, when determining the parameter values of the crystal plasticity model the correlation between these parameters and strain amplitude was taken into account. The meso-deformation inhomogeneity with increments in the number of cycles was characterized by using the statistical shear strain standard deviation of RVE as the basic parameter. Considering the effect of strain amplitude on fatigue damage, ratio cycle peak stress/yield stress was taken as the weight to measure the torsional fatigue damage and an improved fatigue indicator parameter (FIP) to measure the inhomogeneous deformation of the material was proposed. The torsional fatigue life curve of 30CrMnSiNi2A steel was predicted by the critical value of the FIP and then the result was confirmed.</t>
  </si>
  <si>
    <t>Crystal plasticity, Fatigue indicator parameter (FIP), Fatigue life prediction, Inhomogeneous deformation, Non-masing behavior, Torsional fatigue</t>
  </si>
  <si>
    <t>10.3969/j.issn.1007-9629.2021.02.025</t>
  </si>
  <si>
    <t>Numerical Analysis of High Cycle Fatigue Life and Damage of Pitted Corroded Steel Bar Based on Continuum Damage Mechanics</t>
  </si>
  <si>
    <t>© 2021, Editorial Department of Journal of Building Materials. All right reserved.The fatigue damage model parameters of HRB400steel bar were obtained through testing. According to the pit morphology and fatigue test results of corrosion-accelerated steel bars, the high cycle fatigue life prediction and damage process analysis of pitted corroded steel bars were realized through secondary development on the Abaqus platform. The results show that the fatigue life prediction results agree well with the experimental values. There is stress concentration at the pit, and the fatigue damage is concentrated near the bottom of the pit. The damage in the early and middle stages of fatigue develops slowly, and then accumulates rapidly at the end of fatigue life. The elastic modulus of the material decreases with cyclic loading. The stress at the bottom of the pit drops to a lower value rapidly at the late stage of fatigue life and shifts to the periphery, and stress redistribution occurs.</t>
  </si>
  <si>
    <t>Continuum damage mechanics, Corroded steel bar, Corrosion pit, Finite element analysis, High cycle fatigue</t>
  </si>
  <si>
    <t>10.11908/j.issn.0253-374x.20385</t>
  </si>
  <si>
    <t>Fatigue Performance of Cracked Steel Plates Repaired by High Strength Bolt Stop-hole Method</t>
  </si>
  <si>
    <t>© 2021, Editorial Department of Journal of Tongji University. All right reserved.Based on the finite element model of cracked steel plates, the influences of drilling-hole diameter and the pre-tightening force on the stress distribution and the crack arrest mechanism of the repaired steel plates are investigated to analyze the crack arrest effects of high strength bolt stop-hole method. After the pre-cracked steel plates were repaired, three groups of comparative fatigue tests were carried out to evaluate the fatigue life of the structures under various repair methods, and compared the test data with the relevant S-N curve provided by national codes. Analysis and test results indicate that two repair methods can prolong the fatigue life of the damaged steel plates, but the repairing efficiency of high strength bolt stop-hole repair method is better. Moreover, its fatigue life is over 9 times that of the steel plates by the only stop-hole repair method. According to the stress change criterion, to employ the stop-hole repair alone is not enough to satisfy the fatigue strength category specified by national standards, and the high-strength bolt stop-hole repair group is significantly higher than the category A of AASHTO, which has excellent fatigue resistance.</t>
  </si>
  <si>
    <t>Fatigue cracks, Maintenance and reinforcement, Repair, Steel bridge, Steel plate</t>
  </si>
  <si>
    <t>10.3390/app11073272</t>
  </si>
  <si>
    <t>The deltah lab, a new multidisciplinary european facility to support the h&lt;inf&gt;2&lt;/inf&gt; distribution &amp;amp; storage economy</t>
  </si>
  <si>
    <t>© 2021 by the authors. Licensee MDPI, Basel, Switzerland.The target for European decarburization encourages the use of renewable energy sources and H2 is considered the link in the global energy system transformation. So, research studies are numerous, but only few facilities can test materials and components for H2 storage. This work offers a brief review of H2 storage methods and presents the preliminary results obtained in a new facility. Slow strain rate and fatigue life tests were performed in H2 at 80 MPa on specimens and a tank of AISI 4145, respectively. Besides, the storage capacity at 30 MPa of a solid-state system, they were evaluated on kg scale by adsorption test. The results have shown the H2 influence on mechanical properties of the steel. The adsorption test showed a gain of 26% at 12 MPa in H2 storage with respect to the empty condition. All samples have been characterized by complementary techniques in order to connect the H2 effect with material properties.</t>
  </si>
  <si>
    <t>Hydrogen economy, Hydrogen embrittlement, Hydrogen facility, Hydrogen sorption, Hydrogen storage</t>
  </si>
  <si>
    <t>10.3390/pr9040594</t>
  </si>
  <si>
    <t>Corrosion and corrosion fatigue of steels in downhole ccs environment-a summary</t>
  </si>
  <si>
    <t>Processes</t>
  </si>
  <si>
    <t>© 2021 by the authors. Licensee MDPI, Basel, Switzerland.Static immersion tests of potential injection pipe steels 42CrMo4, X20Cr13, X46Cr13, X35CrMo4, and X5CrNiCuNb16-4 at T = 60 °C and ambient pressure, as well as p = 100 bar were performed for 700-8000 h in a CO2-saturated synthetic aquifer environment similar to CCS sites in the Northern German Basin (NGB). Corrosion rates at 100 bar are generally lower than at ambient pressure. The main corrosion products are FeCO3 and FeOOH with surface and local corrosion phenomena directly related to the alloy composition and microstructure. The appropriate heat treatment enhances corrosion resistance. The lifetime reduction of X46Cr13, X5CrNiCuNb16-4, and duplex stainless steel X2CrNiMoN22-5-3 in a CCS environment is demonstrated in the in situ corrosion fatigue CF experiments (axial push-pull and rotation bending load, 60 °C, brine: Stuttgart Aquifer and NGB, flowing CO2: 30 L/h, +/- applied potential). Insulating the test setup is necessary to gain reliable data. S-N plots, micrographic-, phase-, fractographic-, and surface analysis prove that the life expectancy of X2CrNiMoN22-5-3 in the axial cyclic load to failure is clearly related to the surface finish, applied stress amplitude, and stress mode. The horizontal grain attack within corrosion pit cavities, multiple fatigue cracks, and preferable deterioration of austenitic phase mainly cause fatigue failure. The CF life range increases significantly when a protective potential is applied.</t>
  </si>
  <si>
    <t>Carbon capture and storage, Ccs, Corrosion, Corrosion fatigue, High alloyed steel, Steel</t>
  </si>
  <si>
    <t>10.1002/stab.202100004</t>
  </si>
  <si>
    <t>Reasonable periods of inspection for crack detection on historical riveted railway bridges based on fracture mechanics - Part 1</t>
  </si>
  <si>
    <t>© 2021, Ernst und Sohn. All rights reserved.Reasonable periods of inspection for crack detection on historical riveted railway bridges based on fracture mechanics – part 1. An assessment of the remaining fatigue life based on SN-curves often leads to conservative and imponderable results, because of the high effect of the fatigue damage in the past with minor knowledge of the associated service trains. For a representative single span truss bridge an alternative assessment based on fracture mechanics was done, with calibrated models based on fatigue tests on dismounted historical girders and stress spectra based on numerical simulations of the crossing of the individual service trains. This is the content of part 1 of the paper. Based on the assumption of a starting crack length detectable at regular inspections, remaining fatigue life are calculated for the individual bridge members, leading to a proposal of accurate time periods for inspection. This is the content of part 2 of the paper.</t>
  </si>
  <si>
    <t>10.1007/s12206-021-0310-0</t>
  </si>
  <si>
    <t>Fracture properties and fatigue life assessment of API X70 pipeline steel under the effect of an environment containing hydrogen</t>
  </si>
  <si>
    <t>© 2021, The Korean Society of Mechanical Engineers and Springer-Verlag GmbH Germany, part of Springer Nature.A series of fracture toughness and fatigue crack growth rate tests were performed on the X70 pipeline steel base and weld metals under 10 MPa of a natural/hydrogen gas mixture with 1% H2 blends. It is observed that the 10 MPa gas mixture with 1% H2 causes a significant reduction in the fracture toughness in both metals. The fatigue crack growth rates are markedly accelerated under the gas mixtures with 1% hydrogen blend compared with the tests performed in ambient air. The obtained fracture parameters serve as inputs for fatigue life assessment analyses under the effect of a hydrogen-containing environment. The observed design fatigue life depends strongly only on the environmental conditions. The design fatigue strength of the structural pipeline exposed to hydrogen is much shorter than that under ambient air owing to the decrease in fracture toughness properties and acceleration of the fatigue crack growth rate.</t>
  </si>
  <si>
    <t>Fatigue crack growth, Fatigue life, Fracture toughness, Hydrogen embrittlement, Pipeline steel, Surface crack</t>
  </si>
  <si>
    <t>10.3390/met11040542</t>
  </si>
  <si>
    <t>The influence of magnetic field on fatigue and mechanical properties of a 35crmo steel</t>
  </si>
  <si>
    <t>© 2021 by the authors. Licensee MDPI, Basel, Switzerland.The influence of a magnetic field of 1.2–1.3 T on the variation of the fatigue behaviors and the mechanical properties of a 35CrMo steel after fatigue tests are investigated in this paper, in order to provide a basic guidance on the application in the similar environment of electrical machinery or vehicles. The microstructures of samples tested with and without magnetic fields are observed and analyzed by XRD, SEM, and TEM techniques. The fatigue life cycles are slightly increased by about 10–15% under magnetic field of 1.2–1.3 T according to the experimental results. A small increment of yield strength under fatigue life cycles of 10,000, 50,000, and 100,000 times is caused by the magnetic field, although the enhancement is only of 5–8 MPa. The dislocation density of the specimen is increased and the uniformity of dislocations is improved by magnetic fields applied during fatigue tests under the same load and cycles. The formation of micro-defects or micro-cracks will be postponed by the improvement in homogeneity of the material, leading to the increase of mechanical properties. The strengthening mechanisms such as deformation hardening and dislocation hardening effects are enhanced by the dislocation entangled structures and the higher density caused by magnetic field.</t>
  </si>
  <si>
    <t>Dislocation density, Magnetic field, Mechanical properties</t>
  </si>
  <si>
    <t>10.1007/s11665-021-05607-5</t>
  </si>
  <si>
    <t>Effects of Stress Amplitude Ratio and Phase Angle on Short Fatigue Crack Behavior and Fracture Mode of EA4T Steel</t>
  </si>
  <si>
    <t>© 2021, ASM International.The loads on railway axles in actual service conditions are complex and variable, which may lead to local changes in the fatigue performance, which then affect the fatigue reliability and safety evaluation results of the components and structures. At present, studies on the short fatigue crack behavior and fracture failure mode of EA4T steel, a common material for high-speed trains, are limited. Therefore, fatigue tests on smooth funnel solid round bar specimens under different stress amplitude ratios and different phase angles were performed. Replica technology was used to record the initiation and propagation information of short fatigue cracks. Due to the homogenous and fine microstructure of all the specimens, the same short fatigue crack behavior was observed regardless of the loading condition. The fracture morphology observed by a scanning electron microscope shows that the cracks initiated on the surface of the specimens, and the specific fracture morphology was exceedingly distinct in each region. In addition, the short fatigue crack growth rate and fatigue life were compared and analyzed. The results show that the stress amplitude ratio and phase angle have a considerable influence on the fatigue life and short crack growth rate of the specimens. The results of this research can provide a reference for practical engineering applications.</t>
  </si>
  <si>
    <t>EA4T steel, fracture morphology, phase angle, short fatigue cracks, stress amplitude ratio</t>
  </si>
  <si>
    <t>10.1007/s13296-021-00457-2</t>
  </si>
  <si>
    <t>Panting Fatigue of Trapezoidal Corrugated Steel Webs with Mixed-Mode Cracks</t>
  </si>
  <si>
    <t>© 2021, Korean Society of Steel Construction.Trapezoidal corrugated steel webs under panting fatigue are represented by repeated cyclical out-of-plane deflections of their subpanel with mixed-mode cracks. Compared to stiffened flat webs, notable fatigue crack formation could take place along with local deflection. Fatigue tests were conducted for nine composite girders with slender webs and varied corrugation dimensions. Nearly all test girders showed notable local and interactive shear buckling at the corrugated web panel and the panting fatigue cracks are formed under repeated cyclical deflection while the compression and tension flanges remain intact. Fatigue cracks are initiated at the junction between the vertical (longer) edge of the subpanel and the boundary of the out-of-plane deflection region. The crack propagation paths appear to deviate from the original vertical edge due to buckling induced out-of-plane deflection under mixed-mode stress condition. The test results demonstrate that the Category B’ and Category E suggested by the AASHTO LRFD bridge fatigue design provisions related to the principal stress range and the nominal membrane shear stress range respectively can be considered for the prediction of the fatigue life of trapezoidal Corrugated steel webs in test girders. An appropriate allowance of both the shear stress along the vertical web edge and tension stress from the diagonal plastified tension band is given for the mixed-mode stress intensity factor. The proposed fatigue life prediction allowing for mixed-mode crack growth mostly compares well with test results and its further improvement for the case with higher web panel slenderness ratio is discussed.</t>
  </si>
  <si>
    <t>Buckling, Corrugated web, Life evaluation, Mixed-mode crack, Out-of-plane deflection, Panting fatigue</t>
  </si>
  <si>
    <t>10.1016/j.engfailanal.2020.105195</t>
  </si>
  <si>
    <t>Fatigue life analysis of steel bicycle frame according to ISO 4210</t>
  </si>
  <si>
    <t>© 2020 Elsevier LtdThe study estimates the fatigue life of a bicycle frame after fatigue failure due to the operational loads. Mechanical properties were determined for a tubular frame made of 25CrMo4 steel. High-cycle fatigue tests were carried out for mini-specimens taken from the location of fatigue failure (joint material) and the base material. The experimental data were compared using a normal distribution for the S-N area and an analysis of the slopes for linear regressions for two data populations. The bicycle frame was evaluated using a fatigue strength approach and nominal stress values. The conditions of the analysis conformed to the safety requirements laid down in the international ISO 4210 standard. The stress was calculated using a finite element model consisting of the surface elements. The highest stress points were selected to compare different fatigue evaluations. The FEA and material data results were compared using a probabilistic Weibull model (P-S-N curve). A mean stress effect was allowed for using the Walker model. The highly stressed volume model and weakest link theory model were used to analyse the size effect. The fatigue life was estimated for the maximum stress determined using FEA. The maximum stress point corresponds to the fatigue failure location on the bicycle frame. The fatigue life at 10% failure probability is below the value recommended in accordance with ISO 4210. A key factor affecting the results is the operating conditions, including the angle of force applied to the bicycle pedals.</t>
  </si>
  <si>
    <t>25CrMo4 steel, High-cycle fatigue, Highly stressed volume, Mini-specimen, Weibull distribution</t>
  </si>
  <si>
    <t>10.1016/j.jcsr.2021.106537</t>
  </si>
  <si>
    <t>Fatigue probability model for AWJ-cut steel including surface roughness and residual stress</t>
  </si>
  <si>
    <t>© 2021 The AuthorsAn analytical model for the fatigue probability of abrasive waterjet cut high strength steel as a function of surface roughness, surface residual stress, tensile strength and number of cycles to failure is presented. Based on the model, which is valid in the finite and infinite-life high cycle fatigue regime, the influence of the aforementioned parameters on the fatigue strength at different probability levels is studied. For validation, fatigue tests are performed on abrasive waterjet-cut dog-bone specimens manufactured from high-strength steel with a yield strength of 700 MPa. Residual stresses are measured parallel to the loading direction at the inlet, middle and outlet of the cut surface. Surface roughnesses are measured with laser line triangulation as well as a traditional contact stylus method, showing good agreement between both measurement techniques. The proposed probabilistic model shows good agreement with the experimental results with less than 4% error in the predicted mean fatigue limit. Furthermore, the applicability of the presented analytical expression in a probabilistic design framework is demonstrated. An engineering example is introduced demonstrating the implementation of the model in a finite-element simulation, accounting for both multiaxial loading and the statistical size effect.</t>
  </si>
  <si>
    <t>Abrasive waterjet cutting., High strength steel., Probabilistic fatigue model, Residual stress., Surface roughness.</t>
  </si>
  <si>
    <t>10.1016/j.ijfatigue.2020.106104</t>
  </si>
  <si>
    <t>Influences of vacuum ion-nitriding on bending fatigue behaviors of 42CrMo4 steel: Experiment verification, numerical analysis and statistical approach</t>
  </si>
  <si>
    <t>© 2020 Elsevier LtdIn this paper, the bending fatigue behaviors of 42CrMo4 nitrided steel and its residual compressive stress redistributive behaviors with different loading levels were investigated. Micro-structure analysis, hardness test and X-ray diffraction test were carried out to evaluate the properties of nitriding layer. By means of the staircase method, the bending fatigue limits of different stress ratios (R = 0.1, 0.3, 0.5, 0.7) were obtained and the polynomial formulas of fatigue limits were fitted based on the distributive characteristics of mean stress and stress amplitude. After the nitriding treatment, the fatigue limits and lives of samples can increase about 8% and 30%-50%, respectively. The redistributive behavior of surface compressive stress during the fatigue process is similar to the distribution characteristics of logarithmic function and has positive correlation with the loading level and the initial residual stress. The analysis of variance (ANOVA) result showed that both of stress amplitude and mean stress have profound influences on fatigue life and their weight ratio is about 4:1.</t>
  </si>
  <si>
    <t>42CrMo4, ANOVA, Fatigue limit, Nitriding, Residual stress</t>
  </si>
  <si>
    <t>10.1002/stc.2696</t>
  </si>
  <si>
    <t>Guided wave-based damage assessment on welded steel I-beam under ambient temperature variations</t>
  </si>
  <si>
    <t>© 2021 John Wiley &amp; Sons, Ltd.Welded steel I-beams are widely used in civil infrastructures and industrial facilities as the major load-carrying members. The fillet weld zone, which connects the web plate and flange plate, is vulnerable to defects and fatigue cracks during the long service life, which may result in catastrophic accidents. In this study, a guided wave-based damage assessment method is presented to monitor the weld zone of a steel I-beam under ambient temperature variations. The semi-analytical finite element (SAFE) analysis was performed to investigate the characteristics of guided wave propagation in a welded I-beam. A signal-processing procedure that incorporates the principal component analysis (PCA) and independent component analysis (ICA) was proposed for damage assessment. The PCA was performed to identify and eliminate significant environmental effects from the guided wave signals. Reconstructed residual signals were obtained from the PCA for damage detection. The ICA was performed to improve the damage localization by identifying the wave packets that are closely related to the occurrence of damage. Lab-scale experiments were performed on a steel I-beam under various ambient temperatures. The results show that the inflicted cuts on the weld line have been successfully detected. The damage severity can be qualitatively evaluated based on the magnitudes of Q-statistics through the PCA. The results of the damage localization can be effectively improved by incorporating the ICA-based signal decomposition.</t>
  </si>
  <si>
    <t>damage detection and localization, guided waves, PCA, SAFE, temperature effect, welded steel I-beam</t>
  </si>
  <si>
    <t>10.1016/j.jmapro.2021.01.010</t>
  </si>
  <si>
    <t>Fatigue response of friction stir welded joints of Al 6061 in the absence and presence of inserted copper foils in the butt weld</t>
  </si>
  <si>
    <t>© 2021The present study examines the impact of inserted copper foil on n mechanical characteristics and fatigue strength of aluminum 6061 butt joints welded through the Friction Stir Welding (FSW) process. Thin copper foils were inserted between the faying surfaces of the sheet joints alloying Al 6061 locally with copper foil over FSW operation. Test specimens were then cut off from the welded plates to examine the quasi-static and fatigue behavior of the joints. The load-controlled condition tests were conducted on the specimens with a stress ratio of R = 0.1. Insertion of copper foils of 100 μm and 200 μm in the stirred zones, improved tensile strengths respectively 48 % and 31 %. The fatigue life of alloyed joints was improved as compared to as-welded joints in the absence of foils. A three-dimensional finite element (FE) analysis was employed to simulate the maximum stress and strain values in the weld zones. Weld regions due to their different mechanical properties experienced different stress magnitudes. The simulated stress and strain components were then used to predict uniaxial fatigue lives of FSW joint samples through the Smith-Watson-Topper (SWT) approach.</t>
  </si>
  <si>
    <t>Alloying, Fatigue, Friction stir welding, Strength</t>
  </si>
  <si>
    <t>10.1016/j.fusengdes.2021.112260</t>
  </si>
  <si>
    <t>Investigation on low cycle fatigue properties of CLAM steel electron beam welded joint at 550 °C</t>
  </si>
  <si>
    <t>© 2021 Elsevier B.V.The low cycle fatigue (LCF) properties of structural materials at high temperatures are important for operational safety of fusion reactors. In this work, the investigation on LCF properties of CLAM steel joints welded by electron beam was conducted at strain amplitudes varying from 0.2 % to 0.7 % at 550 °C. It is found that the fatigue life and cyclic stress response of welded joints are lower than those of base metal. Continuous cyclic softening is observed in welded joints and base metal during LCF test. A majority of the fatigue cracks initiated at the surface of the the welded joint specimen with several initiation sites and propagated in a transgranular mode. The area of the crack propagation region decreased and the fatigue striation spacing increased with increasing strain amplitude. The cyclic softening is attributed to the coarsening of martensite laths and the reduction in dislocation density.</t>
  </si>
  <si>
    <t>CLAM steel, Dislocation, Electron beam welding, Fracture, Low cycle fatigue</t>
  </si>
  <si>
    <t>10.1061/(ASCE)MT.1943-5533.0003644</t>
  </si>
  <si>
    <t>Modeling Constitutive Relationship of Steel Bar Removed from Corroded PC Beams after Fatigue Considering Spatial Location Effect</t>
  </si>
  <si>
    <t>© 2021 American Society of Civil Engineers.Fatigue changes the mechanical behavior of reinforcing bars, significantly reducing the performance of aging concrete structures. This study performed a fatigue loading test on post-tensioned prestressed concrete (PC) beams with various corrosion levels of prestressed tendon. The effect of corrosion on fatigue life and failure modes of test beams were discussed. Steel bars at different distances from the fracture location in beams were removed for static tensile tests. The mechanical properties of the steel bars after fatigue in different locations relative to the failure point were analyzed. A quantitatively constitutive relationship was proposed to characterize the mechanical behavior of steel bars after fatigue. This model can consider the effects of fatigue stress range, fatigue cycles, and fatigue fracture location of steel bars. The experimental results showed that the failure of corroded post-tensioned PC beams initiated from the brittle fracture of prestressed tendon, promoting the fatigue fracture of steel bars. The proposed models were verified by the test data in the literature. The theoretical values were in good agreement with the experimental results. The proposed constitutive relation model considering the location effect can be used to model the uncertain effect caused by fatigue.</t>
  </si>
  <si>
    <t>Constitutive relationship, Corrosion, Fatigue, Performance degradation, Prestressed concrete</t>
  </si>
  <si>
    <t>10.1016/j.ijfatigue.2020.106049</t>
  </si>
  <si>
    <t>Multiaxial fatigue tests under variable strain paths and asynchronous loading and assessment of fatigue life using critical plane models</t>
  </si>
  <si>
    <t>© 2020 Elsevier LtdIn the present work, axial-torsion fatigue tests were performed under two loading categories, (i) variable strain paths sequential loading and (ii) asynchronous (different loading frequencies) conditions on low C-Mn steel. Variable strain paths tests brought out that saturated cyclic stress-strain behaviour under a given strain path, is insignificantly affected by loading history. However, transient material behaviour is history dependent. Three different critical plane models, Fatemi-Socie (FS), Smith-Watson-Topper (SWT) and Arora et al. (bi-axial SWT) along with linear damage accumulation rule were used to predict fatigue life. FS and Arora et al. model resulted in accurate assessments under both loading categories.</t>
  </si>
  <si>
    <t>Asynchronous loading, Fatigue crack initiation, Multiaxial loading, Saturated stress-strain behaviour, Variable strain paths sequential loading</t>
  </si>
  <si>
    <t>10.1016/j.engfailanal.2020.105187</t>
  </si>
  <si>
    <t>Fatigue failure analysis and finite element assessment of the twins torsion spring</t>
  </si>
  <si>
    <t>© 2020To meet the vibration isolation requirements, the twins torsion spring is placed between the pivot and the clutch, which can make the generator and front gear train run more stably, and improve the durability of the system. In this study, the twins torsion spring was winded by SUS 631 stainless steel, and was treated by medium-temperature tempering. The fatigue life of the twins torsion spring was investigated. The morphology of fatigue fracture of the twins torsion spring was examined by scanning electron microscopy (SEM). And the vickers micro-hardness of the spring was tested by micro-hardness tester. Large amount of shrinkage porosity can be found in the fatigue extension area and instantaneous fault zone. And the average micro-hardness was about 565.5 HV on the area near the fracture. In order to analyze the causes of the fracture, the fatigue life was simulated by finite element (FE) numerical analysis. The simulation results are consistent with the experimental test of fatigue.</t>
  </si>
  <si>
    <t>Fatigue, Micro-hardness, SUS 631 stainless steel, Twins torsion spring</t>
  </si>
  <si>
    <t>10.1016/j.ijfatigue.2020.106079</t>
  </si>
  <si>
    <t>Corrosion fatigue behaviour of HFMI-treated butt welds</t>
  </si>
  <si>
    <t>© 2020The present study reports on the results of a completed research project, which investigated the corrosion fatigue behaviour of weldments made of structural steel S355J2+N treated with the High Frequency Mechanical Impact (HFMI). Main goal has been the estimation of short corrosion on the surface layer (&lt;1 year) on the fatigue strength of uncoated HFMI-treated specimens. Axial and 4-point bending fatigue tests were carried out on uncorroded and corroded butt welds both for the as-welded and HFMI-treated state. Marine corrosion is simulated in the laboratory with exposure in a Salt Spray Chamber (SSC) tests and deposition in Artificial Seawater (ASW). SSC was applied as pre-corrosion means while corrosion in ASW took place simultaneously during fatigue testing of specimens pre-corroded in the same corrosive medium. Extrapolation of the laboratory results to real marine corrosion (RC) is carried out based on findings from an earlier study of the authors, where specimens corroded in the laboratory were compared with reference specimens exposed to the real marine splash zone in the Baltic Sea. Material removal rate, increase of surface roughness and reduction of fatigue life are considered for this comparison. Significant conclusions regarding corrosion fatigue resistance of both as-welded and HFMI-treated specimens are drawn. Assumptions and initial expectations regarding the influence of corrosion on both fatigue crack initiation and crack growth regimes are either confirmed or overthrown. In all investigated cases for thickness reduction up to 0.1 mm, significant increase in fatigue life is achieved through the application of HFMI. Finally, recommendations for future work regarding the clarification of open questions from the present study are presented.</t>
  </si>
  <si>
    <t>Artificial seawater, Corrosion fatigue, High frequency mechanical impact, S355J2+N, Salt spray chamber test</t>
  </si>
  <si>
    <t>10.1007/s40799-020-00419-z</t>
  </si>
  <si>
    <t>Characterisation of Steel Components Fatigue Life Phenomenon Based on Magnetic Flux Leakage Parameters</t>
  </si>
  <si>
    <t>Experimental Techniques</t>
  </si>
  <si>
    <t>© 2021, The Society for Experimental Mechanics, Inc.The metal magnetic memory (MMM) method is highly effective in assessing the extent of early damage, such as fatigue crack in ferromagnetic components due to the existence of stress concentration zones (SCZs). However, there are limited studies on the relationship between the magnetic signal parameter in predicting the fatigue life of ferromagnetic components. With the advent of information relating to fatigue life, the risk of failure of a component can be reduced, if not avoided. Therefore, this study was conducted using the MMM method to establish a relationship between the magnetic signal parameters in the SCZ with fatigue characteristics in predicting the fatigue life of the specimen. A cyclic test was conducted on SAE 1045 steel specimens using a constant amplitude tension–compression stress with a stress ratio of −1. To investigate the effect of load value on the fatigue life of the specimens, seven percentage values of ultimate tensile strength (UTS) were used: 50%, 55%, 60%, 65%, 70%, 75%, and 80%. During the fatigue crack growth test, the MMM sensor was used to scan the magnetic signal data. Then, the data were analysed using the MMM Lifetime 2.0 software to obtain the fatigue life. Correlation graphs were plotted to determine the relationship between the MMM Lifetime 2.0 residual life and experimental residual life. The experimental results show that the distribution of magnetic signals was affected by the number of cycles and measurement line. As the number of cycles increased, the magnetic signal changes were more noticeable. For the measurement line, when the line was located near the crack initiation point, the magnetic signal distribution became clearer due to the presence of the SCZ. The evaluation of the maximum gradient, Kmax, variation also helped to assess the level of fatigue life based on the three stages of fatigue crack formation. Whereas, for the fatigue life assessment, the second measurement line (L2) and a contraction value of 0.7 were found to be suitable for predicting the fatigue life of specimens using MMM Lifetime 2.0 software. The experimental fatigue life and MMM Lifetime 2.0 fatigue life distribution of both parameters were in the two-factor range with the correlation coefficient, R2 of 0.9983. As such, the fatigue prediction results were acceptable. Accordingly, this study has demonstrated that the MMM method can be used to predict the remaining life of ferromagnetic components if the right parameters are used.</t>
  </si>
  <si>
    <t>Fatigue life, Metal magnetic memory, Nondestructive testing, Self-magnetisation leakage field, Stress concentrations</t>
  </si>
  <si>
    <t>10.1016/j.ijfatigue.2020.106092</t>
  </si>
  <si>
    <t>Life assessment of a low-alloy martensitic steel under isothermal low-cycle fatigue-creep and thermo-mechanical fatigue-creep loading conditions</t>
  </si>
  <si>
    <t>© 2020 Elsevier LtdStrain-controlled Low-Cycle Fatigue tests (LCF) and Thermo-Mechanical Fatigue tests (TMF) were performed on a low-alloy martensitic steel in the temperature range between 300 °C and 600 °C, with and without a strain dwell. TMF tests were performed for three different phase angles between thermal strain and mechanical strain: as in-phase, as out-of-phase and as counter clockwise-diamond. The results show that the phase angle that is employed has a significant influence on the dominant damage mechanism and on the observed lifetime. Finally, a modified damage model is proposed in order to take into account the effect of the phase angle.</t>
  </si>
  <si>
    <t>Fatigue-creep, Life prediction, Low-cycle fatigue, Phase angle, Thermo-mechanical fatigue</t>
  </si>
  <si>
    <t>10.1016/j.ijfatigue.2020.106113</t>
  </si>
  <si>
    <t>On the effect of internal friction on torsional and axial cyclic loading</t>
  </si>
  <si>
    <t>© 2020Failure of materials subjected to torsional and axial cyclic loading is studied by applying the principles of thermodynamics of dissipative processes. Extensive experimental tests are conducted using stainless steel (SS) 304 and SS316 materials to gain insight into both torsional and tension–compression fatigue life. It is shown that the higher magnitude of dissipated energy in torsional loading, as reported in many studies, is due to the anelastic deformation in the material and its associated internal friction. It is further shown that proper assessment of the damaging dissipation energy requires one to exclude the non-damaging internal friction from the total amount of energy dissipation. Accumulation of thermodynamic entropy generation as an index parameter using the modified dissipated energy is estimated to predict the fatigue life. The experimental results are found to be in good agreement with the proposed fatigue life prediction.</t>
  </si>
  <si>
    <t>Dissipated energy, Fatigue life, Fracture fatigue entropy, Internal friction, Torsional loading</t>
  </si>
  <si>
    <t>10.1016/j.ijfatigue.2020.106125</t>
  </si>
  <si>
    <t>Mean and residual stress effects on fatigue behavior in a pre-strained corner of stainless steel sheet</t>
  </si>
  <si>
    <t>© 2020 Elsevier LtdThere are many thin-walled corners in the components of automobiles, machines, and structures. It is essential to elucidate their fatigue properties and influence factors. Parameters for stress–strain behavior of ferritic stainless plane sheet and pre-strained sheet were obtained under tensile, bending, and cyclic bending loads using the Ramberg–Osgood model. The parameters were integrally used as the fundamental characteristics of bending fatigue behavior for obtaining the mean stress and crack initiation stress amplitude from the measured strains in the curved portion of corner specimens. Bending fatigue tests of pre-strained corner specimens were carried out, and the relationships between the crack initiation strain amplitudes and the mean strains were verified. The strain amplitude ratios of the curved inside to outside portion were analyzed. The residual stress and hardness were measured, and work hardening effect on the inside was higher than that on the outside for improving fatigue strength. The fatigue limit of the corner specimen with the radius ratio of 1.3 was 23% higher than the unworked plane sheet. The effects of mean stress and residual stress on the fatigue strength were analyzed using the fatigue limit–static stress relation equations, indicating that the Gerber parabola can be used for fatigue limit predictions in the stress ratio range of R &lt; –0.5 and that the Goodman line can be used after the point of R = –0.5. The SWT function can be used to accurately predict the fatigue lives in various conditions of stress amplitudes combined with static stresses.</t>
  </si>
  <si>
    <t>Fatigue strength, Mean stress, Residual stress, Stainless steel, Strain energy, Strain hardening</t>
  </si>
  <si>
    <t>10.1016/j.ijfatigue.2020.106111</t>
  </si>
  <si>
    <t>Role of mean stress on fatigue behavior of a 316L austenitic stainless steel in LWR and air environments</t>
  </si>
  <si>
    <t>© 2020 The AuthorsMean stress effects on fatigue life of a stainless steel in air and boiling water reactor (BWR) environments were evaluated by load-controlled tests. In stress-life, non-zero mean stresses increase life in low cycle fatigue regime in both environments and in high cycle regime in air. In high cycle fatigue regime in BWR environment, higher fatigue life was observed with negative mean stress while a decrease of the fatigue limit was found for positive one. In strain-life, the mean stress effects are insignificant. All data are well correlated with a Smith-Watson-Topper parameter showing no interaction between mean stress and BWR environment.</t>
  </si>
  <si>
    <t>Austenitic stainless steels, Environmentally-assisted fatigue, Light water reactor environment, Mean stress</t>
  </si>
  <si>
    <t>10.1016/j.ijfatigue.2020.106080</t>
  </si>
  <si>
    <t>Determination of fatigue life for low probability of failure for different stress levels using 3-parameter Weibull distribution</t>
  </si>
  <si>
    <t>© 2020 Elsevier LtdThis paper presents proposed characteristics of the S-N curve using the 2 and 3-parameter Weibull distribution for fatigue limit and limited life respectively. The parameters of the proposed model are estimated using the maximum likelihood method. Additionally, it has presented a method to estimate initial values for the likelihood function. Two applications are presented, whose S-N curves were characterized by using the results for rotary bending of S355J2 + C and C45 + C steels. The proposed S-N curves can be used to determine the fatigue life for low probability of failure, e.g. 1%, which is not recommended by ASTM E-739–91, when using a normal distribution.</t>
  </si>
  <si>
    <t>High-cycles fatigue, S-N curve, Scatter of fatigue tests, Weibull distribution</t>
  </si>
  <si>
    <t>10.1016/j.ijfatigue.2020.106002</t>
  </si>
  <si>
    <t>Fatigue performance of additive manufactured metals under variable amplitude service loading conditions including multiaxial stresses and notch effects: Experiments and modelling</t>
  </si>
  <si>
    <t>© 2020 Elsevier LtdAdditive manufacturing technology has gained significant attention in recent years. However, due to lack of sufficient understanding of their fatigue behavior under service loading conditions, design of critical load carrying parts using this technique is still at early stages. These conditions include multiaxial stress states, notches and stress concentrations, and variable amplitude load cycles. Some of the distinguishing features of AM metals as compared to the conventionally fabricated metals include defects, surface roughness, anisotropy and build orientation effects, and residual stresses due to the fast solidification during the fabrication process. These factors resulting from AM processes may significantly affect the fatigue performance of AM parts under multiaxial variable amplitude loading. In this work, unnotched and notched fatigue behavior of two commonly used AM metals with different surface roughness conditions were studied under variable amplitude multiaxial loads. Both crack initiation approach using critical plane-based model and fracture mechanics approach using crack growth from the rough surface or surface defects at the notch were used to estimate the fatigue lives. Fatigue estimations are then compared to the experimental results.</t>
  </si>
  <si>
    <t>17-4 PH Stainless Steel, Additive manufacturing, Multiaxial fatigue, Ti-6Al-4V, Variable amplitude loading</t>
  </si>
  <si>
    <t>10.1115/1.4048766</t>
  </si>
  <si>
    <t>Mechanical tests results of laser shock peening-treated austenitic steel</t>
  </si>
  <si>
    <t>Journal of Nuclear Engineering and Radiation Science</t>
  </si>
  <si>
    <t>© 2021 American Society of Mechanical Engineers (ASME). All rights reserved.The presented paper is focused on laser shock-peening technology for hardening the metallic material surface. The material surface hardening improve fatigue performance, static properties, and resistance to stress corrosion cracking of metallic material, which is achieved by creating a pressure residual stress with. The hardening is achieved by shock waves, which are generated by confining the laser-induced plasma to cause a large pressure shock wave over a significant surface area. In the present study, effects of laser shock peening (LSP) on static and dynamic mechanical properties of austenitic stainless steel for nuclear industry were investigated. The tested material was austenitic stainless steel GOST 08CH18N10T (AISI 321H-UNS S32109) for nuclear industry (water–water energetic reactors).</t>
  </si>
  <si>
    <t>Fatigue life, Laser shock peening, Stainless steel, Tensile test</t>
  </si>
  <si>
    <t>10.1016/j.compstruct.2020.113295</t>
  </si>
  <si>
    <t>Fatigue behaviour and design of corroded reinforced concrete beams intervened by ICCP-SS</t>
  </si>
  <si>
    <t>© 2020 Elsevier LtdTo improve the fatigue resistance of degraded reinforced concrete (RC) beams, the present study employs a dual-functional intervention, impressed current cathodic protection and structural strengthening (ICCP-SS). This paper presents the results of an experimental and analytical study of the fatigue performance of corroded simply supported beams with ICCP-SS intervention. The experimental programme comprises 16 RC beams subjected to accelerated corrosion and ICCP followed by four-point bending tests. The test results show that the corrosion of the steel reinforcements in the cathodically protected beams is effectively prevented. More importantly, the ICCP-SS intervention significantly enhances the fatigue resistance of the flexural members. In comparison to those of the corroded beams without any additional measures, the fatigue lives of the treated beams are significantly improved, by as much as 202%. The beams with the ICCP-SS intervention fail due to fatigue fracture of the steel reinforcement followed by a combination of slippage and rupture of the carbon fibre meshes. An amount of ductility is observed at the point of failure of the beams subjected to ICCP-SS intervention. In addition, the experimental results are compared with the predictions of the European and Japanese design codes as well as the Chinese design codes.</t>
  </si>
  <si>
    <t>C-FRCM, Fatigue, Impressed current cathodic protection, Reinforced concrete beam, Structural strengthening</t>
  </si>
  <si>
    <t>10.1177/1056789520963205</t>
  </si>
  <si>
    <t>Local damage identification of high-strength circular concrete-filled steel tubes under low cycle fatigue</t>
  </si>
  <si>
    <t>International Journal of Damage Mechanics</t>
  </si>
  <si>
    <t>© The Author(s) 2020.This paper investigates the low cycle fatigue (LCF) induced damages of high-strength circular concrete-filled steel tubular (CFT) beam-columns subjected to nonstationary loading history. The test specimens are fabricated by ultra-thin walled steel tubes with 2 mm in thickness to clarify the vulnerability concerning fatigue failure, and to evaluate the fatigue life of slender and over-design circular CFT beam-column members. Experimental results indicated that the specimens with a large D/t ratio together with thin-walled steel tubes tend to trigger highly-concentrated local buckling at column bottom where sequentially experienced premature fractures due to low cycle fatigue and the fragmentation of concrete infill. This complex LCF-induced failure mode can be identified by developing a new damage detection technique using polymer optical fiber sensors with distributed placement. It is found that the sequence of variable amplitudes during LCF history plays significant influences on the accumulation of plastic deformation which is not necessarily correlated to the sequence of nonstationary loading history induced by earthquake ground motions. Moreover, the epistemic uncertainty of variable amplitude of displacement demonstrates considerable influences on fatigue life with variable displacement amplitudes.</t>
  </si>
  <si>
    <t>Concrete-filled steel tubes, damage detection, high-strength materials, low cycle fatigue, optical fiber sensors, uncertainty quantification</t>
  </si>
  <si>
    <t>10.1007/s12633-020-00500-7</t>
  </si>
  <si>
    <t>Investigation of Adding Silicon on Fatigue Properties of Aluminum Based Alloys</t>
  </si>
  <si>
    <t>Silicon</t>
  </si>
  <si>
    <t>© 2020, Springer Nature B.V.Presence of impurities in a mechanical system have a great effect on its mechanical properties, some impurities can defeat fatigue life, while others may exert a highly careful effect. The principal usage of Aluminum alloys is in the production of plane light structures, panels, and metallic frameworks. The second largest consumer is the industrial vessels; this shows clearly the fastest growth with aluminum alloys as an alternative solution instead of steel and cast iron in industry. Two aluminum alloys were used to study effect of adding alloying element such as Silicon (Si) on mechanical dynamical properties (fatigue life) of these two selected alloys, they are Al-5Si (4043) and Al-12Si (4047). Fatigue tests are carried out on these specimens under rotating bending conditions to get the S-N curves. The S-N curves show fracture at around over 108 cycles without certain endurance limit for both alloys where the two employed specimens are aluminum based alloys, hence, each one will not exhibit a specific value of endurance limit. The final results showed that, for the first alloy, cracks initiate in the medium of aluminum and then rapid progress towards the alloying element (Si), so this means crack initiation is the governing factor for fatigue life for this aluminum alloy. For the second alloy, cracks start from alloying element (Si) at first and then directed towered the aluminum matrix, also. Al-12Si (4047) shows best largely fatigue resistance than the other alloy, sure this depends on the so small volume occupied by alloying element comparing with aluminum matrix.</t>
  </si>
  <si>
    <t>Alloying elements 4, Aluminum alloys 1, Fatigue life 3, Silicon 2</t>
  </si>
  <si>
    <t>10.11817/j.issn.1672-7207.2021.03.011</t>
  </si>
  <si>
    <t>Fatigue life prediction model of corroded studded steel-concrete composite beam</t>
  </si>
  <si>
    <t>© 2021, Central South University Press. All right reserved.A model for predicting the fatigue life of steel-concrete composite beams with corroded studs was proposed by combining the finite element analysis software ANSYS and theoretical formulas. According to the principle of fatigue failure of steel-concrete composite beams in actual tests, it was proposed that the studs of composite beams would withdraw from work in the process of fatigue loading. At the same time, the stud fatigue life prediction model and the calculation formula of the stud residual bearing capacity were combined with numerical analysis to calculate the fatigue life of composite beams considering fatigue loading amplitude, upper limit of fatigue loading, ultimate bearing capacity of the stud, diameter of the stud, bolt stud nail initial defects on the fatigue life of composite beams. Firstly, the fatigue life of the steel-concrete composite beam with uncorroded studs was predicted. On the basis of verifying the validity of the model, the finite element analysis model of the composite beam was modified considering the influence of the corrosion rate on the ultimate strength, yield strength, elastic modulus, section diameter and constitutive relationship of the studs. Combined with the fatigue life prediction model of corroded studs, the fatigue life of steel-concrete composite beam with corroded studs was predicted. The results show that the fatigue life prediction model proposed in this paper is used to predict the fatigue life of composite beam specimens FSCB-4 and FSCB-5, and the error between the calculated results and the test results are 12.3% and 6.95% respectively. Compared with the traditional S-N curve analysis method, it has higher accuracy and is more consistent with the test value. The corrosion of studs has a great influence on the fatigue life of steel-concrete composite beams. When the corrosion rates of studs are 5%, 10%, 15% and 20%, the fatigue life of composite beams decreases by 11.51%, 25.27%, 48.08% and 79.65% respectively.</t>
  </si>
  <si>
    <t>Corroded studs, Corrosion rates, Fatigue life, Numerical analysis, Steel-concrete composite beams</t>
  </si>
  <si>
    <t>10.13251/j.issn.0254-6051.2021.03.040</t>
  </si>
  <si>
    <t>Failure analysis and heat treatment process optimization of Cr12MoV steel blanking die</t>
  </si>
  <si>
    <t>Blanking die, Cr12MoV steel, Failure analysis, Finite element simulation, Heat treatment</t>
  </si>
  <si>
    <t>10.11896/cldb.20020078</t>
  </si>
  <si>
    <t>Experimental Study on Low Cycle Fatigue Properties of Different Hydrogen Containing Steel Bars After Electrochemical Repair</t>
  </si>
  <si>
    <t>© 2021, Materials Review Magazine. All right reserved.This paper attempts to analyze the fatigue life, hysteresis curve, residual strength and other mechanical indexes of steel bars with hydrogen by virtue of experiment on electrochemical hydrogen permeation and low cycle fatigue. Results show that the longer the electrification time and the higher the current density, the more the hydrogen content in the steel. And the linear relationship between the hydrogen content and the electric flux density is established. According to the relationship between the hydrogen content and the fatigue life, the negative effects of the electrochemical repair are divided into three areas. With the increasing hydrogen content, the degradation of the cyclic residual strength accelerates, meanwhile the fatigue life and energy consumption capacity decrease significantly. When the hydrogen content is less than 1.7×10-6, the low-cycle fatigue life of steel specimens decreases by less than 15% with 1% strain range. When the hydrogen content is 4.3×10-6, the low-cycle fatigue life of the steel specimens decreases by 73.7%. This study provides a reference for the application of electrochemical repair technology on concrete structures with seismic requirements.</t>
  </si>
  <si>
    <t>Electrochemical repair, Fatigue life, Hydrogen content, Hysteresis curve, Low cycle fatigue of steel</t>
  </si>
  <si>
    <t>10.16339/j.cnki.hdxbzkb.2021.03.003</t>
  </si>
  <si>
    <t>Crack Growth Rate Prediction and Fatigue Life Calculation of Bridge Cable Steel Wires</t>
  </si>
  <si>
    <t>© 2021, Editorial Department of Journal of Hunan University. All right reserved.In order to provide a simple and effective method for the fatigue performance analysis of bridge cable steel wires, according to the microstructure of the steel wire and statistical analysis results of relevant test data, a prediction model of steel wire fatigue crack growth rate is established, and the calculation method of model parameters is given. The fatigue crack growth rate in the stable growth region is obtained on the original steel wire by the variable load indentation method. The prediction model can better describe the data obtained from the test and the fatigue crack growth law of the steel wire in the near threshold region in the literature. On this basis, the fatigue life of new steel wire and corroded steel wire is calculated by the fracture mechanics method and compared with the test data. The results show that the corrosion will not affect the fatigue crack growth rate of the steel wire. The mechanical properties of the uncorroded steel wire can still be predicted by this method. The change of fatigue life of the corroded steel wire is attributed to the change of the initial flaw size. For new steel wire and slightly corroded steel wire, the equivalent initial flaw size method can be used to calculate the fatigue life; when the steel wire is corroded seriously, the total fatigue life is basically composed of the crack propagation life, and the initial flaw size is the true depth of rust pit. In view of the randomness of pit depth distribution, the maximum pit depth should be used to calculate the fatigue life of corroded steel wire.</t>
  </si>
  <si>
    <t>Bridge cable steel wires, Crack propagation, Fatigue life, Fracture mechanics, Initial flaw</t>
  </si>
  <si>
    <t>10.1088/1755-1315/692/2/022058</t>
  </si>
  <si>
    <t>Study on Microstructure and Fatigue Properties of Q960 High Strength Steel</t>
  </si>
  <si>
    <t>IOP Conference Series: Earth and Environmental Science</t>
  </si>
  <si>
    <t>© 2021 Published under licence by IOP Publishing Ltd.The microstructure and fatigue properties of Q960 high strength steel were studied by optical microscope, conventional mechanical properties and fatigue tests. The results showed that the microstructure of Q960 high strength steel was tempered sorbite, the grain size grade 9, and the internal inclusions A1 and B1.5. The brinell hardness of Q960 high strength steel was 326.5HBW10/3000, the tensile strength more than 1000MPa, the impact energy 86.5J, which indicated good strength and toughness. In the case of high fatigue strength, the dispersion of fatigue life was low. The dispersion of fatigue life increased with the decrease of fatigue strength.</t>
  </si>
  <si>
    <t>Fatigue Properties, High Strength Steel, Q960, Tensile Strength</t>
  </si>
  <si>
    <t>10.13245/j.hust.210315</t>
  </si>
  <si>
    <t>Multiaxial fatigue life prediction for notched specimens considering stress gradient effect</t>
  </si>
  <si>
    <t>Huazhong Keji Daxue Xuebao (Ziran Kexue Ban)/Journal of Huazhong University of Science and Technology (Natural Science Edition)</t>
  </si>
  <si>
    <t>© 2021, Editorial Board of Journal of Huazhong University of Science and Technology. All right reserved.The field intensity of the fatigue damage area near the notch was taken as the damage parameter, and a method for predicting the fatigue life of notched specimens under multiaxial proportional loading was proposed by combining the Manson-Coffin equation. Firstly, the plane with the highest strain energy density was defined as the critical plane position by using coordinate transformation matrix. The proposed method overcomes the shortcoming of the traditional energy method which is difficult to describe the direction of crack initiation and propagation. Secondly, the equivalent stress of critical plane distribution rule was analyzed by using the finite element software and the equivalent stress distribution function within 5 mm from the danger point was fitted. The size of the fatigue damage affected area was determined by calculating the stagnation point of the relative stress gradient function. The field intensity of the fatigue damage affected area was used as the damage parameter to estimate the fatigue life of Q345 steel multiaxial notched specimens. Finally, the estimated life using the proposed method and the local stress strain method were compared with the test life. The results show that both the estimated life has error within the factor of 2 with the corresponding experimental value. But for considering the stress gradient effect in the proposed method, the estimated accuracy is better than that of the local stress strain method.</t>
  </si>
  <si>
    <t>Critical plane method, Life prediction, Multiaxial fatigue, Notch, Stress gradient effect</t>
  </si>
  <si>
    <t>10.32326/1814-9146-2021-83-1-111-128</t>
  </si>
  <si>
    <t>Modeling of the fatigue durability of structural alloys under two-frequency loading</t>
  </si>
  <si>
    <t>Problems of Strength and Plasticity</t>
  </si>
  <si>
    <t>© 2021, Lobachevsky State University of Nizhny Novgorod. All rights reserved.The processes of fatigue life of polycrystalline structural alloys under the combined action of lowand high-cycle fatigue mechanisms are considered. From the standpoint of damaged medium mechanics (DMM), a mathematical model has been developed that describes the processes of plastic deformation and the accumulation of fatigue damage. The DMM model consists of three interrelated parts: relations that determine the cyclic elastoplastic behavior of the material, taking into account the dependence on the fracture process; equations describing the kinetics of fatigue damage accumulation; criterion for the strength of the damaged material. Variant of the constitutive relations for elastoplasticity is based on the concept of a microplastic loading surface in the von Mises form and the principle of the gradient of the plastic strain rate vector to the surface at the loading point. This version of the equations of state reflects the main effects of the process of cyclic plastic deformation of the material for arbitrary complex loading trajectories. A variant of the kinetic equations for the accumulation of fatigue damage is based on the introduction of a scalar damage parameter, is based on energy principles and takes into account the main effects of the formation, growth and fusion of microdefects under arbitrary complex loading conditions. A unified form of the evolutionary equation for the accumulation of fatigue damages for low-cycle and high-cycle fatigue is proposed. As a criterion for the strength of the damaged material, the condition for reaching the critical value of the damage is used. To assess the reliability and determine the limits of applicability of the constitutive relations of the DMM, numerical studies of the processes of accumulation of fatigue damage by cyclic inelastic deformation and fatigue failure of steel 20 and 08Õ18Í12Ò were carried out under single-frequency loading of the upper frequency and two-frequency loading with different amplitude ratios. And the comparison of the obtained numerical results with the data of field experiments is carried out. The results of comparing the calculated and experimental data showed that the developed model of the damaged environment reliably describes the durability of structures under the action of low-and high-cycle fatigue mechanisms.</t>
  </si>
  <si>
    <t>Damage, Deformation, High-cycle fatigue, Low-cycle fatigue, Mechanics of a damaged medium, Modeling, Numerical and full-scale experiment, Stress, Two-frequency loading</t>
  </si>
  <si>
    <t>10.2472/jsms.70.250</t>
  </si>
  <si>
    <t>Fatigue strength estimation under irregular variable combined axial and share stresses</t>
  </si>
  <si>
    <t>© 2021 The Society of Materials Science, Japan.The Wang-Brown or Dong methods were incorporated into the multiaxial high cycle constant-amplitude fatigue life prediction method proposed by the authors in the previous papers, so as to predict multiaxial high cycle irregular variable amplitude fatigue life. Multiaxial high cycle fatigue tests were performed using SNCM439 steel for verification. The stress amplitude, mean stress, and principal stress direction change in the stress waveform of the tests. The fatigue lives predicted by the Wang-Brown method were about three times longer than the experimental values. By contrast, the Dong method predicted fatigue lives that were about one-third shorter than experiments. This is thought to be because the stress range of each path is calculated to be smaller by the Wang-Brown method and larger by the Dong method in the stress waveform converted into Euclidean coordinates.</t>
  </si>
  <si>
    <t>Fatigue life, High cycle, Life prediction, Multiaxial fatigue, Principal stress direction, Variable stress</t>
  </si>
  <si>
    <t>10.1016/j.conbuildmat.2020.121579</t>
  </si>
  <si>
    <t>Application of toughened epoxy-adhesives for strengthening of fatigue-damaged steel structures</t>
  </si>
  <si>
    <t>© 2020 Elsevier LtdThe average condition of German road bridges has deteriorated significantly in recent years. Steel bridges often show fatigue crack at points of increased stress concentrations. For increasing the remaining service life, effective reinforcement methods for reducing the crack growth are of increasing importance. Adhesively bonded reinforcements show many advantages compared to screwed or welded reinforcements, as the components are not damaged by heat input or drill holes. In this paper, a common EP adhesive and a toughened EP adhesive are characterised and compared by means of standardized experimental investigations. Due to the dynamic loading and the service temperatures occurring in steel bridges, the toughened EP adhesive is especially suitable for the strengthening application and is therefore prioritized for further experimental investigations. Due to the pre-stressing of the CFRP (Carbon Fiber Reinforced Plastics)-lamellas, the creep resistance of the bonded joint is of central importance. Creep tests show that the expected creep deformations are in irrelevant orders of magnitude. Fatigue tests on centre-notched steel specimens using the toughened EP adhesive in combination with CFRP lamellas show great potential for decreasing the crack tip stress and therefore increasing the remaining service life. With a reinforcement on both sides with pre-stressed plates, up to 7.9 times the remaining service life can be determined in comparison to unreinforced specimens.</t>
  </si>
  <si>
    <t>Adhesive, Bridges, Epoxy, Experiment, Fatigue, FRP, Steel, Strengthening</t>
  </si>
  <si>
    <t>10.1016/j.engstruct.2020.111748</t>
  </si>
  <si>
    <t>Fatigue behavior of corroded reinforced concrete continuous beams with multi-intervention system</t>
  </si>
  <si>
    <t>© 2021 Elsevier LtdThe corrosion of steel rebars in reinforced concrete (RC) structures will lead to the deterioration of fatigue performance and fatigue life. For the sake of resolving the corrosion problems of RC structures, the Impressed Current Cathodic Protection (ICCP) and Structural Strengthening (SS) techniques are often applied to repair the corroded RC structures. In this study, the ICCP-SS techniques are combined to retrofit the deteriorated RC continuous beams by using the carbon-fabric reinforced cementitious matrix (C-FRCM), and the C-FRCM composites comprised of carbon fabric mesh and inorganic cementitious matrix will served as anodic material for ICCP and the structural strengthening material in the ICCP-SS multi-intervention system. By analyzing the test results of fatigue life, failure mode, cracks in concrete, mid-span deflection, tensile strain of steel rebars and internal force redistributions of the test beams under fatigue load, the influence of reinforcement corrosion and the ICCP-SS retrofitting method on the fatigue performance of RC continuous beams were discussed. The test results showed that the strengthening effect of C-FRCM composites can reduce the generation of cracks in concrete and improve the flexural rigidity as well as fatigue life of the continuous beams effectively, however, the improving effect will decrease for the specimens with higher circulated charge density along with a higher polarization effect of C-FRCM composites.</t>
  </si>
  <si>
    <t>C-FRCM composites, Fatigue behavior, Impressed current cathodic protection (ICCP), RC continuous beam, Structural strengthening (SS)</t>
  </si>
  <si>
    <t>10.1016/j.engstruct.2020.111728</t>
  </si>
  <si>
    <t>Static and fatigue flexural performance of ultra-high performance fiber reinforced concrete slabs</t>
  </si>
  <si>
    <t>© 2021 Elsevier LtdThis paper investigates the static and fatigue flexural performance of ultra-high performance fiber reinforced concrete (UHPFRC) decks on the basis of a 500 m cable-stayed bridge, namely, the Malukou Bridge. A series of numerical studies was conducted on the bridge to reveal the stress level in the deck under service loads, and then two kinds of steel bar reinforced UHPFRC decks with different steel fibers (i.e., hooked-end and straight steel fibers) were fabricated and tested to verify the design safety. Compared with traditional 280 mm-thick ordinary concrete decks, due to the high tensile strength (over 10 MPa) of the UHPFRC in this study, the deck thickness could be reduced to 170 mm with a maximum calculated tensile stress in the deck of 8.82 MPa induced by local wheel loads. Subsequently, the weight of the deck could be reduced by 35% due to the significant reduction in the deck thickness, leading to a smaller compressive stress (13.3 MPa) in the deck under service loads. In addition, in contrast to straight steel fibers, the use of hooked-end steel fibers could had a better advantage to increase in the crack resistance and post-cracking stiffness of the deck specimens. Due to the use of steel fibers and steel bars, cracks in the UHPFRC deck specimens propagated rather slowly under both static and fatigue loads. The deck specimens with hooked-end and straight steel fibers showed superior allowable tensile stresses of 23.2 MPa and 16.1 MPa, respectively, both satisfying the design requirement (8.82 MPa) of the bridge under service loads. The fatigue life of the former deck specimen was revealed as 9 million cycles under the stress range of 1.3–7.0 MPa only with a small reduction in the load carrying capacity, which greatly met the fatigue criteria of Chinese bridge design standards in terms of the crack width in UHPFRC. Based on the numerical and experimental investigations, the design safety of applying the UHPFRC deck was verified for the Malukou Bridge.</t>
  </si>
  <si>
    <t>Composite girder, Crack width, Finite element, Flexural performance, Ultra-high performance fiber reinforced concrete (UHPFRC)</t>
  </si>
  <si>
    <t>10.1016/j.conbuildmat.2020.122099</t>
  </si>
  <si>
    <t>Investigating flexural performance of waste tires steel fibers-reinforced cement-treated mixtures for sustainable composite pavements</t>
  </si>
  <si>
    <t>© 2020 Elsevier LtdIn many parts of the world, the cement-treated base course material has been extensively used within composite pavements for enhancing the load-carrying capacity of pavements. However, its vulnerability to cracking under repetitive traffic loading, due to its brittle nature, significantly cuts off its lifespan and hence reducing the sustainability of composite pavements. To provide a solution to this problem, this study is aimed to investigate the flexural performance of cement-treated base (CTB) mixtures reinforced with the Waste Steel Fibers (WSF) extracted as a residual product from the scrap tires. The flexural performance is evaluated in terms of flexural fatigue and flexural strength. Moreover, the effect of steel fiber reinforcement on the dynamic modulus of the cement-treated base mixtures was also studied. The specimens for dynamic modulus were prepared by using a gyratory compactor to better simulate the traffic loading. Furthermore, the basic split tensile strength and unconfined compressive strength of WSF reinforced CTB mixtures were also studied. Lastly, important correlations were derived based on the results obtained in this study, to predict the flexural performance of CTB mixtures in terms of dynamic modulus and fatigue life by conducting basic split tensile strength tests and flexural strength tests. Based on the results, WSF reinforcement has noticeably enhanced tensile strength, dynamic modulus, flexural strength, and fatigue life of CTB mixtures. On the other hand, the variations in the compressive strength due to WSF reinforcement were trivial. Based on the results, the steel fibers content of 0.3% by volume of the wet compacted blend has shown more promising results than lower and higher WSF contents.</t>
  </si>
  <si>
    <t>Dynamic modulus, Fatigue life, Flexural performance, Stabilized/cement-treated base materials, Waste tires</t>
  </si>
  <si>
    <t>10.3969/j.issn.1004-132X.2021.05.001</t>
  </si>
  <si>
    <t>Effects of Warping Defects of Steel Plate Resistance Spot Welding on Average Stress Intensity Factor</t>
  </si>
  <si>
    <t>© 2021, China Mechanical Engineering Magazine Office. All right reserved.Welding of car body might easily cause warping defects, which significantly affected the fatigue life. Aiming at influences of warping defects on the average stress intensity factor, solder joint model was modularized based on mechanics theory and finite element method. Qualified solder joints average stress intensity factor ΔKqua obtained by simulation and warping defect solder joints average stress intensity factor ΔKdef obtained by simulation were compared and analyzed. By looking for influence factors and influence rules, the definition of warping factor was proposed, and the applicability was verified through simulation. The average errors between the average stress intensity factors obtained by simulation analysis and theoretical derivation are less than 6%. Experiments show that the average accuracy of the warping defect solder joint ΔKdef corrected by warping factor is as 84.6%.</t>
  </si>
  <si>
    <t>Average stress intensity factor, Modular solder joint mode, Warping defect, Warping factor</t>
  </si>
  <si>
    <t>10.14006/j.jzjgxb.2019.0059</t>
  </si>
  <si>
    <t>Study on low-cycle fatigue behavior and deformation capacity of longitudinal steel bar in RC columns considering effect of buckling</t>
  </si>
  <si>
    <t>© 2021, Editorial Office of Journal of Building Structures. All right reserved.Local plastic strain concentration due to buckling always aggravates the damage of longitudinal bars and leads to premature fracture. Traditional low-cycle fatigue damage models (such as Coffin-Manson model, refers to C-M model) do not consider the effect of buckling, which will overestimate the low-cycle fatigue life of the buckled reinforcing steel bars. In order to study the effect of buckling on the fatigue life of bars, the cyclic loading tests of 30 undisturbed steel bars specimens considering buckling were conducted. The ultimate plastic average strain measurements of buckled steel bars corresponding to fracture were investigated, and the difference between the local strain and the average strain of specimen was studied. A finite element model was established to simulate the cyclic loading test of buckled steel bars. The reliability of the model was verified and the local strain of the key cross section of the buckled steel bars was extracted. The plastic average strain amplitude and plastic local strain amplitude were applied to the traditional C-M model, respectively, and the calculation results of cumulative fatigue damage index were obtained and compared with the experimental results. An improved low-cycle fatigue damage model considering the effect of bar buckling was proposed, which can more accurately calculate the fatigue life of the buckled steel bars under cyclic loading test. The results show that the traditional C-M model based on plastic local strain amplitude overestimates the low-cycle fatigue damage of the buckled bars, while the traditional C-M model based on plastic average strain amplitude obviously underestimates the low-cycle fatigue damage of buckled bars. The modified C-M model based on mean plastic local strain amplitude has higher accuracy, but the local strain is difficult to measure or calculate. The accuracy of the modified fatigue damage model based on plastic average strain amplitude is slightly lower, but is convenient for use. The improved low-cycle fatigue damage model can effectively consider the influence of buckling on the low-cycle fatigue life of reinforcing bars, and can predict the fracture of buckled longitudinal bars in reinforced concrete columns more accurately.</t>
  </si>
  <si>
    <t>Buckling, Concrete column, Cyclic loading test, Fracture, Longitudinal steel bar, Low-cycle fatigue damage model, Numerical simulation</t>
  </si>
  <si>
    <t>10.1166/mex.2021.1970</t>
  </si>
  <si>
    <t>Characteristics of microscopic crack and propagation life of forged steel brake disc for high-speed train</t>
  </si>
  <si>
    <t>Materials Express</t>
  </si>
  <si>
    <t>© 2021 by American Scientific Publishers.The organizational structure evolution and life prediction method of brake disc with multi cracks are studied. This thesis analyzed the microstructure transformation in the process of crack propagation through observing the microstructure and anatomy of the failed brake disc. Based on the NASGRO theory and fracture mechanics method, the fatigue life of forged steel brake disc with single crack was calculated under different braking conditions, which is formed by multiple hot spots. Also, on the basis of the coupling effect between multiple cracks, a fatigue life prediction method for forged steel brake disc with multiple cracks was proposed. By comparing the fatigue life with or without considering the crack coupling effect, the thesis proposed that the fatigue life of brake disc is significantly lower than that of brake disc with single crack when it comes to crack coupling effect. The results of bench test are basically consistent with the hypothesis. Therefore, it is of great significance to improve the contact state of brake disc and avoid the appearance of hot spots for prolonging the crack propagation life of brake disc.</t>
  </si>
  <si>
    <t>Fatigue life, Forged steel, Hot spots, Microscopic crack, Organizational structure evolution</t>
  </si>
  <si>
    <t>10.19721/j.cnki.1001-7372.2021.03.008</t>
  </si>
  <si>
    <t>© 2021, Editorial Department of China Journal of Highway and Transport. All right reserved.Fatigue cracks in traditional orthotropic steel bridge decks (OSDs) are a major problem that restricts the sustainable development of bridge engineering. Innovative both-side welded rib-to-deck and rib-to-diaphragm welded joints can improve the fatigue resistance of an OSD. Accordingly, taking both rib-to-deck and rib-to-diaphragm welded joints as research objects, this study designed two full-scale segment models. The fatigue cracking modes and fatigue performances of traditional one-sided and innovative both-side welding of a rib-to-deck welded joint were determined. The initial microcrack scales of one- and both-side welding were studied using scanning electron microscope (SEM), and the fatigue cracking modes of the traditional and innovative rib-to-diaphragm welded joints were studied. The results show that the fatigue cracks of the one-sided welding originate from the weld root and propagate in the deck thickness direction, and its fatigue strength reaches 98.7 MPa. The fatigue cracks of the innovative both-side welding originate from the inner weld toe and propagate in the deck thickness direction, and its fatigue strength is 123.2 MPa. Results also show that the initial microcrack scale of the one-sided welding root is noticeably greater than that of the both-side welding toe, leading to a notable difference in the fatigue properties of the two cracking modes. Thus, the weld root is more prone to fatigue cracking under the same load. The fatigue cracks of the traditional rib-to-diaphragm welded joint initiate from the weld toe of the rib-to-diaphragm welded joint and extend along the rib. By contrast, the fatigue cracks of the innovative joint initiate from the weld toe of the rib bottom and then propagate along the bottom plate. The crack initiation times of the two structures are basically the same, but the propagation rate of the traditional OSD is remarkably higher than that of the innovative one. Under the same loading conditions, the fatigue life of the high fatigue resistance OSD is significantly better than that of the traditional OSD.</t>
  </si>
  <si>
    <t>Bridge engineering, Fatigue resistance, Innovative both-side welded rib-to-deck joint, Model test, Orthotropic steel bridge deck</t>
  </si>
  <si>
    <t>10.3969/j.issn.1001-4632.2021.02.13</t>
  </si>
  <si>
    <t>Fatigue Life Prediction of High-Speed EMU Axle with Foreign Object Damage</t>
  </si>
  <si>
    <t>© 2021, Editorial Department of China Railway Science. All right reserved.The defects were prefabricated on the small fatigue specimens of EA4T axle for high-speed EMU by the high-speed impact with the square shaped tungsten steel projectile to simulate the foreign object damage on the axle surface. The fatigue properties of smooth and defective specimens were studied by means of rotating bending fatigue test. The residual stress near the defect was simulated and analyzed by the Abaqus software. A fatigue life prediction model of small defect sample and the actual axle with impact damage was set up based on Fatigue Indicator Parameter (FIP) and verified by bench test. Results show that the fatigue life test data of small samples are within 2 times of the predicted value, and the fatigue life prediction model of the real axle is consistent with the results of axle bench test. As a result, the fatigue life prediction results of small sample and real axle are accurate. No grinding or other treatment is required for the impact defects with the depth less than 1 mm in the operation and maintenance of EMU power axle.</t>
  </si>
  <si>
    <t>Axle, Bench test, Defect, EA4T axle, Fatigue life, Foreign object damage, High-speed railway</t>
  </si>
  <si>
    <t>10.19721/j.cnki.1671-8879.2021.02.010</t>
  </si>
  <si>
    <t>Evaluation of fatigue life of stud in steel-UHPC composite structure based on fracture mechanics</t>
  </si>
  <si>
    <t>Chang'an Daxue Xuebao (Ziran Kexue Ban)/Journal of Chang'an University (Natural Science Edition)</t>
  </si>
  <si>
    <t>3D fracture mechanics analysis, Bridge engineering, Fatigue life of stud, Mixed mode crack propagation simulation, Schwartz-Neuman alternating method, Steel-UHPC composite bridge deck, Surface crack of stud weld joint</t>
  </si>
  <si>
    <t>10.13228/j.boyuan.issn0449-749x.20200456</t>
  </si>
  <si>
    <t>Influence of notch on fatigue properties of nitrided CrNiW steel in very high cycle regime</t>
  </si>
  <si>
    <t>© 2021, CISRI Boyuan Publishing Co., Ltd. All right reserved.In order to study the influence of notch sensitivity on fatigue properties of nitrided CrNiW steel, a smooth specimen and two notched specimens with concentration factor Kt=1.20 and Kt=1.55 were designed, respectively. The very high cycle fatigue tests were carried out by using nitrided CrNiW steel. The microstructure of the fatigue specimen was observed by SEM. The relationship of notch fatigue factor Kf, notch sensitivity index q and number of cycles to failure Nf were analyzed. The results show that, the case-nitriding has little effect on the improvement of fatigue strength of steel. For the smooth specimen and the notch specimen with Kt=1.20, the failure modes can be classified as surface induced failure and the interior induced failure where the defects are limited in the non-nitriding area. For the notch specimen with Kt=1.55, interior failure induced by the inhomogeneous matrix area within the nitrided layer is observed, which is a new failure characteristic. The duplex S-N property of smooth specimen is not obvious. However, there is a duplex S-N property with surface induced failure and interior induced failure as Kt=1.20, and there is a duplex S-N property only with surface induced failure which occurs in the short life regime and the VHCF regime as Kt=1.55. With the increase of Kt, the phenomenon of multiple interior crack sites is replaced by the single interior crack site, and the interior defect position gradually moves towards the surface of specimen, and the shape of fisheye first approximately exhibits the oblate with major axis at x direction, followed by the circular shape, and then the elliptical shape with major axis at y direction. The Kt has a large effect on fatigue life with surface failure, but has a little effect on fatigue life with interior failure.</t>
  </si>
  <si>
    <t>CrNiW steel, Nitride, Notch sensitivity, S-N curve, Very high cycle fatigue property</t>
  </si>
  <si>
    <t>10.3390/ma14051245</t>
  </si>
  <si>
    <t>Effect of cryogenic grinding on fatigue life of additively manufactured maraging steel</t>
  </si>
  <si>
    <t>Additive manufacturing, Cryogenic grinding, Fatigue, Maraging steel, Microhardness, Residual stress, Surface roughness</t>
  </si>
  <si>
    <t>10.3390/coatings11030291</t>
  </si>
  <si>
    <t>Repeated laser shock-wave adhesion test for metallic coatings: Adhesion durability and its mechanism studied by molecular dynamics simulation</t>
  </si>
  <si>
    <t>© 2021 by the authors. Licensee MDPI, Basel, Switzerland.We evaluated the adhesion of polycrystalline metallic coatings using the laser shock-wave adhesion test (LaSAT). This study used Cu plating on stainless steel as a coating model. The adhesion strength and toughness were successfully estimated using LaSAT and finite element method with cohesive zone model. Next, repeated LaSAT was conducted to apply cyclic loading to evaluate adhesion fatigue life, i.e., the number of loading cycles required for delamination. Furthermore, this study performed molecular dynamics (MD) simulations to elucidate the adhesion mechanism for the Cu/Fe interface. To verify our model, the interfacial fracture toughness was computed using the MD simulation and compared with the results of LaSAT. Next, cyclic loading was applied to the MD model to investigate crack initiation around the interface. We found that dislocations are generated from the internal grain and are accumulated at grain boundaries. This accumulation results in fatigue crack initiation due to stress concentration.</t>
  </si>
  <si>
    <t>Adhesion, Laser shockwave, Metallic coating, Molecular dynamics simulation</t>
  </si>
  <si>
    <t>10.3390/app11052241</t>
  </si>
  <si>
    <t>Stress and fatigue analysis of picking device gears for a 2.6 kw automatic pepper transplanter</t>
  </si>
  <si>
    <t>© 2021 by the authors. Licensee MDPI, Basel, Switzerland.A seedling picking device is an essential component for an automatic transplanter to automatically convey the seedling to the dibbling part. It is necessary to find the appropriate material and dimensions for the picking device gears to avoid mechanical damage and increase their durability. Therefore, the objectives of this research were to analyze the stress of a picking device gear mechanism in order to select suitable materials and dimensions, and to predict the fatigue life by considering the damage level. The picking device gear shaft divided the input power into two categories, i.e., crank and cam gear sets. Finite element analysis simulation and American Gear Manufacturers Association standard stress analysis theory tests were conducted on both of the crank and cam gear sets for different materials and dimensions. A test bench was fabricated to collect the load (torque) data at different gear operating speeds. The torque data were analyzed using the load duration distribution method to observe the cyclic load patterns. The Palmgren– Miner cumulative damage rule was used to determine the damage level of the picking mechanism gears with respect to the operating speed. The desired lifespan of the transplanter was 255 h to meet the real field service life requirement. Predicted fatigue life range of the picking mechanism gears was recorded as from 436.65 to 4635.97 h, making it higher (by approximately 2 to 18 times) than the lifespan of the transplanter. According to the analyses, the “Steel Composite Material 420H carbon steel” material with a 5 mm face width gear was suitable to operate the picking device for a 10-year transplanter service life. The analysis of stress and fatigue presented in this study will guide the design of picking device gears with effective material properties to maintain the recommended service life of the pepper transplanter.</t>
  </si>
  <si>
    <t>Agricultural machinery, Assessment of stress and fatigue, Gear mechanism, Pepper transplanting, Seedling picking mechanism, Structural analysis</t>
  </si>
  <si>
    <t>10.3390/met11030477</t>
  </si>
  <si>
    <t>Ratcheting-fatigue behavior of harmonic-structure-designed sus316l stainless steel</t>
  </si>
  <si>
    <t>© 2021 by the authors. Licensee MDPI, Basel, Switzerland.Stainless steels with harmonic-structure design have a great balance of high strength and high ductility. Therefore, it is imperative to investigate their fatigue properties for engineering applications. In the present work, the harmonic-structured SUS316L stainless steels were fabricated by mechanical milling (MM) and subsequent hot isostatic pressing (HIP) process. A series of ratcheting-fatigue tests were performed on the harmonic-structured SUS316L steels under stress-control mode at room temperature. Effects of grain structure and stress-loading conditions on ratcheting behavior and fatigue life were investigated. Results showed that grain size and applied mean stress had a significant influence on ratcheting-strain accumulation and fatigue life. Owing to the ultrafine grained structure, tensile strength of the harmonic-structured SUS316L steels could be enhanced, which restrained the ratcheting-strain accumulation, resulting in a prolonged fatigue life. A higher mean stress caused a faster ratcheting-strain accumulation, which led to the deterioration of fatigue life. Moreover, a modified model based on Smith–Watson–Topper (SWT) criterion predicted the ratcheting-fatigue life of the harmonic-structured SUS316L steels well. Most of the fatigue-life points were located in the 5 times error band.</t>
  </si>
  <si>
    <t>Fatigue, Fatigue-life prediction, Harmonic structure, Ratcheting, Stainless steel</t>
  </si>
  <si>
    <t>10.3390/met11030475</t>
  </si>
  <si>
    <t>Advantageous description of short fatigue crack growth rates in austenitic stainless steels with distinct properties</t>
  </si>
  <si>
    <t>© 2021 by the authors. Licensee MDPI, Basel, Switzerland.In this work two approaches to the description of short fatigue crack growth rate under large-scale yielding condition were comprehensively tested: (i) plastic component of the J-integral and (ii) Polák model of crack propagation. The ability to predict residual fatigue life of bodies with short initial cracks was studied for stainless steels Sanicro 25 and 304L. Despite their coarse microstructure and very different cyclic stress–strain response, the employed continuum mechanics models were found to give satisfactory results. Finite element modeling was used to determine the J-integrals and to simulate the evolution of crack front shapes, which corresponded to the real cracks observed on the fracture surfaces of the specimens. Residual fatigue lives estimated by these models were in good agreement with the number of cycles to failure of individual test specimens strained at various total strain amplitudes. Moreover, the crack growth rates of both investigated materials fell onto the same curve that was previously obtained for other steels with different properties. Such a “master curve” was achieved using the plastic part of J-integral and it has the potential of being an advantageous tool to model the fatigue crack propagation under large-scale yielding regime without a need of any additional experimental data.</t>
  </si>
  <si>
    <t>Austenitic stainless steel, J-integral, Large scale yielding, Low cycle fatigue, Residual lifetime prediction, Short fatigue crack</t>
  </si>
  <si>
    <t>10.2355/tetsutohagane.TETSU-2020-104</t>
  </si>
  <si>
    <t>Hydrogen effect on microstructural alteration before fatigue fracture on austenitic stainless steels</t>
  </si>
  <si>
    <t>© 2021 The Iron and Steel Institute of Japan. This is an open access article under the terms of the Creative Commons Attribution-NonCommercialNoDerivatives license (https://creativecommons.org/licenses/by-nc-nd/4.0/).Type 304 stainless steel is typical austenitic one where fatigue life is deteriorated in hydrogen environments. There are few studies for fatigue crack initiation process compared to those of fatigue crack propagation. In this study, the authors experimentally investigated influence of hydrogen on dislocation structures and phase distribution before the fatigue crack initiation. A solution heat treated Type 304 plate was used as a sample, and round-bar fatigue specimens with a notch were machined. Fatigue tests were performed for the hydrogen-charged or -free specimens in fully reversed loading conditions at room temperature. The test was terminated before the crack initiation. Then, the dislocation structures and the phase distribution underneath the notch root were analyzed by transmission electron microscopy (TEM) and electron backscatter diffraction (EBSD). For the hydrogen-charged specimen, planar dislocations were observed in the TEM images. With increase in fatigue cycles, Area of stacking faults (SFs) increased and ε martensite (εM) appeared on the (111)γ planes. α' martensite (α'M) were observed at crossover sites of the εM phases on different (111)γ planes. In EBSD analysis, the α'M was often observed in a plate form parallel to the (111)γ planes. For the hydrogen-free specimens, on the other hand, dislocations cell structures and massive α' M were observed in the TEM images. Neither SFs nor εM were formed. Thus, hydrogen increases dislocation planarity and changes martensitic transformation from γ to α'M, or γ to α'M through ε, resulting in different α' M morphologies.</t>
  </si>
  <si>
    <t>Dislocation, Fatigue, Hydrogen, Phase transition, Stainless steels</t>
  </si>
  <si>
    <t>10.3390/met11030376</t>
  </si>
  <si>
    <t>Calculated shoulder to gauge ratio of fatigue specimens in PWR environment</t>
  </si>
  <si>
    <t>300 °C, 304 stainless steel, Air, Environmental fatigue, PWR primary water</t>
  </si>
  <si>
    <t>10.1007/s11665-021-05494-w</t>
  </si>
  <si>
    <t>Quantitative Assessment and Analysis of Non-Masing Behavior of Materials under Fatigue</t>
  </si>
  <si>
    <t>© 2021, ASM International.Quantitative assessment of non-Masing behavior is studied, and a new method is proposed for the estimation of cyclic plastic strain energy density and fatigue life. Low cycle fatigue tests were performed on 304L stainless steel employing strain amplitudes ranging from ±0.25% to ±1.0% at a strain rate of 3 × 10-3 s-1. The material exhibited Masing behavior at lower strain amplitudes and non-Masing behavior at higher strain amplitudes. Secondary hardening was observed at relatively higher strain amplitudes. Both the secondary hardening and non-Masing response were found to be associated with the deformation induced martensitic transformation. The master curve approach, which is generally used for the analysis of non-Masing response, could not be used as experimental data could not be represented in the form of a master curve. The proposed method of quantification of non-Masing response could estimate the cyclic plastic strain energy density of 304L stainless steel well within a scatter band of 1.2. The fatigue life of 304L stainless steel could also be predicted within a scatter band of 2. The proposed approach could also estimate the cyclic plastic strain energy density and fatigue life of materials of different grades within scatter factors of 1.2 and 2, respectively.</t>
  </si>
  <si>
    <t>life prediction, low cycle fatigue, Masing and non-Masing behavior, strain energy density approach</t>
  </si>
  <si>
    <t>10.1016/j.matdes.2021.109469</t>
  </si>
  <si>
    <t>Multiaxial fatigue behaviour of maraging steel produced by selective laser melting</t>
  </si>
  <si>
    <t>Materials and Design</t>
  </si>
  <si>
    <t>© 2021This paper studies the multiaxial fatigue behaviour of maraging steel samples produced by selective laser melting. Hollow cylindrical specimens with transverse circular holes are subjected to different in-phase bending-torsion loading scenarios. Fatigue crack initiation sites and fatigue crack angles are predicted from the first principal stress field. Fatigue lifetime is computed using a straightforward approach, based on a one-parameter damage law, developed via uniaxial low-cycle fatigue tests. The cyclic plasticity at the notch-controlled process zone is accounted for by combining the equivalent strain energy density concept and the theory of critical distances within a linear-elastic framework. Regardless of the multiaxial loading scenario, experimental observations and predicted lives are very well correlated.</t>
  </si>
  <si>
    <t>18Ni300 steel, Bending-torsion, Maraging steel, Multiaxial fatigue, Notch plasticity correction, Selective laser melting, Strain energy density, SWT damage parameter, Theory of critical distances</t>
  </si>
  <si>
    <t>10.1016/j.jcsr.2020.106497</t>
  </si>
  <si>
    <t>Experimental investigation and low-cycle fatigue life prediction of welded Q355B steel</t>
  </si>
  <si>
    <t>© 2020 Elsevier Ltd39 experiments are conducted to study the low-cycle fatigue behavior of welded Q355B steel, including 15 welded steel bars under uniaxial loading and 24 welded tubular specimens under axial-torsional loading. There are two locations vulnerable to fracture. A large strain loading range (&gt;0.011) makes it more likely to fracture in the welding material. Fatigue analysis shows that the plastic development of the welded steel is non-uniform, especially under large loading ranges. The existence of axial and shear strain (1) decreases torsional and tensile loading capacity, respectively, (2) makes the loading capacity enter the stage of rapid decline in advance, (3) decreases the fatigue life. Together with experimental results from other literature, fatigue parameters are obtained. Applying these parameters into a critical plane model for multi-axial damage (Kandil-Brown-Miller model), the fatigue lives (in range of 100–3600) of 39 specimens are predicted</t>
  </si>
  <si>
    <t>Axial-torsional loading, Life prediction, Low-cycle fatigue, Welded steel</t>
  </si>
  <si>
    <t>10.1016/j.mechmat.2020.103719</t>
  </si>
  <si>
    <t>The simulation and experiment research on contact fatigue performance of acetal gears</t>
  </si>
  <si>
    <t>Mechanics of Materials</t>
  </si>
  <si>
    <t>© 2020 Elsevier LtdAcetal gears are the most widely applied type among these polymer gears. Acetal gears may suffer from many failure forms such as severe wear, tooth breakage or tooth surface cracks depending on the loading conditions and the lubrication and temperature environment. The contact fatigue performance of acetal gear relates to many factors including temperature and load, however, their influences on the mechanical properties and fatigue parameters of the acetal material are still not fully understood. In this work, the thermo-elastic-plastic constitutive equations are derived to describe the acetal material behavior during gear meshing process, and the modified Brown-Miller multi-axial fatigue criterion is proposed to estimate the polymer gear contact fatigue life. Durability tests of acetal gear against steel gear are conducted based upon a developed test rig. Results reveal that the temperature rise could significantly reduce the contact pressure of acetal gear due to the decay of the modulus, but still jeopardize the fatigue life on tooth flank because the fatigue properties are also affected by the temperature rise. The predicted location of fatigue failure zone on the tooth and the lifespan agree well with experimental observation.</t>
  </si>
  <si>
    <t>Acetal gear, Contact fatigue, Durability test, Thermal effect</t>
  </si>
  <si>
    <t>10.1016/j.engfailanal.2020.105134</t>
  </si>
  <si>
    <t>Model of stress corrosion cracking and practical guidelines for pipelines operation</t>
  </si>
  <si>
    <t>© 2020 Elsevier LtdThe article considers stress corrosion cracking (SCC) prediction models for pipes steels describing main stages of the process, their rates and implementation conditions. A number of tests, namely: electrochemical, corrosion-mechanical, mechanical, operational life tests, X-ray tests of layer-by-layer texture and residual stresses, analysis of micro and dislocation structure, were carried out for X70-steel pipes manufactured in Germany and USSR, after these pipes had been operated within the gas pipelines for a long time. It was shown that the texture nonuniformity of steels and residual process stresses in pipes are the parameters characterizing resource for growth or slowdown of cracks at initial stages. The cyclic tests did not identify any indicators of fatigue growth and significant changes of dislocational structure in the areas close to the cracks ~ 0.2δ deep (where δ is the pipe wall thickness). During static and low-amplitude cyclic loads in the test environment with pH = 5.5…7.0 the rate of crack growth accelerates with available component (sulfide, carbonate, or phosphate) stimulating the anodic dissolution. It was found out that SCC-cracks not deeper than 0.2δ were not dangerous for pipelines reliability; on exposure of corrosion environment the forecasted growth rates of such defects did not exceed 0.3…0.4 mm per year, apart from cracks located in the welded joints and along the weld-fusion line. Growing of the 0,2δ deep SCC-cracks would stop without electrolyte.</t>
  </si>
  <si>
    <t>Crack growth rate, Kinetic model, Pipelines, Stress corrosion cracking</t>
  </si>
  <si>
    <t>10.1016/j.engfailanal.2020.105150</t>
  </si>
  <si>
    <t>An analysis of pre-fatigued TIG-treated welded structures</t>
  </si>
  <si>
    <t>© 2020 The Author(s)Many existing steel bridges are approaching, or they have already exceeded their design fatigue life. Assessing and repairing these structures presents a challenge for the construction industry. In this paper, previous studies, which emphasised treating existing (pre-fatigued) structures by TIG dressing, are reviewed and analysed. In total, 109 fatigue test results have been studied which employ various steel qualities, welded details (longitudinal, transverse, and cover plate) and plate thicknesses. A plot and investigation of the S-N curves were carried out. In addition, a sensitivity analysis of the treated crack depth and the TIG dressing penetration depth was used to establish the extended fatigue life. The performance of TIG dressing in treating existing structures was examined by simulating a gain factor. It was found that the extension in fatigue life reached 3.4 times the as-welded fatigue life. This was particularly in cases in which TIG dressing completely removed the initial cracks or missed cracks less than 1 mm deep. Based on the findings, recommendations on treating existing welded steel structures by TIG dressing have been made.</t>
  </si>
  <si>
    <t>Extended fatigue life, Pre-fatigued, Steel structures, TIG dressing</t>
  </si>
  <si>
    <t>10.1016/j.ijfatigue.2020.106070</t>
  </si>
  <si>
    <t>Low cycle fatigue properties, damage mechanism, life prediction and microstructure of MarBN steel: Influence of temperature</t>
  </si>
  <si>
    <t>© 2020 Elsevier LtdLow cycle fatigue, tensile tests, and microstructure of MarBN steel at different temperatures are conducted. The results show that tensile strength decreases with increasing temperature. Continuous cyclic softening has occurred as increasing the temperature, which is associated with the laths and dynamic recrystallization at room temperature, and grain rotation at high temperature, respectively. The relationship between cyclic softening and microstructure at different temperatures is discussed. Besides, the fatigue life prediction model with hysteresis energy method considering the temperature is fitted by the quadratic function, which presents a good method and model to optimize the low cyclic fatigue life and properties.</t>
  </si>
  <si>
    <t>Damage mechanism, Life prediction, Low cycle fatigue, MarBN steel, Temperature</t>
  </si>
  <si>
    <t>10.1111/ffe.13386</t>
  </si>
  <si>
    <t>A sectional critical plane model for multiaxial high-cycle fatigue life prediction</t>
  </si>
  <si>
    <t>© 2020 John Wiley &amp; Sons LtdA stress-based sectional critical plane model is proposed to predict fatigue life under multiaxial constant amplitude loading. The proposed model considers the effects of material properties and loading paths including stress amplitude ratio, phase angle and mean stress. By introducing the ratio of maximum shear stress amplitude to maximum normal stress amplitude, the crack behaviour can be predicted and the critical planes can be divided into three sections: the maximum normal stress plane, maximum damage plane and maximum shear stress amplitude plane. To verify the accuracy and applicability of the proposed model, experimental data of 30CrMnSiA steel conducted by the authors and other test data of different materials from the existing literatures are utilized. The prediction results demonstrate that the proposed sectional critical plane model shows strong applicability for steel, aluminium and titanium alloy materials, especially under the multiaxial loadings with mean stresses. For steel materials, the prediction results of the proposed model are better than the commonly used criteria.</t>
  </si>
  <si>
    <t>fatigue life prediction, mean stress, multiaxial fatigue, phase angle, sectional critical plane model</t>
  </si>
  <si>
    <t>10.1016/j.conbuildmat.2020.121683</t>
  </si>
  <si>
    <t>Effects of connecting materials on the static and fatigue behavior of pultruded basalt fiber-reinforced polymer bolted joints</t>
  </si>
  <si>
    <t>© 2020 Elsevier LtdOwing to the heavy weight and poor durability of the bolted joints with traditional connecting materials composed of steel cover plates and steel bolts in the fiber-reinforced polymer (FRP) profiles, a novel homogenous joint consisted of basalt FRP (BFRP) cover plates and BFRP bolts was developed in this study. An experimental investigation on the static behavior of the double-lap shear bolted joints was carried out using different connecting materials to be compared, i.e. four types of combinations composed of steel/BFRP cover plates and steel/BFRP bolts, and different numbers of bolts. Fatigue experiments of the bolted joints with selected combinations were performed to further compare the behavior of the homogenous joints using S-N curve and fatigue strength. The results showed that shear-out failure occurred in the inner plates in all bolted joint combinations, which was independent of the connecting material. The ultimate failure load of the homogeneous joints was comparable to that with the traditional connecting material. However, the fatigue strength level for the specimens sustaining more than 2 million cycles for the former was slightly higher than the latter with same stress ratio of 0.05. The predicted stress level as a function of the fatigue lives was obtained from the experimental results showing satisfactory regression. The experimental work can serve as a reference in the design of FRP bolted joints applied in the truss structures.</t>
  </si>
  <si>
    <t>Basalt fiber-reinforced polymer (BFRP) profiles, BFRP bolt, Bolted joint, Fatigue behavior, Shear-out failure, Static behavior, Ultimate failure load</t>
  </si>
  <si>
    <t>10.1016/j.tws.2020.107339</t>
  </si>
  <si>
    <t>Research on fatigue performance of steel-plate-concrete composite slab</t>
  </si>
  <si>
    <t>© 2020 Elsevier LtdFatigue has become one of the critical issues for bridge deck with the rapid development of bridge engineering. Steel-plate-concrete composite slab has been more and more applied as bridge deck for the advantages in high bearing capacity, good fire resistance and less demand on framework. In order to study the mechanical behavior and fatigue performance of steel-plate-concrete composite slab under low-cycle fatigue loads, static test and the constant amplitude fatigue test were performed. The effects of layout of studs, arrangement of steel plate with openings, shear ratio, as well as amplitude of fatigue load on the damage development and the failure mode of steel-plate-concrete composite slab were researched and discussed. During the test, indices such as the dynamic deflection, strain of concrete and steel plate, residual deflection and residual bearing capacity were measured. The results implied that the amplitude of fatigue stress of bottom steel plate had a direct influence on the fatigue life of composite slab, while the layout of studs and the number of steel plate with openings had little effect on the fatigue performance. No slippage on the interface between concrete and bottom steel plate was discovered and the distribution of strain generally agreed with the plane-section assumption. All the specimens experienced similar development of fatigue damage and finally failed in the mode of fatigue fracture of steel plate, followed by the concrete crush in compression region. Finally, the method for prediction of the stiffness development and fatigue life of steel-plate-concrete composite slab was preliminarily established.</t>
  </si>
  <si>
    <t>Failure load, Fatigue performance, Plane-section assumption, Steel plate with openings, Steel-plate-concrete composite slab</t>
  </si>
  <si>
    <t>10.1016/j.ijfatigue.2020.106042</t>
  </si>
  <si>
    <t>Influence of Cu precipitates and C content on the defect tolerance of steels</t>
  </si>
  <si>
    <t>Cu alloyed steel, Cu precipitates, Cyclic indentation tests, Defect tolerance, PhyBaLCHT</t>
  </si>
  <si>
    <t>10.1007/s11804-020-00154-2</t>
  </si>
  <si>
    <t>Numerical Analysis of Stress Concentration in Non-uniformly Corroded Small-Scale Specimens</t>
  </si>
  <si>
    <t>Journal of Marine Science and Application</t>
  </si>
  <si>
    <t>© 2020, Harbin Engineering University and Springer-Verlag GmbH Germany, part of Springer Nature.A numerical evaluation of stress concentrations of corroded plate surfaces of small-scale corroded steel specimens is compared with the experimentally estimated ones. Eleven specimens were cut from a steel box girder, which was initially corroded in real seawater conditions. The surface of all corroded specimens was analysed applying photogrammetry techniques, and a statistical description of an idealised corroded surface of each specimen was established. Fatigue lives of specimens are determined from the fatigue tests. Based on experimentally obtained fatigue lives, the stress concentration factors are calculated concerning the ideally smooth specimens. The correlation between the statistical parameters of the corroded specimen surfaces and the estimated stress concentration factors is analysed. Idealised corroded surfaces, converted in graphical format, are then used for the finite element modelling in ABAQUS software, and stress concentration factors are estimated from the finite element results. A convergence study is performed to determine the appropriate finite element mesh density. Comparison between experimentally obtained and numerically estimated stress concentration factors is performed as well as correlation analysis between actual and finite element predicted crack locations.</t>
  </si>
  <si>
    <t>Corrosion, Fatigue life, Fatigue tests, Finite element method, Stress concentration factors</t>
  </si>
  <si>
    <t>10.3969/j.issn.1007-2012.2021.02.023</t>
  </si>
  <si>
    <t>Effect of flame straightening process on mechanical properties and fatigue properties of A588 weathering steel</t>
  </si>
  <si>
    <t>Fatigue strength, Flame straightening, Mechanical property, Weathering steel</t>
  </si>
  <si>
    <t>10.11901/1005.3093.2020.409</t>
  </si>
  <si>
    <t>Effect of Pre-corrosion by Salt Spray on Extremely Low Cycle Fatigue Performance of HRB400E Seismic Steel Bar</t>
  </si>
  <si>
    <t>© 2021, Editorial Office of Chinese Journal of Materials Research. All right reserved.The effect of pre-corrosion by salt spray on the extremely-low cycle fatigue performance of HRB400E steel was studied. The steel samples were firstly subjected to salt spray corrosion with NaCl solution for 30~90 days, and then subjected to extremely-low cycle fatigue test via an axial displacement control facility to simulate the strong earthquake loading. Therewith, the relationship between the loading and cycle numbers, as well as the strain-life curves were obtained. Finally, the fracture faces were characterized by scanning electron microscope (SEM). The results show that the decline rates of life after pre-corrosion for 30 days, 60 days and 90 days were 4.4%~10.2%, 14.3%~31.8% and 7.8%~30%, respectively. The crack initiation life accounts for 90% of the total life, and the strain amplitude of 3% is the turning point between ultra-low cycle and low cycle fatigue. Salt spray corrosion has no obvious effect on the cyclic response characteristics and Masing characteristics of the test material. At last, the fracture zone was crescent-shaped along the edge of the test material. Longer salt spray corrosion time and higher strain amplitude would lead to dimples in the final fracture zone.</t>
  </si>
  <si>
    <t>Extremely low cycle fatigue (ELCF), HRB400E seismic steel bar, Metallic materials, Microscopic fracture mechanism, Salt spray pre-corrosion</t>
  </si>
  <si>
    <t>10.1016/j.msea.2020.140593</t>
  </si>
  <si>
    <t>The effect of dwell times on the thermomechanical fatigue life performance of grade P92 steel at intermediate and low strain amplitudes</t>
  </si>
  <si>
    <t>© 2020Results of an extended TMF test program on grade P92 steel in the temperature range of 620 °C–300 °C, comprising in-phase (IP) and out-of-phase (OP) tests, partly performed with symmetric dwells at Tmax/Tmin, are presented. In contrast to previous studies, the low-strain regime is also illuminated, which approaches flexible operation in a power plant with start/stop cycles. At all strain amplitudes, the material performance is characterized by continuous cyclic softening, which is retarded in tests at lower strains but reaches similar magnitudes in the course of testing. In the investigated temperature range, the phase angle does not affect fatigue life in continuous experiments, whereas the IP condition is more detrimental in tests with dwells. Fractographic analyses indicate creep-dominated and fatigue-dominated damage for IP and OP, respectively. Analyses of the (micro)hardness distribution in the tested specimens suggest an enhanced microstructural softening in tests with dwell times for the low- but not for the high-strain regime. To rationalize the obtained fatigue data, the fracture-mechanics-based DTMF concept, which was developed for TMF life assessment of ductile alloys, was applied. It is found that the DTMF parameter correlates well with the measured fatigue lives, suggesting that subcritical growth of cracks (with sizes from a few microns to a few millimeters) governs failure in the investigated range of strain amplitudes.</t>
  </si>
  <si>
    <t>9–12%Cr steel, Low strain, Parametric modeling, Symmetric dwell periods, Thermomechanical fatigue</t>
  </si>
  <si>
    <t>10.1088/1742-6596/1791/1/012118</t>
  </si>
  <si>
    <t>Finding ways to improve the performance of welded joints based on controlled heat input and use of shock-mechanical treatment</t>
  </si>
  <si>
    <t>Journal of Physics: Conference Series</t>
  </si>
  <si>
    <t>© Published under licence by IOP Publishing Ltd.The paper summarizes the study's results of welded joints fatigue failure obtained by arc welding with controlled and uncontrolled heat input and shock-mechanical treatment. Based on energy parameters of the mode fixed in welding process of samples obtained at various technologies, the experiments on determination of their fatigue life were performed. The results of numerical estimation of fatigue failure of welded joints made of 09G2S steel are presented. The positive influence of shock-mechanical treatment on test samples durability is shown.</t>
  </si>
  <si>
    <t>controlled heat input, electrode, fatigue failure, microstructure, product, shock mechanical treatment, welding</t>
  </si>
  <si>
    <t>10.2472/jsms.70.105</t>
  </si>
  <si>
    <t>Fatigue life evaluation of sus316 steel under thermomechanical fatigue loading with tension hold</t>
  </si>
  <si>
    <t>© 2021 The Society of Materials Science, JapanThe fatigue lives of austenitic stainless steel SUS316 were evaluated under thermomechanical fatigue (TMF) loading condition with and without tension hold. When correlating the fatigue lives with the mechanical strain range, the fatigue lives under the in-phase condition were shorter than those under isothermal low cycle fatigue (LCF) condition at the maximum temperature of TMF tests, on the other hand, those under the out-of-phase condition was longer. The introduction of the hold dwell at the maximum tension strain extended the fatigue lives under the in-phase condition because of the decrease in the stress range due to cyclic softening augmented by the tension hold. The prediction method for TMF lives from the LCF data was proposed based on the small crack propagation law taking into consideration the temperature dependence of the tensile strength and the crack propagation path, with some assumptions; such as, the m values in Paris's law are comparable in the intergranular and the transgranular crack propagation modes, the fatigue life is proportional to the crack propagation life, and the fatigue crack propagation morphology of the tested material is similar to that of the 316FR steel, etc. The TMF lives of austenitic stainless steel SUS316 could be predicted with higher accuracy by the proposed method.</t>
  </si>
  <si>
    <t>Dwell, Fatigue life prediction, Small crack propagation law, Thermomechanical fatigue</t>
  </si>
  <si>
    <t>10.1016/j.msea.2020.140728</t>
  </si>
  <si>
    <t>Effect of welding on microstructure and mechanical response of X100Q bainitic steel through nanoindentation, tensile, cyclic plasticity and fatigue characterisation</t>
  </si>
  <si>
    <t>© 2020 The AuthorsThis paper presents an experimental characterisation of fatigue at welded connections for the next-generation high-strength low-alloy offshore riser steel, X100Q. An instrumented girth weld is conducted with a parallel programme of physical-thermal simulation (Gleeble) to develop heat affected zone (HAZ) test specimens. X100Q is shown to exhibit superior fatigue performance to the current state of the art offshore riser steel, X80. Significant differences are demonstrated between the parent material and simulated HAZ in terms of hardness, monotonic strength and cyclic plasticity response, which can be related to the observed microstructural transformations: the refined grain and bainitic block size in the fine-grained HAZ are shown to give a harder and stronger response than parent material, whereas the coarsened bainitic lath structure in the intercritical HAZ gives a softer and weaker response. The simulated HAZ materials exhibit superior fatigue performance to the parent material and weld metal. A significant reduction in life is shown for cross-weld specimens, indicating susceptibility to failure due to HAZ softening for matched or over-matched X100Q welds.</t>
  </si>
  <si>
    <t>Fatigue, Hardness, Heat affected zone, Microstructure, Strength, Welding</t>
  </si>
  <si>
    <t>10.1016/j.engstruct.2020.111660</t>
  </si>
  <si>
    <t>Tape winding angle influence on subsea cable sheathing fatigue performance</t>
  </si>
  <si>
    <t>© 2020 The Author(s)A fundamental component of subsea power cables is the thin galvanized steel tape winded around the dielectric and sheathing layer in order to prevent permanent thermal cycling induced deformation. The pressure state induced by the resistance offered by such tapes against radial reformation reduces the triaxiality ratio of the stress state of the lead sheathing layer. It is known that a reduced triaxiality has a beneficial effect on ductility and fatigue life of metals. In the present work a series of finite element simulations are performed in presence of galvanized steel tapes at three different winding angles and without such reinforcement at all, obtaining a qualitative indication of its effect on the stress state induced in the sheathing layer. Loading conditions as internal pressure related to thermal dielectric expansion and cable bending are modelled. The numerical qualitative results are discussed in connection to a series of full-scale fatigue tests performed on subsea power cables with and without the support of steel tapes.</t>
  </si>
  <si>
    <t>Fatigue, Lead alloy, Subsea power cable, Triaxiality factor, Viscous deformation</t>
  </si>
  <si>
    <t>10.1016/j.wear.2020.203571</t>
  </si>
  <si>
    <t>Effect of niobium and molybdenum addition on the wear resistance and the rolling contact fatigue of railway wheels</t>
  </si>
  <si>
    <t>© 2020 Elsevier B.V.Brazilian heavy-haul railway companies have drawn extensive research in the last years for developing solutions that can make the operation in this area more efficient and safer, such as friction management, the use of new mechanical assemblies, and the use of new materials for wheels and rails. Another solution implemented is increasing the weight transported by train wagons; however, the more weight added, the more deterioration caused to wheels and rails, for example, promoting higher maintenance costs and risks to safety. Thus, the key to extending the life cycle of railroad wheels is to reduce the wear and rolling contact fatigue (RCF) in developing new materials and in manufacturing them. Niobium (Nb) and molybdenum (Mo) are usually added to increase the mechanical strength of pearlitic steels by decreasing the interlayer spacing. This way, comparative twin-disc test for wheel material under dry conditions was performed to verify the wear resistance of a commercial railway wheel (7C) and a newly developed class D railway wheel steel (7 M) with Nb and Mo addition. Following the specifications of the Association of American Railroads (AAR) standard, a twin-disc tribometer with automatic control of load and speed was used. The slip ratio was obtained from the difference between the axis rotation. 7 M steel was observed to present lower mass loss compared with 7C steel. The Magnetic Barkhausen noise analysis showed higher residual stress close to the surface for 7 M steel, which correlated with the work-hardened depth. Such results, therefore, indicate that 7 M steel presented better performance than 7C steel regarding the specific characteristics of the tests. To confirm the feasibility of the wheel material for use in service, further twin-disc tests are proposed for both wheel materials (7 M &amp; 7C) against the same rail material.</t>
  </si>
  <si>
    <t>Magnetic Barkhausen noise, Microalloyed steel, Molybdenum, Niobium, Railway wheel, Rolling contact fatigue, Twin-disc test, Wear</t>
  </si>
  <si>
    <t>10.1016/j.conbuildmat.2020.121379</t>
  </si>
  <si>
    <t>Structural capacity and fatigue performance of ASTM A709 Grade 50CR steel</t>
  </si>
  <si>
    <t>© 2020 Elsevier LtdASTM A709 Grade 50CR steel includes a range of 10.5% to 12.5% chromium, which greatly enhances the corrosion resistance of this type of steel in comparison to conventional steels widely used for structural applications. Despite the wealth of information on the durability of ASTM A709 Grade 50CR steel in corrosive environments, there was a gap in the literature concerning how this type of steel responds to the loads that the structures experience during their service life. To investigate this critical aspect and facilitate the future use of corrosion-resistant steel, the current study devised a holistic structural testing program with a focus on bridge applications. For this purpose, a full-scale girder was designed, fabricated, and tested under a four-point bending setup. The girder's ability to meet the design expectations was assessed by comparing the results to the requirements of AASHTO Bridge Design Specifications. In addition, several tensile and fatigue tests were carried out to obtain an in-depth understanding of the performance of ASTM A709 Grade 50CR steel under both monotonic and cyclic loading scenarios. This led to the development of load–displacement, stress–strain, and S-N curves. The investigations were then expanded to quantify the remaining capacity of three different types of steel, i.e., corrosion-resistant steel, weathering steel, and carbon steel. For this purpose, a set of simulations were performed to estimate the corrosion rate and section loss of the girders under consideration over time. The outcome of this holistic study contributed to providing the insight necessary for the safe and efficient design of structural members made with corrosion-resistant steel.</t>
  </si>
  <si>
    <t>ASTM A709 Grade 50CR steel, Composite section, Corrosion resistance, Fatigue characteristics, Full-scale structural tests</t>
  </si>
  <si>
    <t>10.14006/j.jzjgxb.2020.C175</t>
  </si>
  <si>
    <t>Experimental study on fatigue properties of CFRP-repaired steel plates with a mixed-mode edge crack</t>
  </si>
  <si>
    <t>© 2021, Editorial Office of Journal of Building Structures. All right reserved.To study the repair effects of carbon fiber reinforced polymer (CFRP) on the fatigue properties of edge-cracked steel plates, fatigue tests of the unrepaired and CFRP repaired steel plates with a mixed-mode edge crack were carried out using an MTS servo hydraulic testing machine. The effects of crack mode, initial damage degree, CFRP bonding sides and different CFRP materials on the fatigue properties of the steel plates were considered. Three unrepaired specimens, three specimens repaired with CFRP sheets on double sides, three specimens repaired with CFRP sheets on a single side, and two specimens repaired with CFRP plates on double sides were studied. Using the improved test fixture to apply loading at different angles in the tests, the repair effects of CFRP materials on the fatigue properties of steel plates with mode I edge cracks and steel plates with I/II mixed-mode edge cracks were compared. The results indicated that bonding CFRP on double sides greatly improves the fatigue lives of the specimens, but the repair effects of bonding CFRP sheets on a single side are far less than that on double sides. The repair effects of CFRP sheets and CFRP plates with a similar repairing ratio are similar. CFRP has better repairing effects on mode I cracked specimens than that on I/II mixed-mode cracked specimens. The improvements of fatigue life of steel plates repaired with CFRP sheets on double sides are enhanced with the increase of initial damage degree.</t>
  </si>
  <si>
    <t>CFRP-repaired, Fatigue property, Fatigue test, Mixed-mode edge crack, Steel plate</t>
  </si>
  <si>
    <t>10.14006/j.jzjgxb.2020.C086</t>
  </si>
  <si>
    <t>Corrosion fatigue life assessment method for cast steel and butt welds based on three-parameter Weibull distribution model</t>
  </si>
  <si>
    <t>© 2021, Editorial Office of Journal of Building Structures. All right reserved.Under the coupled action of marine corrosive environments and reciprocating loads, corrosion fatigue failure of structures may occur. In order to accurately evaluate the corrosion fatigue stress-life(S-N)curve of cast steel base metal and its butt weld, the modified S-N curve under different failure probability was obtained based on three-parameter Weibull distribution. The two general solutions of the Weibull parameters were obtained by the probability weighted moment method (PWM) without the complicated iterative process. The relative error is less than 5%. Compared with S-N curve fitting results using the Stromeyer model, it is found that the S-N curve based on the three-parameter Weibull model has a better bending shape and higher fitting accuracy. The average error between the number of failure cycles in the fitting results and the fatigue test results of G20Mn5QT cast steel base metal is 13.8%, and the average error between the fitting results and the butt weld fatigue test results is 11.8%.</t>
  </si>
  <si>
    <t>Cast steel base metal and butt weld, Corrosion fatigue, Life assessment, S-N curve, Weibull distribution</t>
  </si>
  <si>
    <t>10.3390/en14040852</t>
  </si>
  <si>
    <t>Embedded temperature sensor evaluations for turbomachinery component health monitoring</t>
  </si>
  <si>
    <t>Energies</t>
  </si>
  <si>
    <t>© 2021 by the authors. Licensee MDPI, Basel, Switzerland.Current rotorcraft gas turbine engines typically use titanium alloys and steel for the compressor section and single-crystal nickel superalloys for the hot-section turbine stator vanes and rotor blades. However, these material selections are rapidly changing due to increased requirements of power-density and efficiency. Future U.S. Army gas turbine engines will be using ceramic matrix composites for many high temperature engine components due to their low density and improved durability in high temperature environments. The gas turbine industry is also actively developing adaptive concept technologies for production and assembly of modular gas turbine engine components with integrated sensing. In order to actively monitor engine components for extended seamless operation and improved reliability, it is essential to have intelligent embedded sensing to monitor the health of critical components in engines. Under this U.S. Army Foreign Technology Assessment Support (FTAS) program funded research project, embedded fiber-optic temperature sensors from U.K.-based company, Epsilon Optics Ltd (Fordingbridge, UK)., were experimentally evaluated to measure temperature responses on typical turbomachinery component material coupons. The temperature responses from this foreign technology sensor were assessed using a thermomechanical fatigue tester with a built-in furnace to conduct thermal cycling durability experiments. The experimental results obtained from the durability performance of this embedded fiber Bragg sensor are reported in this paper. This sensor technology, upon maturation to higher TRL (technology readiness level), can greatly reduce the lifecycle cost of future U.S. Army gas turbine engines.</t>
  </si>
  <si>
    <t>Component health monitoring, Embedded fiber-optic sensor, Fiber Bragg temperature sensor, High temperature sensor evaluation, Turbomachinery</t>
  </si>
  <si>
    <t>10.7467/KSAE.2021.29.2.157</t>
  </si>
  <si>
    <t>Experimental verification of dirlik fatigue evaluation in frequency domain using beam structure under random vibration</t>
  </si>
  <si>
    <t>Transactions of the Korean Society of Automotive Engineers</t>
  </si>
  <si>
    <t>Copyright © 2021 KSAE/ 183-08Most structures(e.g., vehicles, ships, buildings, and airplanes) are subject to random vibration loads. Various methods are used in order to evaluate the fatigue of structures under such random loads. In this paper, Dirlik's method, a frequency domain random fatigue evaluation method, was compared with a random fatigue test for verification. A hot-rolled steel plate SPFH590 beam model was used for verification, and the random input was referred to ISO 16750-3. Dirlik's method was used to predict fatigue life from response stress PSD, and calculated by using the frequency response function and Abaqus SW. In addition, two specimens, such as the target model, were used to measure each fatigue life using the vibration testing system and compared with the predicted life by using Dirlik's method. The fatigue life via Dirlik's method was similar to the random fatigue tests, and these results can be used as evidence to verify the reliability of Dirlik's method.</t>
  </si>
  <si>
    <t>Dirlik's method, Frequency domain, L DOF Beam model, Power spectral density, Random fatigue, SPFH590</t>
  </si>
  <si>
    <t>10.24425/bpasts.2020.136214</t>
  </si>
  <si>
    <t>Shot peening effects on fatigue life, corrosion behavior and surface roughness of low carbon alloy steel</t>
  </si>
  <si>
    <t>Bulletin of the Polish Academy of Sciences: Technical Sciences</t>
  </si>
  <si>
    <t>© 2021 Polish Academy of Sciences. All rights reserved.In this present study, the effect of the shot peening process on fatigue life, surface hardness and corrosion properties of a low carbon alloy steel is examined at room temperature. The research article addresses the effect of shot peening by varying the process parameters such as peening distance and pressure with amachrome as shots. The experiment is designed by means of full factorial design. The experimental result reveals that the pressure and distance are the most significant factors in the shot peening process. The results illustrate that the average pressure of 7 bar and distance of 100 mm improves fatigue life by 1.5% of unpeened material under 20 Hz frequency while corrosion resistance improves by 4% with unpeening of the low carbon alloy steel by using amachrome as a shot.</t>
  </si>
  <si>
    <t>Fatigue life, Shot peening, Surface roughness</t>
  </si>
  <si>
    <t>10.3390/met11020307</t>
  </si>
  <si>
    <t>Characterization of austenitic stainless steels with regard to environmentally assisted fatigue in simulated light water reactor conditions</t>
  </si>
  <si>
    <t>© 2021 by the authors. Licensee MDPI, Basel, Switzerland.A substantial amount of research effort has been applied to the field of environmentally assisted fatigue (EAF) due to the requirement to account for the EAF behaviour of metals for existing and new build nuclear power plants. We present the results of the European project INcreasing Safety in NPPs by Covering Gaps in Environmental Fatigue Assessment (INCEFA-PLUS), during which the sensitivities of strain range, environment, surface roughness, mean strain and hold times, as well as their interactions on the fatigue life of austenitic steels has been characterized. The project included a test campaign, during which more than 250 fatigue tests were performed. The tests did not reveal a significant effect of mean strain or hold time on fatigue life. An empirical model describing the fatigue life as a function of strain rate, environment and surface roughness is developed. There is evidence for statistically significant interaction effects between surface roughness and the environment, as well as between surface roughness and strain range. However, their impact on fatigue life is so small that they are not practically relevant and can in most cases be neglected. Reducing the environmental impact on fatigue life by modifying the temperature or strain rate leads to an increase of the fatigue life in agreement with predictions based on NUREG/CR-6909. A limited sub-programme on the sensitivity of hold times at elevated temperature at zero force conditions and at elevated temperature did not show the beneficial effect on fatigue life found in another study.</t>
  </si>
  <si>
    <t>Austenitic stainless steel, Environmentally assisted fatigue (EAF), Light water reactor (LWR), Nuclear power plant (NPP), Surface roughness</t>
  </si>
  <si>
    <t>10.3390/ma14030632</t>
  </si>
  <si>
    <t>Analysis of the root causes of damage to the edges of tank manholes on the main deck of handy-size bulk carriers</t>
  </si>
  <si>
    <t>© 2021 by the authors. Licensee MDPI, Basel, Switzerland.This study analyzes the root causes of cracks in the deck plating around tank manholes. Four handy-size bulk carriers built in one shipyard were analyzed. In all cases, deck cracks were found near manholes, and the average time from the commencement of operation until the occur-rence of cracks was 1356 days. Due to this short wear-life of the vessel’s structural material, the authors believed that it was unlikely to be caused by corrosion fatigue. The authors hypothesized that main decks cracked around manholes because of very poor-quality welded joints and poor-quality steel (large amounts of non-metallic impurities) used to make the manholes. In order to ver-ify this hypothesis, on each of the vessels, material samples were collected from near the cracks and then examined thoroughly. Each sample was subjected to the macroscopic examination of the natural surfaces of cracks and their vicinity, microscopic examination of the material, mechanical prop-erty tests, and scanning electron microscope fractography for samples obtained after impact tests. The examination and test results were used to draw detailed conclusions for each case study. The general conclusions based on examination of the whole damage population validated the authors’ hypothesis that main decks cracked around manholes because of very poor-quality welded joints and poor-quality steel used to make the manholes.</t>
  </si>
  <si>
    <t>Bulk carrier, Corrosion fatigue, Cracks, Hull fracture, Inspection manholes, Steel quality</t>
  </si>
  <si>
    <t>10.2320/matertrans.MT-M2020214</t>
  </si>
  <si>
    <t>Fatigue characteristics of DP780 steel spot welding joints with different static fracture modes</t>
  </si>
  <si>
    <t>Materials Transactions</t>
  </si>
  <si>
    <t>© 2020 The Japan Institute of Metals and MaterialsTwo specimens made of DP780 dual phase steels were produced by resistance spot welding and the quality was evaluated by the static tension-shear test and low cycle fatigue test. The fracture characteristics, macrostructure, microstructure, microhardness distribution and fatigue morphology were studied. The results show that the nugget size and microhardness gradient in the heat affected zone affect the static load-bearing performance and the fracture mode. Meanwhile, applied load, microhardness gradient in the heat affected zone and inclined angle on faying surface caused by macro deformation have influence on the low cycle fatigue life. Compared with the specimen which has high static load-bearing capacity, samples with lower static load capacity has a higher fatigue life and plastic deformation characteristics under the same applied load of 40% of its static load-bearing capacity, which indicates that the applied load is the controlling factor in the low cycle fatigue test.</t>
  </si>
  <si>
    <t>Dual phase steel, Fatigue, Fracture mode, Microstructure, Resistance spot welding</t>
  </si>
  <si>
    <t>10.1007/s13296-020-00443-0</t>
  </si>
  <si>
    <t>Experimental and Numerical Investigation of Stress Concentration at Rib-to-Crossbeam Joint</t>
  </si>
  <si>
    <t>© 2021, Korean Society of Steel Construction.In orthotropic steel decks (OSDs), the rib-to-crossbeam joint is the most vulnerable detail that has not been drawn enough attention. The failure mode of cracks initiate from the lower weld end on rib wall is governing its fatigue performance. However, relevant detail categories are still missing in prevailing codes. This paper mainly focuses on the stress concentrations at the rib-to-crossbeam joint induced by rib distortions. A series of static load tests were first performed on a full-scale OSD specimen with different weld length between the ribs and the crossbeam. Then, corresponding numerical simulations were finished. Several possibilities that may cause the differences between the measurements and the calculations are investigated. At last, fatigue assessments based on influence lines of structural hot spot stress (SHSS) are completed. Research results reveal that the measurement results of reference points for SHSS method would be very sensitive to the exact location of strain gauges. Due to the manual welding, the deviation of strain gauge positions induced by the irregular weld shape is thought to be the main reason that causes the differences between measurements and calculations. Raising the location of cope hole terminations would decrease distortional stresses. However, the influence of this parameter on fatigue lives is rather small. The fatigue lives of points along the lower weld toe are very close. Hence, the point at the middle plane of crossbeam could be used as the reference point for fatigue assessments. Meanwhile, the center between ribs could be used as the reference transverse load position for fatigue assessments of this joint.</t>
  </si>
  <si>
    <t>Fatigue performance, Orthotropic steel deck, Rib distortion, Rib-to-crossbeam joint, Stress concentration</t>
  </si>
  <si>
    <t>10.3390/ma14030482</t>
  </si>
  <si>
    <t>Design of a novel road pavement using steel and plastics to enhance performance, durability and construction efficiency</t>
  </si>
  <si>
    <t>© 2021 by the authors. Licensee MDPI, Basel, Switzerland.Durability is one important problem that pavement engineers need to address in pave-ment’s long service life. Furthermore, easily recycled pavement materials, and safe and efficient pavement construction are also important areas for development in road engineering. For these reasons, a new asphalt steel plastic (ASP) pavement structure was proposed with an asphalt mixture forming the surface layer, and steel plate and plastic materials functioning as the main load-bearing layers. Based on a comprehensive performance review and cost-benefit analysis, stone mastic asphalt (SMA) is recommended to be used as the surface layer; and A656 steel plate and acrylonitrile butadi-ene styrene (ABS) plastic materials should be the main load-bearing layer, on top of a foundation layer made with graded crushed stones. A glass fiber reinforced polymer (GFRP) insulation layer is recommended for use between the steel plate and ABS. Mechanical properties of the ASP pavement were analyzed using the finite element method. Laboratory tests were conducted to verify the thermal insulation performance of GFRP, the high-temperature stability and the fatigue resistance of ASP pavement. Results show that some of the mechanical properties of ASP pavement (with a structure of 80 mm SMA asphalt mixture, 8 mm steel plate, 140 mm ABS and 200 mm crushed stones) are comparable with conventional long-life pavement (with 350 mm asphalt layer overlaying 400 mm graded crushed stones). Dynamic stability of the ASP slab specimens can reach 10,000 times/mm, and the fatigue life is about twice that of SMA. Besides, the ASP pavement can be prefabricated and assembled on-site, and thus can greatly improve construction efficiency. From the lifecycle perspective, ASP pavement has many advantages over traditional pavements, such as durability, lower environmental footprint and recyclability, making it is worth further research.</t>
  </si>
  <si>
    <t>Asphalt, Asphalt pavement, Durability, Mechanical properties, Plastic, Steel</t>
  </si>
  <si>
    <t>10.3390/met11020221</t>
  </si>
  <si>
    <t>Mean stress effect on the fatigue life of 304l austenitic steel in air and pwr environments determined with strain-and load-controlled experiments</t>
  </si>
  <si>
    <t>© 2021 by the authors. Licensee MDPI, Basel, Switzerland.The mean stress effect on the fatigue life of 304L austenitic steel was evaluated at 300 °C in air and pressurized water reactor (PWR) environments. Uniaxial tests were performed in strain-control and load-control modes, with zero mean stress and a positive mean stress of 50 MPa. A specific procedure was used for the strain-controlled experiments to maintain the strain amplitude and mean stress constant. The strain-controlled data indicate that the application of positive mean stress decreases the fatigue life for a given strain amplitude in air and PWR environments. The data also show that the life reduction is independent of the environments, suggesting that no synergistic effects between the mean stress and the LWR environment occur. The load-controlled experiments confirm that the application of positive mean stress increases fatigue due to cyclic hardening processes. This observation is much less pronounced in the PWR environment. All data were analyzed using the Smith–Watson–Topper (SWT) stress–strain function, which was shown to correlate well with all strain-and load-controlled data with and without mean stress in each environment. In the SWT–life curve representation, the life reduction in the PWR environment was found fully con-sistent with the NUREG-CR6909 predictions.</t>
  </si>
  <si>
    <t>Austenitic steel, Environmentally assisted fatigue, Light water reactor environment, Mean stress</t>
  </si>
  <si>
    <t>10.3390/met11020203</t>
  </si>
  <si>
    <t>Environmental effect on fatigue crack initiation under equi-biaxial loading of an austenitic stainless steel</t>
  </si>
  <si>
    <t>© 2021 by the authors. Licensee MDPI, Basel, Switzerland.The lifetime extension of nuclear power stations is considered an energy challenge worldwide. That is why the risk analysis and the study of various effects of different factors that could potentially prevent safe long-term operation are necessary. These structures, often of great dimensions, are subjected during their life to complex loading combining varying multiaxial mechanical loads with non-zero mean values associated with temperature fluctuations under a PWR (pressure water reactor) environment. Based on more recent fatigue data (including tests at 300 °C in air and a PWR environment, etc.), some international codes (RCC-M, ASME, and others) have proposed and suggested a modification of the austenitic stainless steels fatigue curve combined with a calculation of an environmental penalty factor, namely Fen, which has to be multiplied by the usual fatigue usage factor. The determination of the field of validation of the application of this penalty factor requires obtaining experimental data. The aim of this paper is to present a new device, “FABIME2e” developed in the LISN (Laboratory of Integrity of Structures and Normalization) in collaboration with EDF (Electricity of France) and Framatome. These new tests allow the effect of a PWR environment on a disk specimen to be quantified. This new device combines structural effects such as equibiaxiality and mean strain and the environmental penalty effect with the use of a PWR environment during fatigue tests.</t>
  </si>
  <si>
    <t>Austenitic stainless steel, Environmental fatigue, Experimental, Fatigue, Fatigue life criteria, Fen, Multi-axial fatigue</t>
  </si>
  <si>
    <t>10.1016/j.istruc.2020.12.075</t>
  </si>
  <si>
    <t>Fatigue behavior of low alloy structural steel single-lap bolt-welded joint</t>
  </si>
  <si>
    <t>© 2020The fatigue behavior of Q345B low alloy structural steel single-lap bolt-welded joint is studied compared to bolted and welded joints. A series of static and fatigue experiments of bolt-welded, bolted and welded joints were carried out, and its static finite element analysis were performed. The experiments showed that the fatigue failure modes of bolt-welded and welded joints are fatigue fracture at weld toe. With the increase of stress levels, the location of crack initiation trends to move from weld toe to weld root. Compared to welded and bolted joints, the usage of welds and bolts in bolt-welded joint can enhance fracture resistance of the joint. The welds and bolts of bolt-welded joint can improve the bearing capacity. The nominal stress, hot spot stress (HSS) and local strain energy density (SED) approaches were used to estimate fatigue life of bolt-welded and welded joints. The local SED of bolt-welded joint shows a smaller scatter band in fatigue life estimation compared to the nominal stress and HSS method. The results showed the bolt-welded joint has a higher fatigue strength, and the fatigue assessment of bolt-welded joint under local SED can better estimate the fatigue life. This study provides theoretical and experimental references for the fatigue design of single-lap bolt-welded joint.</t>
  </si>
  <si>
    <t>Bolt-welded joint, Fatigue behavior, Fatigue fracture, Strain energy density</t>
  </si>
  <si>
    <t>10.1007/s00170-020-06532-y</t>
  </si>
  <si>
    <t>Effects of shot peening and artificial surface defects on fatigue properties of 50CrV4 steel</t>
  </si>
  <si>
    <t>© 2021, The Author(s).Shot peening processes are commonly used for improving the fatigue properties of steels. Shot peening introduces a compressive residual stress field in the near surface of steel, which can reduce or stop the growth of fatigue cracks and improve fatigue properties. This study experimentally investigated the effect of shot peening on the fatigue properties of 50CrV4 steel alloys with different artificial surface defects. Drilling tools were used to introduce different artificial defects with root radii of 0.585 mm and 0.895 mm on the surface of unpeened samples. The shot peening was applied to the drilled and undrilled samples. Scanning electron microscopy (SEM) observations, micro-hardness and X-ray diffraction residual stress measurements were conducted to analyse the characteristics of the shot-peened and unpeened samples. The results show that the shot peening leads to the transformation of the retained austenite to martensite in the near-surface microstructure. The hardness rates of the surface and near surface both increase by 8% after the shot peening. The peened samples exhibit compressive residual stresses with a high degree of isotropy in the near surface. The fatigue properties of samples were experimentally evaluated by conducting 3-point bending tests. The results indicate that the shot peening improves the fatigue life of drilled and undrilled samples. For the defects with the root radius of 0.895 mm, the shot peening leads to a 500% improvement in the fatigue life compared to unpeened samples regardless of defect depth. For the defects with the root radius of 0.585 mm, the improvement in fatigue life is 40% for the defect depth of 0.2 mm compared to unpeened samples. The improvement increases to 60% and 200% by increasing the defect depths to 0.4 mm and 0.6 mm. The fatigue properties are linked to the changes in the features of defects mainly caused by the deformation hardening and compressive residual stress after shot peening.</t>
  </si>
  <si>
    <t>50CrV4 steel, Artificial defect, Fatigue life, Shot peening</t>
  </si>
  <si>
    <t>10.1007/s11665-020-05446-w</t>
  </si>
  <si>
    <t>A Comparative Study of Local Heat Treatment for Enhancing Overall Mechanical Properties of Clinched Joints</t>
  </si>
  <si>
    <t>© 2021, ASM International.Clinching technology is widely used for joining lightweight materials. It is well known that the fatigue life of clinched joints is outstanding, but its static strength is inferior to other conventional joints such as resistance spot welding joints. In this study, a post-processing method was proposed to enhance the overall mechanical performances of clinched joints in material of steel plate cold commercial steel. Based on the failure mechanism analysis, we performed quenching, a local heat treatment process, on the joining zone to improve the static strength of clinched joints. The static strength and fatigue life of clinched joints before and after quenching were compared via experimental study. The experimental results showed that the tensile–shearing strength of clinched joint increased by 60.65% and the fatigue life was extended when the joint was under high fatigue load levels after local heat treatment. Besides, metallographic test and fracture analysis were conducted to analyze the mechanism of the change of mechanical behaviors. Lath martensite was observed in the cross section of clinched joint after local heat treatment, which is the main reason for the tensile–shearing strength increase as martensite has higher strength than ferrite and pearlite. The fracture analysis showed that the fatigue fracture mode became transcrystalline rupture after local heat treatment when the clinched joint was under low fatigue load levels, which lead to the fatigue behavior of clinched joints weakened. Nonetheless, the overall mechanical properties of clinched joints were improved.</t>
  </si>
  <si>
    <t>clinched joints, fatigue, local heat treatment, mechanical properties, tensile–shearing</t>
  </si>
  <si>
    <t>10.1007/s11665-020-05444-y</t>
  </si>
  <si>
    <t>Effect of Surface Ultrasonic Rolling on Evolution of Surface Microstructure of EA4T Axle Steel</t>
  </si>
  <si>
    <t>© 2021, ASM International.The effect of surface ultrasonic rolling (SUR) on the evolution of surface microstructure of EA4T axle steel is studied by using several microanalysis techniques. Fatigue life of samples after SUR is measured by means of rotary bending fatigue test. After SUR, the surface roughness of the sample is reduced, and the grain size in surface microstructure of the sample is obviously refined. With the increase in SUR passes, the fraction of high-angle grain boundary is increased and the size of ferrite grains is decreased. After SUR with 50 passes, the size of ferrite grains at sample surface is about 100 nm. The refinement mechanism of ferrite grains includes four steps: First, a large amount of dislocations is formed in ferrite. With the increase in strain, the tangled dislocations change into dislocation cells. As the strain continued to increase, the dislocation cells transform into low-angle grain boundary. Finally, the low-angle grain boundary gradually changes to high grain boundary to contribute to the refinement of ferrite grains. The fatigue life of the sample tested at 500 MPa after SUR with one pass is about 23 times higher than that of the sample after turning. However, after SUR with 10, 30 and 50 passes, the excessive plastic deformation reaches ductility limit to cause the surface damage during SUR. The surface damage, as the fatigue cracks initiation sites, can reduce fatigue life.</t>
  </si>
  <si>
    <t>EA4T axle steel, fatigue life, surface microstructure, surface ultrasonic rolling</t>
  </si>
  <si>
    <t>10.1016/j.ijpvp.2020.104282</t>
  </si>
  <si>
    <t>Effect of high temperature exposure on the fatigue damage development of X10CrMoVNb9-1 steel for power plant pipes</t>
  </si>
  <si>
    <t>© 2020 Elsevier LtdThe aim of this research was to compare the effect of 80 000 h exploitation time in high temperature on mechanical properties and microstructure of X10CrMoVNb9-1 (P91) power engineering steel for pipes. The specimens obtained from two pipes: new, as-received and after exploitation were subjected to fatigue loadings to compare their mechanical responses. Additionally, the uniaxial tensile tests on both types of P91 steel were performed. The microstructure evolution before and after deformation was monitored using optical and scanning electron microscopy. The time intensive, high temperature exposure of P91 power engineering steel led to significant phase transformation and subsequent deterioration of mechanical properties and was further described as a function of the fatigue damage measure, ϕ, and the fatigue damage parameter D. Further proposed methodology of power exponent approximation of the fatigue damage measure, ϕ, and fatigue damage parameter D, allowed to successfully determine the fatigue life of P91 steel.</t>
  </si>
  <si>
    <t>Damage, Fatigue development, Microstructure, P91 steel</t>
  </si>
  <si>
    <t>10.1061/(ASCE)BE.1943-5592.0001680</t>
  </si>
  <si>
    <t>Fatigue Performance of an Innovative Steel-Concrete Joint in Long-Span Railway Hybrid Box Girder Cable-Stayed Bridges</t>
  </si>
  <si>
    <t>© 2020 American Society of Civil Engineers.An innovative steel-concrete joint (SCJ) was applied to long-span railway hybrid box girder cable-stayed bridges to achieve favorable force transfer and deformation performance with a running train. The fatigue performance of each component was investigated by performing a full-scale 3 million cycle fatigue test. All components remained intact over the first 2 million cycles, indicating sufficient fatigue resistance over the designed service life. Turning points appeared in the curve for the shear stud on the first layer of the bottom plate and top plate after loaded 2.2 and 2.4 million loading cycles, respectively, resulting from the separation between the steel and concrete near end bearing plate, indicating that this area was the least favorable aspect of this innovative SCJ. Cracks then developed at the weld joint between the top plate and the end bearing plate after 2.4 million loading cycles, indicating that the fatigue life of the weakest weld joint exceeded 167.5 years. Numerical analysis with a nonlinear finite-element model was developed to further investigate the fatigue performance of the SCJ. The results indicated that the thickness of the end bearing plate and diameter of the shear studs significantly influenced the fatigue performance, and a 44-70-mm-thick end bearing plate and no less than 19-mm shear stud diameter is accordingly recommended. The outcomes of this study provide a reference for the further application of SCJ technology to long-span railway hybrid girder cable-stayed bridges.</t>
  </si>
  <si>
    <t>Fatigue performance, Hybrid box girder cable-stayed bridges, Railway, Shear connector, Steel-concrete joints</t>
  </si>
  <si>
    <t>10.1002/stab.202000090</t>
  </si>
  <si>
    <t>Innovations for the optimal use of weathering steel in steel and composite bridge construction</t>
  </si>
  <si>
    <t>© 2021, Ernst und Sohn. All rights reserved.Innovations for the optimal use of weathering steel in steel and composite bridge construction. The research project “Innovations for the optimal use of weathering steel in steel and composite bridge construction” investigated essential aspects for the optimal use of weathering steel in steel and composite bridge construction. In addition to current investigations on the formation of the corrosion-inhibiting surface layer in the current atmosphere, the qualification of two geometry-independent and non-destructive measuring techniques for crack detection underneath the compact surface layer and their verification on real bridge structures was carried out. Furthermore, tests for the optimization of the slip factor of slip-resistant prestressed connections of weathering steel were carried out. Basically, the use of weathering steel offers both economic and ecological advantages compared to organically coated structural steel by the formation of its firmly adhering and corrosion-inhibiting surface layer, especially with regard to the present service life in bridge construction. This article summarises the main research findings to demonstrate the sustainable use and advantages of weathering steel in steel and composite bridge construction under the conditions of use in the current natural atmosphere.</t>
  </si>
  <si>
    <t>active thermography, bolted connection, bridge construction, corrosion, corrosion protection, electromagnetic acoustic transducer (EMAT), fasteners, fatigue, non-destructive crack detection, slip factor, steel bridges, sustainability and ressource efficiency, weathering steel</t>
  </si>
  <si>
    <t>10.1016/j.istruc.2020.12.012</t>
  </si>
  <si>
    <t>Performance of anchorage assemblies for CFRP cables under fatigue loads</t>
  </si>
  <si>
    <t>© 2020 Institution of Structural EngineersThis paper investigates the fatigue performance of CFRP (carbon fiber-reinforced polymer) cables using a bond-extrusion anchorage system in which the variable stiffness of the bonding medium in the steel sleeve is adopted. A group of cyclic loading experiments under a maximum stress of 0.45fu and a stress range from 500 MPa to 900 MPa were carried out to determine the fatigue damage evolution of the cable anchorage assemblies. In addition, the fatigue failure mechanism and the influence of cyclic loading on the mechanical performance, such as the stress and stiffness of the cable, the relative displacement of the anchorage assemblies and the stress of the steel sleeve, were also investigated. The results indicated that the stress range primarily affected the fatigue life of the cable anchorage assemblies. The damage of the anchorage assemblies was generated in the cable at the outer-layer tendons, which first forms longitudinal cracks, then splits and finally results in rupture. The axial strain of the cable was still linear, and the axial stiffness decreased by 8% compared with the initial stiffness after 1.2 million cycles under a stress range of 500 MPa. The stress variation in the steel sleeve was not obvious with cyclic loading. The fatigue performance for the anchorage assemblies was obtained and it could realize 2 million cycles below the design stress range of 470 MPa based on the trend analysis from the fatigue experiment.</t>
  </si>
  <si>
    <t>Anchorage assembly, CFRP cables, Fatigue damage mechanism, Fatigue performance, High stress ranges</t>
  </si>
  <si>
    <t>10.1016/j.tws.2020.107350</t>
  </si>
  <si>
    <t>Fatigue life analysis of hydropower pipelines using the analytical model of stress concentration in welded joints with angular distortions and considering the influence of water hammer damping</t>
  </si>
  <si>
    <t>© 2020 Elsevier LtdThe paper describes the procedure for assessment of the fatigue life of steel penstocks in hydropower plants based on the theory of crack propagation. The authors pay particular attention to several issues that have a substantial impact on the fatigue strength evaluation of the analyzed structures, such as stresses distribution in the material of penstock shells (walls), variability of their amplitude and frequency, and forecast of future operation of the considered hydropower plants. The proposed procedure in combination with other relatively simple methods e.g. for determining the stress concentration factor (SCF) in the penstock shells with angular distortions basing on analytical model, gives the possibility of its easy use in engineering practice for comprehensive estimation of the fatigue life characteristic of such structures. The authors, basing on tests carried out on real objects, used the developed procedure for assessment of the fatigue life to determine the impact of the uncommon method of damping the water-hammer accompanying the transient states of the hydropower units on increasing the fatigue strength of the steel penstock structures. Results obtained may contribute to the extension of good engineering practices in the field of operation methods of hydroelectric power plants equipped with steel penstocks and procedures for the safe maintenance of this type of structures.</t>
  </si>
  <si>
    <t>Fatigue assessment, Geometric imperfections, Large size pipelines, Pressure wave suppression, Variable amplitude loading</t>
  </si>
  <si>
    <t>10.1016/j.ijpvp.2020.104271</t>
  </si>
  <si>
    <t>Statistical investigation of the weld joint efficiencies in the repaired WWER pressure vessel</t>
  </si>
  <si>
    <t>© 2020 Elsevier LtdFrom a fatigue point of view, the second most important WWER (Water-Water Energetic Reactor) pressure vessel component (after closure studs) are the primary nozzles. These parts are included in the in-service inspection performed every 4 years when non-destructive testing techniques like ultrasonic, eddy-current and dye-penetration methods are applied. After the determination of the severity of fatigue crack, the progress of initial defects over time can be prevented by repair welding. Purpose: determination of values of the eight main mechanical properties of the welded nozzle after major repair, evaluation of statistical data for reliability and recommendations for the maintenance. Study design: the examination of the nozzle Du-500 revealed the presence of perpendicular crack on the outside surface in the base metal. The crack in the base metal has an angle of 72° with the horizontal plane which was repaired at normal (T = 20 °C) and elevated (T = 350 °C) temperatures by (i) automatic arc welding under the flux layer AN-42, and (ii) ceramic flux. The analysis was performed with 15 different batches of welded steel specimens and every single parameter each time was established by using 45 repetitions of the test procedure for the same type of specimen. Findings: the study describes the specific case of defected nozzle's housing that was made of steel 15Cr2MoVA and after the crack repair along the length of nozzle diameter could potentially be further exploited. Value – the analysis of the welded specimens showed good agreement between the empirical and theoretical curves and can be used in lifetime and fatigue life predictions for WWER pressure vessels still applicable in power generation industry.</t>
  </si>
  <si>
    <t>Life time extension, Reactor materials, Statistical investigation, Water-water energetic reactor, Weld joint efficiencies</t>
  </si>
  <si>
    <t>10.1016/j.engfailanal.2020.105111</t>
  </si>
  <si>
    <t>Fatigue analysis of cruciform welded joint with weld penetration defects</t>
  </si>
  <si>
    <t>© 2020 Elsevier LtdFor the fabrication of steel structures such as steel bridges, offshore structure etc, welding is nowadays considered as an efficient metal joining process. The type of fillet welded cruciform joint are widely used in construction of long spanned bridges with improved design and increased weld quality. However, the presence of geometrical discontinuities and metallurgical nonuniformities lead to crack initiations from different positions which are difficult to detect. Moreover, when these structures are subjected to repeated loading these cracks start propagating in different directions and lead to fatigue failure of welded structures. Also, the presence of locked in stresses and other factors affect the fatigue life and fatigue crack initiation. In the present work, the cruciform fillet welded joint with full and incomplete penetration were analyzed for both load types i.e load carrying and non-load carrying by using 3D fatigue FEM analysis. The experimental study of non-load carrying cruciform joint was also carried out. The effect of incomplete penetration depth, welding deformation, residual stresses and stress magnitude on fatigue crack initiation and fatigue life of fillet welded cruciform joints was investigated. Also, the S-N curves plotted for comparing with the results of hotspot stress and experiments. The results of 3D fatigue FEM analysis were compared with S-N curves recommended by IIW and DNV GL.</t>
  </si>
  <si>
    <t>Fatigue crack initiation, Fatigue FEM, Fatigue life, Fillet welded cruciform member</t>
  </si>
  <si>
    <t>10.1111/ffe.13378</t>
  </si>
  <si>
    <t>Tensile mechanical properties, deformation mechanisms, fatigue behaviour and fatigue life of 316H austenitic stainless steel: Effects of grain size</t>
  </si>
  <si>
    <t>© 2020 John Wiley &amp; Sons LtdTo explore the effect of grain size on the tensile behaviour, symmetrical strain control fatigue behaviour and ratcheting fatigue behaviour of the new austenitic steel 316H, a series of tensile tests, symmetrical strain control fatigue tests and ratcheting fatigue tests were conducted at 25°C within an average grain size range from 14 to 122 μm. The average dislocation free path, forest dislocation density and mobile dislocation density of 316H steel with different grain sizes under tension were obtained. Moreover, the decrease of grain size led to saturation of mobile dislocations at lower strains. The decrease of grain size led to the increase of the cyclic stress and affected softening and secondary hardening process. In addition, under the same stress control conditions, the reduction in grain size caused a reduction in ratcheting strain under the same cycle. The grain refinement of 316H steel contributed to the improvement of ratcheting fatigue life.</t>
  </si>
  <si>
    <t>austenitic steel, cyclic deformation, dislocation structures, fatigue life improvement, grain size</t>
  </si>
  <si>
    <t>10.1016/j.jobe.2020.101946</t>
  </si>
  <si>
    <t>A deep learning-based approach for condition assessment of semi-rigid joint of steel frame</t>
  </si>
  <si>
    <t>© 2020 Elsevier LtdStructural steel connections are highly susceptible to damage due to long-term effect such as missing or loosening of bolts along with corrosion, fatigue, accidental loads etc. throughout their service life. The existing local connection damage identification methods require expensive instrumentation and the sensors at a specific location. That is why, artificial intelligence (AI) has become very popular and has come up with better alternatives, efficiency which can overcome the shortcomings of traditional vibration-based connection damage identification techniques. As per the current literature, most of the AI-based techniques that use experimentally generated damage data suffer the paucity of appropriate and quality dataset corresponding to different damage conditions. Hence the authors have proposed a model-based scheme for evaluating the health condition of steel structural connection in such cases, which uses a combination of Convolutional Neural Network (CNN) and Continuous Wavelet Transform (CWT) of the response signal. The method requires only global vibration signals from impulse excitation on the structure and subsequently the updated finite element (FE) model of steel structure considering connection flexibility can be utilized for multiple functionalities. For experimental validation of the proposed methodology, a two-story structural steel frame has been considered. The performance of the proposed methodology is further verified and validated through the identification of beam-column connection damage additionally introduced in the test frame.</t>
  </si>
  <si>
    <t>Convolutional neural network, Damage identification, Model updating, Semi-rigid joint, Wavelet transform</t>
  </si>
  <si>
    <t>10.1061/(ASCE)PS.1949-1204.0000521</t>
  </si>
  <si>
    <t>Durability of District Heating Pipelines Exposed to Thermal Aging and Cyclic Operational Loads</t>
  </si>
  <si>
    <t>Journal of Pipeline Systems Engineering and Practice</t>
  </si>
  <si>
    <t>© 2020 American Society of Civil Engineers.Fourth generation district heating networks (4GDH) must be designed for future energy systems, integrating renewable volatile energy sources, with lower operation temperatures, and consequent reduction of heat losses and increased energy efficiency. The lower levels of operating temperature and the greater amount of cyclic loading, influence aging, and the service life of 4GDH pipelines, differently from traditional district heating (DH) networks, and thus require proper investigation of the system response at the cross-sectional level. To evaluate the material durability of 4GDH pipelines, we have analyzed the behavior of the service steel pipe, the insulation foam, and their adhesive interaction, using an innovative analytical and experimental procedure. This paper describes the influence of traditional and future operational loading conditions on the performance of preinsulated bonded single-pipe systems, representing the majority of currently operating DH pipelines. The performed fatigue analysis of the steel service pipe showed that the lifetime of 4GDH pipelines is expected to increase because of the lower operating temperature, and the low impact of thermal loading volatility in the network, compared to conventional DH. The accelerated aging tests of DN 50/160 pipes demonstrated that the combined effect of cyclic mechanical loading and thermal aging accelerates the rate of chemical degradation of the PUR foam, leading to a faster deterioration of the mechanical adhesion strength. The shear strength tests of naturally aged DH pipes revealed that, besides the initial pipe system characteristics and aging period, the residual shear strength of the polyurethane (PUR) foam depends on the temperature history, decreasing with the level of operating temperature and amount of fluctuation. The obtained results give a better understanding of the performance of traditional and 4GDH pipelines in operation that need to be appropriately considered in the engineering design standards of DH networks toward a more sustainable and energy-efficient infrastructure.</t>
  </si>
  <si>
    <t>Accumulated damage, Foam aging, Fourth generation district heating system, Pipeline durability, Shear tests</t>
  </si>
  <si>
    <t>10.1007/s40194-020-01020-z</t>
  </si>
  <si>
    <t>Enhancing fatigue strength of welded joints made of SBHS700 by hammer peening with ICR apparatus and HFMI treatment</t>
  </si>
  <si>
    <t>© 2020, International Institute of Welding.This paper investigates the fatigue strength enhancement of two types of peening techniques: hammer peening with impact crack-closure retrofit apparatus and high-frequency mechanical impact (HFMI) treatment on out-of-plane gusset-welded joints made of SBHS700. In this work, fatigue tests were continuously carried out using plate specimens that were removed from a previously tested girder specimen. The results showed that the fatigue strength enhancement of these peening techniques on the welded joints was expected to be at least three classes higher compared with as-welded details with similar dimensions. Unexpectedly, the improvement effect of the hammer peening on one specimen was slightly lower than that of the other specimens. According to SEM observation, the cause of the slight reduction was that due to its weld shape, the distance between the crack initiation point and the treatment edge became greater than 2 mm. Finally, evaluations were performed on available data, including the test results from this study, based on an extended Modified Goodman model to estimate the fatigue limits of HFMI-treated joints. Consequently, the estimation results by the model indicated a good agreement with the fatigue strength enhancement of HFMI treatment and a possibility to be able to assess the enhancement of the hammer peening.</t>
  </si>
  <si>
    <t>Fatigue life extension, Fatigue strength improvement, Hammer peening, High frequency mechanical impact treatment, Impact crack-closer retrofit, Steels for bridge high-performance structures, Welded joint</t>
  </si>
  <si>
    <t>10.1016/j.tws.2020.107192</t>
  </si>
  <si>
    <t>Stress-based approach for fatigue life calculation of multi-material connections hybrid joined by self-piercing rivets and adhesive</t>
  </si>
  <si>
    <t>© 2020 Elsevier LtdDissimilar connections with aluminum EN AW-6016 and high strength steel CR330Y590T-DP are affordable and promising regarding lightweight potential. Self-piercing riveting (SPR) and structural adhesive enable an assembly of such dissimilar combinations. This study provides an approach to assess hybrid joints by superposing the contributions of each joining technique on the resulting fatigue life. The fatigue life estimation of SPR is based on a structural stress approach and material SN curves. For the adhesively bonded connections, a stress-based approach and a master SN curve are used. Both of the approaches for fatigue life estimation show a reasonable agreement with test data.</t>
  </si>
  <si>
    <t>Adhesively bonded, Fatigue assessment concept, Hybrid joined connections, Multi-material connections, SPR</t>
  </si>
  <si>
    <t>10.1016/j.ijfatigue.2020.106003</t>
  </si>
  <si>
    <t>Notched fatigue of additive manufactured metals under axial and multiaxial loadings, Part I: Effects of surface roughness and HIP and comparisons with their wrought alloys</t>
  </si>
  <si>
    <t>© 2020 Elsevier LtdAdditive manufacturing (AM) technology has grown significantly in recent years, as an alternative manufacturing technique to conventional fabrication methods. However, fatigue behavior of AM metals is still not well understood, limiting their applications for critical load carrying components. This is particularly true when component-like features such as geometrical stress concentrations such as notches exist, or complex service loading conditions such as shear or multiaxial stresses are present. In this work notched fatigue behavior of AM metals under axial, torsion, and combined axial-torsion loadings are investigated and contrasted with their wrought counterparts, using two common AM metals, Ti-6Al-4V and 17-4 PH stainless steel. Different post fabrication heat treatments and surface roughness conditions were included. Part I of this two-part publication presents the fatigue test results and comparative analyses. In Part II, both crack initiation (i.e. critical plane-based method) and crack growth (i.e. fracture mechanics-based method) approaches to life predictions are used for predictive analysis and comparisons with the experimental results presented in part I.</t>
  </si>
  <si>
    <t>17-4 PH stainless steel, Additive manufacturing, Multiaxial fatigue, Notch analysis, Ti-6Al-4V</t>
  </si>
  <si>
    <t>10.1007/s40194-020-01006-x</t>
  </si>
  <si>
    <t>Integral treatment of butt joints for the fatigue life assessment in the low cycle fatigue regime</t>
  </si>
  <si>
    <t>© 2020, The Author(s).The framework for a fatigue assessment of welded joints under service loading conditions of crane structures from the low cycle to the high cycle fatigue regime includes the consideration of elastic-plastic material behavior, variable amplitude loading, and acceptable calculation times. Therefore, an integral treatment of butt joints has been developed for fatigue life estimation. The butt weld is considered in its entirety, so that it can be described by its cyclic behavior. The evaluation of the cyclic stress-strain behavior and tri-linear strain-life curves of butt joints for different high-strength, fine-grained structural steels, derived by strain-controlled fatigue tests, is the basis for this description. This procedure is not limited to conventionally applied gas metal arc welding only, but also the fatigue assessment of laser beam welding is possible, for example. Cyclic transient effects have been analyzed and a distinctive cyclic softening is described by linearization of Ramberg-Osgood parameters, depending on the damage content of each cycle derived from constant amplitude, strain-controlled tests. On the basis of the cyclic behavior in combination with memory and Masing behavior, a simulation of the stress-strain paths of investigated butt welds, under constant and variable amplitude loading, has been performed. Damage parameters are used to accumulate the damage cycle by cycle in order to derive the fatigue lifetime. Finally, calculated fatigue lives were compared with experimentally determined lives, showing the impact of this procedure.</t>
  </si>
  <si>
    <t>Butt weld, Cyclic behavior, Damage parameter, Fatigue life estimation, Integral treatment, Welded joint</t>
  </si>
  <si>
    <t>10.1111/ffe.13369</t>
  </si>
  <si>
    <t>Evaluation of fatigue damage parameters for Ni-based super alloys Inconel 825 steel notched specimen using stochastic approach</t>
  </si>
  <si>
    <t>© 2020 Wiley Publishing Ltd.In the present investigation, temperature dependence fatigue strength behavior of Ni-based Inconel 825 super alloys is investigated. Based on the experimental results, different S–N models have been derived and a suitable model for the prediction of fatigue strength has been proposed. An inverse power as well as exponential relation between the fatigue strength and absolute temperature is demonstrated. The proposed models are used to predict the fatigue life using the well-known Palmgren–Miner rule. Based on high to low load steps and low to high load steps datasets under identical test conditions, the damage constant of Miner rule is stochastically modeled for fatigue life prediction. The statistical model is developed combining the probabilistic nature of Miner rule damage constant and stress–life–temperature relation. It is also validated through sets of experimental data and found to be useful in reliability-based design.</t>
  </si>
  <si>
    <t>cumulative damage, high-cycle fatigue, probability, S–N curve, variable amplitude loading</t>
  </si>
  <si>
    <t>10.1016/j.ijfatigue.2020.105987</t>
  </si>
  <si>
    <t>High-temperature effects on creep-fatigue interaction of the Alloy 709 austenitic stainless steel</t>
  </si>
  <si>
    <t>© 2020 Elsevier LtdHigh-temperature creep-fatigue behavior of the Alloy 709 is investigated by performing strain-controlled creep-fatigue tests at 650 °C and 750 °C with tensile hold times of 0, 60, 600, 1,800 and 3,600 s at 1% strain range and strain rate of 2 × 10−3 s−1. Results revealed that creep-fatigue life at 650 °C fluctuates due to Dynamic Strain Aging (DSA) during hold periods. Linear damage summation (LDS) was employed to construct the creep-fatigue interaction diagram of the alloy at different loading conditions. An increased density of cracks and creep cavities is observed at 750 °C with less dislocation density compared to 650 °C.</t>
  </si>
  <si>
    <t>Alloy 709, Creep-fatigue, Dynamic Strain Aging, Precipitates, Temperature</t>
  </si>
  <si>
    <t>10.1016/j.jmatprotec.2020.116877</t>
  </si>
  <si>
    <t>Effect of compressive residual stress introduced by cavitation peening and shot peening on the improvement of fatigue strength of stainless steel</t>
  </si>
  <si>
    <t>© 2020 Elsevier B.V.One of the traditional methods used to improve the fatigue properties of metallic materials is shot peening. More recently, cavitation peening, in which the surface is treated using cavitation impact, has been developed, and the improvements this makes to the fatigue life and the strength of metallic materials have been reported. In order to clarify the difference between these two methods, stainless steel SUS316 L samples were treated by shot peening and cavitation peening, and the fatigue properties of the samples were evaluated utilizing a displacement controlled plane bending fatigue test. The residual stress and hardness before and after the fatigue test were measured, and the surface roughness of each specimen was also measured. It was concluded that the fatigue life of shot peened specimens at bending stress σa &gt; 450 MPa was longer than that of cavitation peened specimens; however, the fatigue strength of the cavitation peened specimens was slightly larger than that of the shot peened specimens. The compressive residual stress introduced by both peening methods decreased during the fatigue test. The reduction in the compressive residual stress in the shot peened specimens was greater than in the cavitation peened specimens, and after the fatigue test, the compressive residual stress in the shot peened specimens was greater than that in the cavitation peened specimens. It was found that the fatigue strength corresponded well with the yield stress estimated from the Vickers hardness corrected by the residual stress obtained after the fatigue test.</t>
  </si>
  <si>
    <t>Fatigue strength, Hardness, Residual stress, Stainless steel, Surface modification, Surface roughness</t>
  </si>
  <si>
    <t>10.1115/1.4047203</t>
  </si>
  <si>
    <t>A Damage Criterion to Predict the Fatigue Life of Steel Pipelines Based on Indentation Measurements</t>
  </si>
  <si>
    <t>©2020 by ASME.A study was conducted to investigate the effects of surface microhardness on different phases of fatigue damage. This helps to estimate the evolution of the material resistance from microplastic distortions and gives pertinent data about cumulated fatigue damage. The objective of this work is to propose a damage criterion, associated with microstructural changes, to predict the fatigue life of steel structures submitted to cyclic loads before macroscopic cracking. Instrumented indentation tests (IIT) were conducted on test samples submitted to high cycle fatigue (HCF) loads. To evaluate the role of the microstructure initial state, the material was considered in two different conditions: as-received and annealed. It was observed that significant changes in the microhardness values happened at the surface and subsurface of the material, up to 2 μm of indentation depth, and around 21% and 7% of the fatigue life for as-received and annealed conditions, respectively. These percentages were identified as a critical period for microstructural changes, which was taken as a reference in a damage criterion to predict the number of cycles to fatigue failure (Nf) of a steel structure.</t>
  </si>
  <si>
    <t>fatigue and fracture reliability and control, material performance and applications, offshore pipelines, offshore safety and reliability, reliability of offshore structures and pipelines</t>
  </si>
  <si>
    <t>10.1002/suco.201900079</t>
  </si>
  <si>
    <t>The effect of FRP prestressing on the fatigue performance of strengthened RC beams</t>
  </si>
  <si>
    <t>© 2019 fib. International Federation for Structural ConcreteAlthough Fiber Reinforced Polymer (FRP) prestressing is widely recognized for enhancing the serviceability conditions of strengthened structural elements, there are no available fatigue prediction models encompassing the specificities and advantages of FRP prestressing. In this context, this paper addresses the effect of FRP prestressing on the fatigue performance of strengthened reinforced concrete (RC) beams through the assessment of experimental data, constant life diagrams, and the adjustment of specific stress versus number of cycle (S-N) curves for RC strengthened with prestressed FRP. First, data obtained through the development of an experimental program give an insight into the long-term behavior of full-scale beams subjected to in-service and severe fatigue loading conditions. Fatigue life prediction models based on the adjustment of S-N curves are developed using an extensive database of failure data and runouts of fatigue tests. Finally, data of fatigue tests plotted in a constant life diagram evidence the combined effects of stress range, mean stress, R ratio, and reinforcing steel properties on the fatigue life of RC beams strengthened with prestressed FRP. Results highlight the positive effects of FRP prestressing by the improvement of serviceability condition under static loading and the increasing of endurance limit under cyclic loading.</t>
  </si>
  <si>
    <t>constant life diagram, endurance limit, maximum likelihood estimation, serviceability condition</t>
  </si>
  <si>
    <t>10.3969/j.issn.1007-2012.2021.01.021</t>
  </si>
  <si>
    <t>Fatigue life analysis of steel-aluminum non-rivet connection</t>
  </si>
  <si>
    <t>Dissimilar sheets, Fatigue life, Non-rivet connection, S-N curve, Vibration fatigue test</t>
  </si>
  <si>
    <t>10.1016/j.msea.2020.140692</t>
  </si>
  <si>
    <t>Relationship between non-inclusion induced crack initiation and microstructure on fatigue behavior of bainite/martensite steel in high cycle fatigue/very high cycle (HCF/VHCF) regime</t>
  </si>
  <si>
    <t>© 2020 Elsevier B.V.High cycle and very high cycle fatigue (HCF/VHCF) in a bainite/martensite (B/M) multiphase steel with varying inclusion size and microstructural features was studied using ultrasonic axial cycling test. The fatigue crack initiation was predominantly induced by inclusions in specimens with large inclusion size, whereas fatigue crack initiated from the sub-surface microstructure in specimens with coarse microstructure. The fatigue life from granular bright facet (GBF) to fish-eye and from fish-eye to the critical crack size was calculated to obtain an estimate of the contribution to fatigue life by GBF, for the two modes of crack initiation within the HCF/VHCF regime. The results demonstrated that the majority of fatigue life was consumed by the crack initiation process along with the formation of GBF irrespective of whether the crack initiated from inclusions or from sub-surface microstructure. In the case of crack initiation from sub-surface microstructure, the ratio of fatigue crack initiation life to total fatigue life (Ni/Nf) had a wide scatter, which is attributed to varying B/M hierarchical structure in individual prior austenite grains.</t>
  </si>
  <si>
    <t>Bainite, Fatigue crack initiation, Fatigue life estimation, Microstructure, Very high cycle fatigue</t>
  </si>
  <si>
    <t>10.3969/j.issn.1004-132X.2021.02.003</t>
  </si>
  <si>
    <t>Fatigue Life Prediction of SWH Springs Based on Finite Element Method</t>
  </si>
  <si>
    <t>© 2021, China Mechanical Engineering Magazine Office. All right reserved.Aiming at the fatigue failure of SWH springs, the special SWH springs used by UAE companies were introduced as the research object. Firstly, the stress-strain history of the SWH springs was analyzed by finite element simulation, and the stress-strain distribution of the key region was accurately calculated by the sub-model technology. The correctness of the finite element model was verified through static response experiments. The fatigue properties of steel wire material were derived from the tensile test and the Manson model. Finally, the fatigue life of the SWH springs was predicted by combining the stress-strain history and the fatigue life prediction criteria, and the experimental verification was performed. The results show that: when SWH springs are compressed, the maximum stress is located at the outer steel wire of the end position and the outer steel wire is mainly subjected to bending stress, which is consistent with the situation of the fractured outer-layer steel wire at the end of the springs. The errors between the response simulation and the measured value do not exceed 5%; The fatigue life predicted by the SWT criterion is in good agreement with the experimental fatigue life, and the predicted fracture positions are consistent with the actual fracture positions.</t>
  </si>
  <si>
    <t>Fatigue life prediction, Finite element method, Static response, Stranded-wire helical(SWH) spring, Sub-model technology</t>
  </si>
  <si>
    <t>10.3389/fmats.2020.618073</t>
  </si>
  <si>
    <t>Shear Fatigue Performance of Epoxy Resin Waterproof Adhesive Layer on Steel Bridge Deck Pavement</t>
  </si>
  <si>
    <t>© Copyright © 2021 Xu, Lv, Ma, Liang, Qi, Chou and Xu.In this study, the effects of temperature, shear stress, and coating quantity of waterproof adhesive layer on the shear fatigue performance of a steel bridge deck pavement were investigated. Direct shear fatigue tests of a pavement comprising an epoxy resin waterproof adhesive layer with stone matrix asphalt were conducted at different temperatures, stress levels, and coating quantities. The results show that temperature and stress have significant effects on the shear fatigue life. With increasing temperature and stress, the shear fatigue life of the waterproof adhesive layer decreased gradually. Therefore, for steel bridge deck pavements under high temperatures and heavy loads, the use of asphalt waterproof adhesive layers or pavement layers should be evaluated carefully while limiting the traffic of heavily loaded vehicles. Shear failure occurs at the waterproof adhesive layer–pavement interface and not at the steel–waterproof adhesive layer interface. The shear strength of the epoxy resin waterproof adhesive layer is mainly provided by the bond strength between the waterproof adhesive and pavement mixture as well as the interlocking force between the cured epoxy resin and the bottom interface of uneven pavement mixture. The shear strength increases with the coating quantity of the waterproof adhesive layer; however, after reaching the maximum value, the shear strength becomes stable. In contrast, the interlaminar shear fatigue life increases continuously with the coating quantity of the waterproof adhesive layer. Appropriately increasing the coating quantity is beneficial for improving the resistance of the waterproof adhesive layer to interlaminar shear fatigue failure.</t>
  </si>
  <si>
    <t>epoxy resin adhesive, interface failure, shear fatigue performance, steel bridge deck, waterproof adhesive layer interface</t>
  </si>
  <si>
    <t>10.6052/0459-1879-20-228</t>
  </si>
  <si>
    <t>Fatigue strength and residual lifetime assessment of railway axles subjected to foreign object damage</t>
  </si>
  <si>
    <t>Lixue Xuebao/Chinese Journal of Theoretical and Applied Mechanics</t>
  </si>
  <si>
    <t>© 2021, Chinese Journal of Theoretical and Applied Mechanics Press. All right reserved.As the key load-carrying component of high-speed vehicles, the axle bears various loads from both body and track, the service performance is directly related to the high-speed railway safety. On account of the fatigue crack is often concealed and sudden, the train derailment caused by axle fracture is catastrophic. Therefore, it is very important for the safe and reliable operation of high-speed railway to ensure that the axle does not break suddenly during operation. Foreign object damage (FOD) larger than millimeter frequently happens during the running of high-speed railway axles, causing damage to the surface integrity of the axle, which significantly induces the safety problem. In the present study, by using a commercial compressed-gas device, foreign object damage was prepared on alloying steel specimens from high-speed railway hollow axles. The damage features were then observed using the stereomicroscopy and scanning electronic microscopy (SEM). The fatigue S-N curves and fatigue limits were acquired for smoothed and FODed specimens under high cycle fatigue (HCF) experiments. In view of the load variation, surface quality and size between the small-sized specimens and full-scale axles, the fatigue properties of FODed specimens were modified to deserve the fatigue performance of full-scale axles. Through the fracture surface analysis, it was found that the multi crack initiations occurred in the FOD crater, and the cracks propagated continuously in different planes to converge into a semi-elliptic crack. Besides, theoretical fatigue limits from Peterson formula and El Haddad model under two impact velocities (100 m/s and 138 m/s) were more conservative than those of experimental value and also far from standard value, showing an over dangerous design. Finally, the service life of FODed axles calculated by the modified Miner formula can satisfy the 25 years design lifetime of high-speed hollow axles.</t>
  </si>
  <si>
    <t>Damage tolerance, Foreign object damage, High-speed railway, Hollow railway axles, Remaining life</t>
  </si>
  <si>
    <t>10.2472/jsms.70.35</t>
  </si>
  <si>
    <t>The life assessment by linear cumulative damage rule for cold dwell fatigue of Ti-6Al-4V</t>
  </si>
  <si>
    <t>© 2020 The Society of Materials Science, Japan.Fatigue life of Ti alloys is decreased by tensile stress dwell even at room temperature, which is called Cold Dwell Fatigue (CDF). CDF is similar to creep-fatigue of some metals (stainless steel, Ni-base alloy, and so on) in the point of decrease of fatigue life with stress or strain dwell at high temperature. In this study, time exhaustion rule and ductility exhaustion rule based on linear cumulative damage rule were calculated for CDF life assessments. In the case of time exhaustion rule, total damage was calculated as DF+DC&lt; (0.03, 0.015) (DF: Fatigue damage, DC: Creep damage). In the case of ductility exhaustion rule, total damage was calculated as DF+DC-1. Additionally, the feature of fracture surfaces after CDF tests changed with increase of dwell time. This trend corresponded to the balance between fatigue damage and creep damage calculated by ductility exhaustion rule.</t>
  </si>
  <si>
    <t>Creep, Ductility exhaustion rule, Dwell, Fatigue, Linear cumulative damage rule, Ti-6Al-4V, Time exhaustion rule</t>
  </si>
  <si>
    <t>10.1016/j.engstruct.2020.111449</t>
  </si>
  <si>
    <t>Fatigue life prediction of rubber-sleeved stud shear connectors under shear load based on finite element simulation</t>
  </si>
  <si>
    <t>© 2020 Elsevier LtdRubber-sleeved studs, which are headed studs wrapped with rubber sleeves, have been found to be prospective to overcome some challenges in the design of steel–concrete composite structures with ordinary stud shear connectors. A finite element-based approach was provided for the fatigue life prediction of rubber-sleeved stud shear connectors. After calculating the stress and strain state of the connector by finite element models, the fatigue crack initiation life was predicted based on the critical surface method, and fracture mechanics was adopted to predict crack propagation life. The prediction method was validated by fatigue push-out test results. The subsequent finite element parametric study revealed the effect of shear stress range, rubber sleeve height, and elastic moduli of rubber and concrete on the fatigue life of shear connectors. Further, fatigue life prediction formulas for ordinary stud and rubber-sleeved stud shear connectors were proposed for facilitating the engineering application. The reliability of these formulas was verified by comparing with S-N curves in the design codes and those obtained from fatigue push-out tests.</t>
  </si>
  <si>
    <t>Concrete, Fatigue life, Finite element analysis, Headed stud, Parametric analysis, Prediction formula, Rubber, Rubber-sleeved stud</t>
  </si>
  <si>
    <t>10.1016/j.engstruct.2020.111464</t>
  </si>
  <si>
    <t>Experimental and numerical investigations on seismic performance of RC bridge piers considering buckling and low-cycle fatigue of high-strength steel bars</t>
  </si>
  <si>
    <t>© 2020 Elsevier LtdIn order to promote the application of high-strength steel bars (HSSB) in reinforced concrete (RC) bridge structures, the mechanical properties of HSSB as well as seismic performance of high-strength RC piers were investigated by experimental study and numerical analysis. First, monotonic and low cycle fatigue tests of HRB400E and HTRB600 steel with different slenderness ratios (L/D) were conducted to comparatively study their mechanical properties. Then, quasi-static cyclic tests of seven rectangular RC piers were conducted to study the effects of concrete cover, longitudinal reinforcement yield strength, concrete strength and axial load ratio on seismic behavior of RC piers. Finally, a fiber-based beam-column element was used to simulate the mechanical behavior of steel material and nonlinear response of RC piers. Material tests indicate that HTRB600 steel has lower uniform and fracture elongations, as well as inferior low-cycle fatigue performance than HRB400E steel. Increase of the slenderness ratio (L/D) severely weakens low-cycle fatigue life of steel bars, and the low-cycle fatigue parameters of steel can be fitted for each slenderness ratio, respectively. Even though HTRB600 steel has relatively lower ductility and inferior low-cycle fatigue performance, the RC piers with HTRB600 steel still have higher or at least comparable deformation capacity than that with HRB400E steel. This results from the reduction of strain demands of longitudinal bars by the utilization of HSSB in RC piers. Removing the concrete cover neighboring the longitudinal bars in the plastic hinge region has trivial impact on bar buckling and ultimate displacement of RC piers, which confirms that the concrete cover has already spalled off prior to the initiation of longitudinal reinforcement buckling. With identical steel strength and tie configuration, the ultimate displacement of RC pier with C80 concrete is significantly lower than that with C40 and C60 concrete, while the latter two have similar deformation capacity. Increase of axial load ratio (from 0.06 to 0.18) obviously reduces ultimate displacement of RC piers, since the concrete in the compression zone endures greater compressive stress under higher axial load and thus compressive failure occurs earlier. The ReinforcingSteel material model in OpenSees is calibrated by experimental data to accurately simulate the buckling and low-cycle fatigue properties of HRB400E and HTRB600 steel. The fiber-based finite element model (FEM) can predict the strain development of longitudinal bars of RC piers under cyclic loading, and the resulting low-cycle fatigue damage of steel material as well as strength degradation of RC piers. Combined with experimental study and FEM, this paper reveals the influence mechanisms of different factors on the seismic performance of RC piers in detail.</t>
  </si>
  <si>
    <t>Bar buckling, High-strength steel bars (HSSB), Low-cycle fatigue, RC bridge piers, Seismic performance</t>
  </si>
  <si>
    <t>10.1016/j.compstruc.2020.106399</t>
  </si>
  <si>
    <t>Computational modeling of three-dimensional mixed mode-I/II/III fatigue crack growth problems and experiments</t>
  </si>
  <si>
    <t>Computers and Structures</t>
  </si>
  <si>
    <t>© 2020 Elsevier LtdMixed mode-I/II/III fatigue crack growth experiments and their simulations are performed using a system permitting all possible combinations of three-dimensional mixed mode loading conditions. The so-called Compact Tension-Shearing and Tearing (CTST) specimens used in the experiments are made of 7075-T651 aluminum alloy. Different mixed mode loading conditions are considered and the applicability of a previously developed new 3-D fracture criterion on 3-D mixed mode fatigue problems is evaluated. Crack growth surfaces obtained from numerical simulations and experiments are compared using existing criteria in the literature and the developed criterion. Especially for highly mixed mode conditions, the developed criterion predicts the crack growth surface better than the MTS criterion by reducing nearly half of the latter's deviation from the experimental surface. Based on the computed mixed mode stress intensity factors, comparisons of lives show that most mixed mode fracture criteria underpredict fatigue crack propagation lives. Numerical analyses are also performed on a cylindrical steel bar under combined tension–torsion fatigue load to further validate the method presented. The predicted results showed good agreement with experimental data from the literature.</t>
  </si>
  <si>
    <t>Computational fatigue crack propagation, Mixed mode-I/II/III, Non-planar crack growth, Three-dimensional crack growth criterion</t>
  </si>
  <si>
    <t>10.1088/1757-899X/1013/1/012009</t>
  </si>
  <si>
    <t>Effect of Heat Treatment on Fatigue Characteristics of En8 Steel</t>
  </si>
  <si>
    <t>IOP Conference Series: Materials Science and Engineering</t>
  </si>
  <si>
    <t>© Published under licence by IOP Publishing Ltd.Fatigue failure is an important factor in most of the engineering applications, especially in steel materials, and among the steel materials, it is an important phenomena in medium carbon steels like EN8, which is very commonly used in components like shaft, gears etc., since it is prone to fatigue failure. Hence, without changing the composition, an attempt is made to enhance the fatigue strength by different heat treatment techniques. In this study, the investigation is carried out on heat treatment of EN8 steel material. Various kinds of heat treatment techniques like quench and temper, normalizing and annealing are performed on EN8 steel. After exposure to the heat treatment, the EN 8 steel material specimens are machined as per the ASTM standards and are subjected to RR MOORE test and SN-curves are plotted from the obtained results; the obtained results from the fatigue tests are further analyzed with the help of ANSYS software. Fatigue life and Factor of Safety (FOS) comparisons for EN 8 steel material is made with the structural steel material and it is found from the comparisons, that the heat treatment process enhances the fatigue strength and endurance limit.</t>
  </si>
  <si>
    <t>Basquin's equation, EN8 steel, Endurance limit, Fatigue strength, Heat treatment, RR MOORE test</t>
  </si>
  <si>
    <t>10.3850/978-981-18-2016-8_369-cd</t>
  </si>
  <si>
    <t>ESTIMATING FATIGUE CURVES WITH MIXTURE FATIGUE-LIMIT MODEL</t>
  </si>
  <si>
    <t>Proceedings of the 31st European Safety and Reliability Conference, ESREL 2021</t>
  </si>
  <si>
    <t>© ESREL 2021. Published by Research Publishing, Singapore.Empirical results from fatigue data, particularly on steels, ceramics, and titanium alloy, suggest that specimen tested under a particular stress level are unlikely to fail. This limiting stress level is called ‘fatigue limit’ or ‘threshold stress’. When fatigue limit exists, S-N curve, a log-log plot of cyclic stress (or strain amplitude) S versus the median fatigue life N, often exhibits curvature at lower stress levels. Moreover, the standard deviation of fatigue life is often modeled as a monotonic decreasing function of stress. Thus, in the presence of fatigue limit, the relationship between fatigue life and stress can be better modeled by including a fatigue-limit parameter in statistical models (Pascual and Meeker 1997, 1999). Nevertheless, it is also important to note that fatigue behavior is extremely complex, and multiple failure modes in fatigue test may be present because of the influence from mechanical, structural and environmental factors. It is no longer appropriate for fatigue data to be described by a single distribution. In this paper, we propose a mixture fatigue-limit model to expand the general fatigue-limit models and improve their performance by identifying the potential multiple failure modes from observations. First, we follow the basic idea of formulating the log fatigue life as a linear function of the difference between stress and fatigue limit (in log scale). Then we assume the fatigue life is modeled as a mixture distribution at each stress level. Finally, we use some EM (Wu 1983) algorithm-based steps to estimate model parameters. In E-step, we update the posterior probability of each observation. In M-step, we firstly estimate the fatigue-limit through optimizing the likelihood of a parametric survival regression model and then the rest of parameters. The customized EM steps are repeated until the convergence criterion is achieved. For the simulated datasets, we study the convergence of log-likelihood at each iteration, and the effects that test length and sample size have on the estimation. For the nickel-base superalloy data, we found that the mixture fatigue-limit model with 2 components is superior to the situation when assuming a single failure mode by comparing their AIC values. Also, we explore the lower and upper confidence bounds for 0.05 quantile of fatigue life, which is of interest for engineers. The analyses for both cases demonstrate that the proposed model is effective and robust, and can provide some engineering insights.</t>
  </si>
  <si>
    <t>EM algorithm, fatigue-limit model, mixture distribution, right censoring, S-N curve</t>
  </si>
  <si>
    <t>10.1016/j.prostr.2022.03.056</t>
  </si>
  <si>
    <t>Comparison of the fatigue behavior of wrought and additively manufactured AISI 316L</t>
  </si>
  <si>
    <t>© 2021 Elsevier B.V.. All rights reserved.Additive manufacturing (AM) is becoming increasingly important in engineering applications due to the possibility of producing components with a high geometrical complexity allowing for optimized forms with respect to the in-service functionality. Despite the promising potential, AM components are still far from being used in safety-relevant applications, mainly due to a lack of understanding of the feedstock-process-properties-performance relationship. This work aims at providing a full characterization of the fatigue behavior of the additively manufactured AISI 316L austenitic stainless steel and a direct comparison with the fatigue performance of the wrought steel. To this purpose, a set of specimens has been produced by laser powder bed fusion (L-PBF) and subsequently heat treated at 900 °C for 1 hour for complete stress relief, whereas a second set of specimens has been machined out of hot-rolled plates. Low cycle fatigue (LCF) and high cycle fatigue (HCF) tests have been conducted for characterizing the fatigue behavior. The L-PBF material had a higher fatigue limit and better finite life performance compared to wrought material. Both, LCF and HCF-testing revealed an extensive cyclic softening.</t>
  </si>
  <si>
    <t>316L, Additive Manufacturing, Fatigue, HCF, L-PBF, LCF</t>
  </si>
  <si>
    <t>10.1016/j.prostr.2022.02.030</t>
  </si>
  <si>
    <t>Autofrettage of high-pressure components made of ultra-high-strength-steel</t>
  </si>
  <si>
    <t>© 2022 The Authors.This work is primarily concerned with the fatigue life of high-pressure bearing components with intersecting holes, typically used in Diesel engine fuel injection systems. The investigation focuses on specimens with orthogonally intersecting holes that have undergone the process of Autofrettage (single mechanical overload), which is typically used to extend the fatigue life of components loaded by cyclic internal pressure. The Autofrettage process induces advantageous, life-time prolonging residual compressive stresses in the highly stressed areas of the components. The resulting residual stress distribution thus influences the fatigue failure and especially the crack propagation behaviour of the components. In previous works, fracture mechanics based approaches were used to describe the crack propagation behaviour for autofrettaged specimens made of the quenched and tempered steel 42CrMo4. Results showed that crack arrest has to be taken into account when calculating fatigue lives of autofrettaged specimens as the endurance limit is otherwise underestimated. As efforts are made to increase the injection pressures of fuel injection systems, in this work, the benefit of using ultra high strength steel for the application described is investigated. In order to achieve reliable results, material testing with samples made of the ultra-high-strength steel W360 was performed. The resulting test data were used to describe the initial loading and cyclic loading behaviour of the material with a suitable material model. Finite element analysis was then performed to simulate the Autofrettage process and subsequent cyclic loading. Based on the simulation results, possible crack initiation was determined. For predicted crack initiation, the simulated residual stress distribution was used to investigate the crack propagation behaviour with fracture mechanics based approaches of different complexity in order to identify possible crack arrest or crack propagation. Calculated results were compared to experimental test data from component-like specimens. The comparison to the test results showed an overestimation of the predicted fatigue lives. The modelled material behaviour and consequently the residual stress distribution from the simulation models was identified as the decisive factor for the deviation. Still, the comparison showed that the fracture mechanics based approaches are capable of describing the crack arrest and propagation behaviour reliably. Further investigation regarding the modelling of the material behaviour with focus on the Autofrettage process is still required.</t>
  </si>
  <si>
    <t>Autofrettage, Residual stress, Ultra-high-strength steel</t>
  </si>
  <si>
    <t>10.1016/j.prostr.2022.01.095</t>
  </si>
  <si>
    <t>Effect of specimen configuration and notch root angle on fatigue behavior of novel dissimilar resistance spot welds of AA5754 to HSLA steel</t>
  </si>
  <si>
    <t>© 2022 The Authors.Facing stringent requirements for fuel economy and regulations for greenhouse gas emissions, structural lightweighting using multi-material solutions has become commonplace in the automotive industry. When joining dissimilar materials such as aluminum to steel by resistance spot welding (RSW), a thin layer of brittle intermetallic compound forms at the aluminum-steel interface and dominates mechanical behavior of the joint. In this contribution, RSW of 1.1 mm thick AA5754 sheet to 2.0 mm thick high-strength low-alloy (HSLA) steel sheet was performed using multi-ring domed (MRD) electrodes and multiple solidification weld schedules to achieve acceptable static joint strength. Load-controlled fatigue tests were conducted and the results show that the fatigue life is longer in the AA5754 to HSLA steel spot welds than that of the 1.1 mm thick AA5754 joined to itself (aluminum-aluminum). Structural stress analysis revealed that all fatigue life data points from both the lap shear and coach peel configurations fall onto a single master curve indicating that the weld nugget diameter is the controlling parameter for fatigue life. Finite element simulation considering material inhomogeneity in the weld further confirms that a large notch root angle at the weld nugget is beneficial to yield longer fatigue life as less maximum principal strain occurs in the aluminum sheet in the AA5754-HSLA steel spot welds.</t>
  </si>
  <si>
    <t>Aluminum-steel dissimilar welding, Fatigue life, Resistance spot welding</t>
  </si>
  <si>
    <t>10.1016/j.prostr.2022.03.020</t>
  </si>
  <si>
    <t>A systematic experimental study on the impact of multiaxiality on fatigue life of cast steels at high temperature</t>
  </si>
  <si>
    <t>© 2021 Elsevier B.V.. All rights reserved.Rising demands on material performance at high temperature in components under complex loading such as gas turbine housings demand an increase in versatility and precision of component life modelling approaches. However, the database to train those models is commonly derived from uniaxial testing. The impact of multiaxial loading, both proportional and non-proportional, is usually addressed theoretically by the use of equivalent stress/strain formulations or reduction ratios derived from selective validation testing. In this study, the fatigue life of a cast steel is investigated systematically using a servo-hydraulic bi-axial test machine with induction heating. Each experiment is accompanied with finite element simulations before and after the test to parametrize the loading condition and derive hot-spot equivalent loading parameters. The impact of different load axis ratios is investigated systematically under displacement control as well as the effect of hold times. The results show that the modelled strain hot spots are coinciding with the observed crack initiation. A reoccurring sequence can be found in the impact of strain axis ratios on specimen life. Also, curve shift factors to compare the different combinations of axis ratio, temperature and hold time debit with uniaxial fatigue life data, have been identified.</t>
  </si>
  <si>
    <t>bi-axial fatigue, FEM, multiaxial lifetime, multiaxiality</t>
  </si>
  <si>
    <t>10.1016/j.prostr.2022.03.045</t>
  </si>
  <si>
    <t>Residual stresses influence on the fatigue strength of structural components</t>
  </si>
  <si>
    <t>© 2021 Elsevier B.V.. All rights reserved.Several production processes, both conventional and innovative, may result in residual stresses arising in critical areas of a component. The main issues include high distortion, reduced fatigue life, fracturing or delamination. In this context, standard fatigue design codes traditionally consider residual stresses through conservative assumptions, leading to either sub-optimal design or unexpected failures. Recently, innovative computational techniques have been developed to address residual stresses in a more comprehensive way. As a result, a more effective material utilisation and a more accurate fatigue life assessment can be achieved. The present work examines the influence of residual stresses on the fatigue endurance of S355JR structural steel components. Both welded and notched components were analysed, carrying out numerical and experimental analyses. In the case of welded components, residual stresses resulting from the welding process were numerically evaluated by means of an uncoupled thermal-structural simulation, while for notched specimens a preload causing limited yielding was used to induce a local residual stress field comparable to that obtained for welded specimens nearby the critical locations. Even if he work is still in progress, tests carried out with different specimens under different loading conditions allowed to understand the effect of residual stresses on the fatigue life.</t>
  </si>
  <si>
    <t>fatigue, residual stresses, S355JR, thermal-structural simulation, welding</t>
  </si>
  <si>
    <t>10.1007/978-981-16-3937-1_13</t>
  </si>
  <si>
    <t>Low Cycle Fatigue Behavior of a Microalloyed Steel</t>
  </si>
  <si>
    <t>Springer Proceedings in Materials</t>
  </si>
  <si>
    <t>Failure mechanism, Low cycle fatigue, Microalloyed steel, Strain life</t>
  </si>
  <si>
    <t>10.1016/j.matpr.2021.09.547</t>
  </si>
  <si>
    <t>Effect of variable thickness and service temperature of copper coating on the plane strain fracture toughness of AISI 1020 steel substrate and brittle to ductile transition temperature</t>
  </si>
  <si>
    <t>© 2021 Elsevier Ltd. All rights reservedThe selection of suitable material having significant property for any structure or a component is an issue for a designer where the material used in fabricating most components is preferred according to their mechanical properties to sustain for various applied loads. Many components, however, fail under either fracture or fatigue loadings which fall below the applied loads before their life expectancy. These loads initiate, propagate and elongate along the cracks, leading to the failure of the component. Protective treatments like coatings are used to enrich the resistance to corrosion and abrasion, improve physical or mechanical properties, or improve the surface finish, improve aesthetic appearance, etc. In various structures in aerospace, automotive, ocean engineering, nuclear power plants, etc., many coated and treated components are used under different service temperatures. Protecting the alloys and metals from damage due to the surrounding medium is the focus of today's technology. This area of technology for protecting alloys and once considered to be an important field confined to the practical aspects of galvanizing, chromizing, enameling, etc. of certain industrial and household appliances has now gained its practical importance in various fields of engineering and technology which deserves to be treated as an independent aspect of scientific investigation. In this paper, the effect of variable thickness of the copper coating on the plane strain fracture toughness is studied and concluded that the increase or decrease in the fracture toughness of the coated materials depends mainly on the parameters like the coating thickness, the environment under which coating is done, the temperature at which coating process is carried out and the duration of time for which the material is kept under these conditions during coating.</t>
  </si>
  <si>
    <t>BDTT, Coating bath, CVN impact test, Fractography, Fracture toughness, SEM</t>
  </si>
  <si>
    <t>10.1109/SRSE54209.2021.00013</t>
  </si>
  <si>
    <t>Research on Fatigue Crack Growth Model of Aircraft Structural Parts under Salt Spray</t>
  </si>
  <si>
    <t>Proceedings - 2021 3rd International Conference on System Reliability and Safety Engineering, SRSE 2021</t>
  </si>
  <si>
    <t>© 2021 IEEE.Firstly, the stress analysis of landing gear is carried out to determine the stress of landing gear struts in the retracting and retracting stages, and the mechanical model of landing gear struts is established. By using finite element method, the landing gear struts and kinematic hinges are considered as rigid bodies, and it is ignored that the influence of their deformation during extension and extension. The external load of the pole is calculated in the working process. Secondly, through the component-level performance degradation test, the same structural size as the hinge of the landing gear moving mechanism was taken as the sample, and the samples were cycled in groups according to different corrosion time. The main items of functional degradation test include three parts: wet heat test, temperature cycle test, salt spray test and tensile fatigue test. The test load is the same as the calculation and analysis results of the landing gear moving mechanism struts, and the crack propagation is recorded. Finally, BP neural network was used to analyze the data, and the relationship between crack growth and load and corrosion time at different time points was obtained, and the residual life of corrosion fatigue and its reliability calculation model were obtained. After several times of training, the required error can be achieved. The training network was used to predict that the hinge was fixed in three of the four factors, and the expression of crack propagation was determined. Then the curve fitting tool (MATLAB) was used to fit the relationship between the crack of the pole and the applied load, pendulum frequency, pendulum Angle and corrosion period, and the degradation model of 30CrMnSiA steel struts under the coupling of corrosion and fatigue failure modes was determined.</t>
  </si>
  <si>
    <t>abrasion loss, BP neural network, corrosion and wear test, landing gear hinge, Multi-factor damage</t>
  </si>
  <si>
    <t>10.26896/1028-6861-2021-87-5-56-60</t>
  </si>
  <si>
    <t>NUMERICAL STUDY OF THE CRACK GROWTH VARIABILITY UNDER IRREGULAR LOADING</t>
  </si>
  <si>
    <t>© 2021 TEST-ZL Publishing, LLC. All right reserved.Estimation of the scatter of the durability at the second stage of fatigue, namely at the stage of crack propagation is a problem of scientific and obvious practical importance: machines operate according to their technical condition, which means monitoring of the actual crack length during their service life. The limits of the spread of the strength values at the stage of crack propagation in aluminum samples are studied using published data and a previously developed model. In view of the great importance of this problem, a special simulation model was used to generate the extrema of a random sequence based on target Markov matrices. On the one hand, this simulation method guarantees the characteristic traits of real sequence in exploitation (TWIST standard in this example). On the other hand, it contains reasonable randomness — these two parts together provide an opportunity to study the variability of the crack growth rate. For the simulation experiment, literature data on aluminum and steel samples were used along with popular fatigue crack growth models (Paris, Foreman and Willenborg models). In addition, the Miner’s summation rule was quantitatively tested to estimate the crack growth resistance coefficient under various loads. The agreement with the literature experimental data is shown. Preliminary data on the effect of the type of loading (random or block) on the durability are given on the basis of scientific literature data. The proposed simulation method can be useful for testing various models. It is also intended to develop an experimental design for laboratory testing in the future.</t>
  </si>
  <si>
    <t>Crack propagation, Markov’s matrix, Metal fatigue, Random sequence of extrema, Simulation</t>
  </si>
  <si>
    <t>10.26896/1028-6861-2021-87-4-43-51</t>
  </si>
  <si>
    <t>MODELING AND CALCULATION OF THE FATIGUE CRACK GROWTH LIFE IN STRUCTURAL STEELS</t>
  </si>
  <si>
    <t>© 2021 TEST-ZL Publishing, LLC. All right reserved.The kinetics of fatigue crack growth has been studied in tensile testing of compact steel tensile specimens (S(T)-type) in the middle section of the kinetic diagram of fatigue fracture (fatigue crack growth diagram) under regular and irregular loading with different asymmetry and maximum load values. The samples were tested on a BISS Nano-25kN servo-hydraulic machine. Standard loading spectra typical for different technical objects exposed to alternating loading during operation were used. The values of the crack growth rate per cycle in the loading block were obtained. Parameters for assessing the character of irregular loading and crack closure, namely, the irregularity factor and crack closure coefficient were proposed. When calculating the effective value of the range of the stress intensity factor (SIF) at the crack mouth, we propose also to take into account the loading irregularity in addition to the closure coefficient. With this approach, the obtained fatigue crack growth diagrams can be grouped into one equivalent curve, which is characteristic of regular loading with R = 0. Moreover, grouping of the fatigue crack growth diagrams provided the use of unified parameters when calculating the crack growth kinetics, regardless of the type and parameters of loading, which rather simplified the crack growth determination. The fatigue crack growth life was predicted taking into account the crack “closure” and the nature of loading according both to the approach developed by the authors and by cyclic calculation method (cycle-by-cycle). All the data obtained are tabulated and classed according to the type of loading. The calculation results and experimental data showed good convergence, which was confirmed by the high values of the correlation coefficient.</t>
  </si>
  <si>
    <t>Assessment of the crack growth kinetics, Crack growth prediction, Fatigue test, Irregular loading, Regular</t>
  </si>
  <si>
    <t>10.26896/1028-6861-2021-87-5-61-67</t>
  </si>
  <si>
    <t>STUDY OF THE DAMAGE TO 12Cr18Ni10Ti STEEL SAMPLES UNDER LOW CYCLE FATIGUE USING METHODS OF NONDESTRUCTIVE CONTROL</t>
  </si>
  <si>
    <t>© 2021 TEST-ZL Publishing, LLC. All right reserved.The possibility of determining the degree of damage to flat samples in the area of low-cycle fatigue at the stage of accumulation of scattered damage before the appearance of a macroscopic crack is demonstrated. Flat samples were tested for cantilever bending at room temperature with a constant loading amplitude until a fatigue crack appeared. Austenitic steel 12Cr18Ni10Ti was used as a test material. The velocity (propagation time) of elastic waves in the material and the coercive force were measured upon testing at intervals of 500 cycles. The zone of damage development was analyzed and value of hardening (based on microhardness measurements) was determined within 15 mm of the developed crack. The analysis of the images of the alloy microstructures in the zone of the most likely crack propagation was performed following different number of cycles at the same point on the sample surface. The structural changes (ã – á transition (formation of martensite deformation)) that occur during cyclic loading, as well as nucleation and development of damage, followed by the formation of fatigue cracks, inevitably lead to changes in the elastic and magnetic properties of the material. At the initial stages of loading, we observed changes in the initial (both acoustic and magnetic) characteristics of the material, which later became stable or changed slightly. When operating time exceeded 80 % of the number of cycles before failure, a significant change in the measured parameters occurred. The obtained dependences of the acoustic and magnetic characteristics of the material provide reliable information about the current damage and can be used in estimating the residual life of the structures made of 12Cr18Ni10Ti steel.</t>
  </si>
  <si>
    <t>Low-cycle fatigue, Magnetic characteristics, Steel 12Cr18Ni10Ti, Technical diagnostics, Ultrasonic testing</t>
  </si>
  <si>
    <t>10.1115/IMECE2021-70108</t>
  </si>
  <si>
    <t>ACCELERATION MECHANISM OF INTERGRANULAR CRACKING OF SUS361L UNDER CREEP-FATIGUE LOADING AT ELEVATED TEMPERATURES</t>
  </si>
  <si>
    <t>ASME International Mechanical Engineering Congress and Exposition, Proceedings (IMECE)</t>
  </si>
  <si>
    <t>Copyright © 2021 by ASMEAustenitic stainless steels are used as heat-resistant steels because of their high corrosion resistance and strength at elevated temperatures. However, the fracture life of alloys under creep conditions at elevated temperatures was found to significantly decrease due to the acceleration of intergranular cracking. The drastic reduction in fracture life was caused by a change in the crack propagation path from transgranular to intergranular. It was also found that intergranular cracking occurred only by the interaction between temperature and mechanical stress even when the specimen was not in a corrosive environment. However, the mechanism of the acceleration of intergranular cracking is still unclear. Therefore, in this study, an intermittent creep and creep-fatigue tests were applied to SUS316L to visualize the degradation process of their micro textures. The degradation process of the crystallinity around grain boundaries in the alloy was investigated by EBSD (Electron Back-Scatter Diffraction) analysis. KAM (Kernel Average Misorientation) and IQ (Image Quality) value were used for the evaluation of the crystallinity and local plastic deformation, in other words, the total density of dislocations. It was found that the accumulation of fine voids started to appear around grain boundaries in the early stage of the lifetime and all the initial cracks were found to appear around grain boundaries perpendicular to the loading direction of the applied stress. It was confirmed that the intergranular cracks started to occur when dislocations accumulated around a grain boundary and the difference in the dislocation density between nearby grains reached a critical value. As a result of the analysis of the Schmid factor, it was confirmed that cracks occurred around grain boundaries composed of a grain with large absolute value of Schmid factor and the large difference in the Schmid factor with the nearby grain.</t>
  </si>
  <si>
    <t>Creep-fatigue damage, EBSD analysis, Intergranular cracking, SUS316L</t>
  </si>
  <si>
    <t>10.1016/j.prostr.2021.03.003</t>
  </si>
  <si>
    <t>Influence of local differences in microstructure and hardness on the fatigue behaviour of a slewing bearing steel</t>
  </si>
  <si>
    <t>© 2021 The Authors.For a more accurate prediction of the service life of slewing bearings under oscillating mode mechanical customized fatigue test strategies and suitable calculation methods have to be developed. In this study large-diameter slewing bearings of onshore wind turbines made from induction hardened and tempered steel 42CrMo4 are investigated. Test samples were cut directly out of the bearing ring (core condition). The orientation of the test cross-section was chosen to corresponding with the presumed most critical orientation of non-metallic inclusions. After sampling three heat treatments were carried out to mimic the different heat treatment conditions of the bearing (raceway, transition region, core). Results of static tests (fracture toughness, tensile strength) and cyclic testing (crack propagation, S-N-curve) were obtained for the three different heat-treated sample batches. The results where correlated to hardness, cleanliness and local residual stresses to develop a deep understanding of crack initiation and crack propagation mechanisms and making a first step towards a more accurate prediction of fatigue life. In order to be able to transfer the analytic results to the real parts, a simulation model will be developed later on.</t>
  </si>
  <si>
    <t>Crack initiation, Crack propagation, Heat treatment, Prediction of fatigue life</t>
  </si>
  <si>
    <t>10.37904/metal.2021.4145</t>
  </si>
  <si>
    <t>EXPERIMENTAL INVESTIGATION OF BENDING FATIGUE, BREAKING LOAD AND CORROSION PERFORMANCE OF STEEL WIRE ROPES WITH INDEPENDENT WIRE ROPE CORE(IWRC) AND IMPREGNATED PLASTIC CORE(EPIWRC)</t>
  </si>
  <si>
    <t>METAL 2021 - 30th Anniversary International Conference on Metallurgy and Materials, Conference Proceedings</t>
  </si>
  <si>
    <t>© 2021 TANGER Ltd., Ostrava.Steel wire ropes are lifting equipments used in many areas such as fishing, mining, oil&amp;gas, construction and marine. Steel wire ropes, which stand out with their high lifting capacity and optimum elongation, can be produced in different properties and constructions. Steel wire ropes with impregnated plastic core are used in special cranes where high breaking load is required, in harbour cranes with corrosive effects and in the mining industry where there is pollution. These ropes are generally preferred with a diameter of 16-56 mm and can be produced as 6 stranded, 8 stranded and multiple stranded (i.e 34 × 7, 35 × 7, 40 × 7 etc.). Multiple stranded ropes are characterized as rotational resistant and are preferred in high-level applications. In this study; the bending fatigue, breaking load and corrosion performance of steel wire ropes with impregnated plastic core(EPIWRC) was investigated. The tensile tests, corrosion tests and bending fatigue tests of the rope with 8 x 26WS construction used in the study were performed and the parameters affecting the fatigue life of the ropes were determined. As a result of the tensile tests, it was determined that the steel wire ropes with impregnated plastic core have 10 % higher breaking load than the steel wire ropes with independent wire rope core. It has been observed that the plastic coating significantly protects the steel core of the rope from corrosion and friction and reduces wire breakage. It has been determined that the decrease in the number of wire breakages and the minimization of the friction contacts increase the fatigue life of the rope. This study includes experimental data on steel wire ropes.</t>
  </si>
  <si>
    <t>Bending fatigue, Corrosion, Friction and wear, Steel wire rope</t>
  </si>
  <si>
    <t>10.2472/JSMS.70.905</t>
  </si>
  <si>
    <t>Fatigue Testing Equipment and Fatigue Property of a High Strength Steel in Petrol Environment</t>
  </si>
  <si>
    <t>Clinical Neurology</t>
  </si>
  <si>
    <t>© 2021 Societas Neurologica Japonica. All rights reserved.It has been known that material strength used in corrosive environment will be lowered compared with structural materials used in air due to the effect of corrosion fatigue. However, there are few research data concerning fatigue tests under petrol environment assuming actual usage. In this study, fatigue tests on a type of 440C stainless steel, which has been used as a part of the automobile fuel injection system, under air and petrol environment were conducted by means of a small sized specimen and a small sized fatigue testing machine performable in corrosion and flammable liquid. The testing machine can be also used for fatigue tests under push-pull loading at high frequency region. In addition, the fracture surface was observed by SEM and EDS to confirm the difference of fracture morphology in air and corrosive environment. Additional fatigue tests were also conducted in order to investigate the mechanism of corrosion fatigue. Fatigue lives in air were on the same level as those in regular petrol while fatigue lives in deteriorated petrol focusing on corrosion were dramatically decreased due to the difference of fracture origin.</t>
  </si>
  <si>
    <t>440C stainless steel, Corrosion, Fatigue, Fatigue life, Fatigue testing, Petrol</t>
  </si>
  <si>
    <t>10.17515/resm2021.264st0310</t>
  </si>
  <si>
    <t>Fatigue life prediction of steel bridge connections using fracture mechanics models</t>
  </si>
  <si>
    <t>Research on Engineering Structures and Materials</t>
  </si>
  <si>
    <t>© 2021 MIM Research Group. All rights reserved.Riveted connections used in steel bridges may be subjected to localized fatigue cracking. Experimental data were obtained from coupon fatigue tests for the investigation of the role of the riveting process on fatigue resistance. Fracture mechanics models of both open-hole and riveted A36 steel coupon specimens were used to predict the fatigue life. Stress versus the number of cycles to failure curves (S-N curves) were established based on empirical results and combined with Air Force Grow software (AFGROW) fatigue life estimates and compared. Fatigue crack growth test data was developed and compared with the material library in AFGROW. Fracture surfaces of the specimens were examined and striation spacing measured using Scanning Electron Microscope (SEM) images. Subsequently, stress intensity factors and local crack growth rates were estimated. Estimates of the local crack growth rates and the estimated stress intensity ranges were compared with data obtained from fatigue crack growth test results. Test results demonstrated that fatigue life was improved with the riveting process. In addition, accurate fatigue life predictions required consideration of the compressive residual stresses due to riveting.</t>
  </si>
  <si>
    <t>AFGROW models, Crack growth rate, Fatigue life prediction, Riveted connections, Stress intensity factor, Striation spacing</t>
  </si>
  <si>
    <t>10.17580/cisisr.2021.02.07</t>
  </si>
  <si>
    <t>Selection of laser processing parameters for hot stamping tools based on mathematical planning of the experiment</t>
  </si>
  <si>
    <t>CIS Iron and Steel Review</t>
  </si>
  <si>
    <t>© Chichenev N. A., Chicheneva O. N., Karfidov A. O., Pashkov A. N., 2021.The results of experimental studies to determine the influence of the technological parameters of laser processing of 3Kh3M3F die steel on the service life of the working tool of a hot-stamping machine designed for hot stamping of rolling bearing rings are presented. Development of a mathematical model of the tool's resistance to laser radiation parameters was carried out by the method of mathematical planning of the experiment using a full factorial experi-ment. Durability of the die tool N (in thousand forgings) was chosen as an optimization criterion, while dimensionless (generalized) parameters of the speed V* and power P* of laser processing, as well as the overlap coefficient of laser tracks S* were proposed to use as factors. The obtained mathematical model of the resistance of laser-hardened die tools for hot deformation is used for the development and optimization of laser quenching modes without melting the surface of the ejectors in order to increase their thermal fatigue strength. Due to the fact that dimensionless factors containing the thermophysical characteristics of the die tool material are used in the planning of the experi-ment, the developed mathematical model can be used to assess the operational resistance of other heat-resistant tool steels of the martensite class.</t>
  </si>
  <si>
    <t>Die steels for hot stamping; thermal fatigue, Dimensionless parameters, Laser quenching, Mathematical planning of the experiment</t>
  </si>
  <si>
    <t>10.1080/15732479.2021.2023588</t>
  </si>
  <si>
    <t>Fatigue life updating of embedded miter gate anchorages of navigation locks using full-scale laboratory testing</t>
  </si>
  <si>
    <t>© 2022 Informa UK Limited, trading as Taylor &amp; Francis Group.Locks and dams facilitate the transportation of billions of dollars in goods through inland waterways annually. Miter gates are lock components that are supported by steel anchorage frames embedded in the concrete lock wall. In the US, many of these anchorages have been subjected to over 80 years of cyclic loads. The typical analysis approach for anchorages treats the steel frame as a freestanding truss, ignoring the embedding concrete. This approach predicts that some anchorages may imminently fail in fatigue. Thus, there is a push to excavate and replace these anchorages at a cost of nearly $10 million USD per site. Previous numerical modelling of an embedded miter gate anchorage, considering the effects of concrete, shows that the stress in most of the anchorage is below the endurance limit of steel. To verify these modelling results, a full-scale laboratory test is performed wherein a representative anchorage is instrumented and loaded under typical gate loads. The testing is performed in three phases: the first phase represents the freestanding truss; the second and third phases represent the fully embedded anchorage in two typical orientations. Results of the test support the numerical modelling results, suggesting that planned anchorage replacements are not required.</t>
  </si>
  <si>
    <t>embedded anchorage, fatigue, full-scale testing, material interaction, Miter gates, remaining life</t>
  </si>
  <si>
    <t>10.4028/www.scientific.net/KEM.904.131</t>
  </si>
  <si>
    <t>Life and flaking failure of 13cr-2ni-2mo and sus440c stainless steel bearings in water</t>
  </si>
  <si>
    <t>Key Engineering Materials</t>
  </si>
  <si>
    <t>© 2021 Trans Tech Publications Ltd, Switzerland.The rolling contact fatigue (RCF) tests of 13Cr-2Ni-2Mo and SUS440C stainless steels were carried out in water. Their groove surfaces and the flaking failures were observed. Some hair cracks, wear and high roughness area were found. While the flaking depth of SUS440C was shallower than that of 13Cr-2Ni-2Mo stainless steel, the RCF life of the latter was longer than the former one. The flaking depth did not influence the RCF life.</t>
  </si>
  <si>
    <t>Bearing, Flaking failure, Life, Rolling contact fatigue, Stainless steel</t>
  </si>
  <si>
    <t>10.1080/14680629.2021.2011382</t>
  </si>
  <si>
    <t>A statistical fatigue life prediction model applicable for fibre-reinforced roller-compacted concrete pavement</t>
  </si>
  <si>
    <t>Road Materials and Pavement Design</t>
  </si>
  <si>
    <t>© 2021 Informa UK Limited, trading as Taylor &amp; Francis Group.This study was conducted to predict the laboratory-scale fatigue life of the fibre-reinforced roller-compacted concrete pavement by determining how macro-synthetic and steel fibres affected its mechanical and the fracture properties. Accordingly, compressive, flexural and indirect tensile strength tests were carried out first and then fatigue tests were done at different stress levels and the related fatigue life was predicted using a multiple linear regression model based on the effective mechanical properties. Results showed that the stress level, fracture energy, and fibre content, respectively, were significant influential factors in the fatigue life prediction process. In the fatigue test, the introduced failure point parameter revealed that the more was the amount of the failure point, the greater was the energy absorbed by the fibres at the cracking zone through the stress transfer mechanism. Finally, the fatigue prediction model was validated through misspecification, heteroscedasticity, and multicollinearity tests which confirmed the regression model’s multilinearity assumption.</t>
  </si>
  <si>
    <t>fatigue life, fracture properties, macro-synthetic fibre, Roller-compacted concrete pavement, steel fibre</t>
  </si>
  <si>
    <t>10.21062/mft.2021.071</t>
  </si>
  <si>
    <t>Influence of Nitrocarburizing on Increasing the Service Life of Elastic Elements of Direct-Flow Valves</t>
  </si>
  <si>
    <t>Manufacturing Technology</t>
  </si>
  <si>
    <t>© 2021. Manufacturing Technology. All rights reserved.The effect of the nitrocarburizing process in pastes with heating in a chamber furnace on the structure and strength characteristics of 09Cr15Ni8Al corrosion-resistant steel was investigated. The technology of thermochemical treatment was developed, which included nitrocarburizing in pastes with heating in a chamber furnace at different holding times. The thickness of the diffusion layer and its microhardness were determined after nitrocarburizing. To determine the efficiency and select the modes of thermochemical treatment, tests were carried out for the investigated steel's strength characteristics. The main feature of the structure of the diffusion layers of valve steels, obtained by nitrocarburizing in the nitrogencarbon paste, is the presence of an inhomogeneous layer with clearly distinguished zones.</t>
  </si>
  <si>
    <t>Carburizer, Corrosion-resistant steel, Direct-flow valve plates, Fatigue strength, Nitrocarburizing in pastes</t>
  </si>
  <si>
    <t>10.14456/jmmm.2021.39</t>
  </si>
  <si>
    <t>The effect of artificial defects on the fatigue characteristics of AISI 4340 steel</t>
  </si>
  <si>
    <t>Journal of Metals, Materials and Minerals</t>
  </si>
  <si>
    <t>Artificial defects, High cyclic fatigue, Low alloy steel, Shot peening, Surface roughness</t>
  </si>
  <si>
    <t>10.1016/j.prostr.2021.10.020</t>
  </si>
  <si>
    <t>Fatigue of buried dented pipeline specimens</t>
  </si>
  <si>
    <t>© 2021 The Authors. Published by Elsevier B.V.This paper reports the results of fatigue tests performed on dented steel pipeline specimens that were buried and subjected to cyclic internal pressure. Hot-spot cyclic strain amplitudes were measured using two experimental techniques: Digital Image Correlation (DIC) and Fiber Optic Bragg Strain Gages (FBSG). First, full-field measurements were taken using DIC identified strain concentration sites that were potential locations or hot-spots for fatigue cracks to initiate. Close to these point-locations, measurements of strains using FBSG were also taken, and the results were then compared with the DIC results. These fiber gages were also used during the cyclic pressure loading process while the specimens were buried, in such a way as to monitor any possible influence that might be caused by soil coverture restricting the free deformation occurring in the dented areas. These cyclic strain values were used to demonstrate that a simple uniaxial Coffin-Manson fatigue equation that uses the universal exponents proposed by Manson and the circumferential strain amplitude can be used to predict the life of the dented specimens. Moreover, it was determined that the measured strains at the hot-spot locations were not influenced by the soil coverture.</t>
  </si>
  <si>
    <t>Buried pipelines, Dents, Digital image correlation, Strain analysis</t>
  </si>
  <si>
    <t>10.1016/j.prostr.2021.10.003</t>
  </si>
  <si>
    <t>Validation and verification of fatigue assessment using FE analysis: A study case on the notched cantilever beam</t>
  </si>
  <si>
    <t>© 2021 The Authors. Published by Elsevier B.V.The fatigue phenomenon caused by cyclic loads on the mechanical structures needs to be considered during the design process of any engineering structures. Cyclic loads that are even below yield strength can cause failure if they are repeated continuously in a certain period of time. Estimating fatigue life accurately is very important task, which various variables must be taken into calculation in order to avoid catastrophic failure. There are two methods that can be used to predict fatigue life, i.e., conducting experiment tests and using Finite Element Method (FEM)-based simulation. FEM has the advantage that it is possible to identify stress distribution, capable to visualize the failure mechanisms in certain areas, can reduce development time and development cost, facilitate shape optimization, and improve product quality. Nevertheless, FEM needs to be validated to maintain its accuracy in analyzing fatigue phenomena. In this study, a cantilever beam with notched angle 90° and height of 25 mm has been analyzed using fatigue tool on ANSYS. The aims is to present reliable validation reference by considering stress life approach in calculation. The applied material is a structural steel with modulus elasticity of 200 GPa, Poisson's ratio of 0.3 and yield strength of 250 MPa. Applied load of 10 kN assuming zero based conditions and mean stress theory used are Goodman, Soderberg, Gerber, and ASME Elliptical. Based on the convergence analysis, the optimum mesh size is 4 mm with approximately 90, 322 elements on the specimen geometry. The extended discussion is directed to the total deformation, fatigue life, fatigue safety factor, and fatigue damage.</t>
  </si>
  <si>
    <t>Fatigue analysis, Finite element method, Notched cantilever, Stress life approach</t>
  </si>
  <si>
    <t>10.1007/978-3-030-47717-2_21</t>
  </si>
  <si>
    <t>Preliminary Results of Vibration Measurements on a Wind Turbine Test Bench</t>
  </si>
  <si>
    <t>© 2021, The Society for Experimental Mechanics, Inc.In this paper some preliminary measurements aimed at determining the dynamics of a test bench are described. The test bench for which measurements were applied, is a Highly Accelerated Life-Time (HALT) tester used for testing wind turbine nacelles. The HALT tester is a large and complex machine with nine actuators that can provide tilt and yaw moments up to 25 MNm to emulate forces from the wind turbine blades. The dynamics of the test bench are unknown, and the measurements that were carried out should provide an understanding of the dynamics, which later should lead to fatigue assessment of vital components of the test benches. Accelerometers and geophones were placed at strategic positions around the HALT tester, both on the steel structure and concrete foundation. Experimental vibration data were obtained both with impact excitation and recordings during operation. From analysis of data obtained during operation, resonances at 1.5 and 3.9 Hz were found. These resonances could potentially be low enough to influence the life time of the test bench. Several resonances from operation measurements could be directly compared to the ones from impact excitation. A comparison between accelerometers and geophones were made, which showed the geophones in general performed best for the tests. For the impact test two sizes of impact hammers were used and the results showed that the larger sledgehammer produced the best results.</t>
  </si>
  <si>
    <t>Experimental vibration analysis, Highly accelerated life time tester, Impact test, Operational measurement, Wind industry</t>
  </si>
  <si>
    <t>10.32604/sdhm.2021.017526</t>
  </si>
  <si>
    <t>Fatigue performance of orthotropic steel decks in super-wide steel box girder considering transverse distribution of vehicle load</t>
  </si>
  <si>
    <t>SDHM Structural Durability and Health Monitoring</t>
  </si>
  <si>
    <t>© 2021 Tech Science Press. All rights reserved.This study presents an investigation on the fatigue analysis of four types of details on orthotropic steel decks (OSDs) for a cable-stayed super-wide steel box girder bridge based on finite-element analysis (FEA) with vehicle transverse distribution model (VTDM). A high-fidelity 3D FE model verified by the static load test is established to satisfy the fatigue analysis accuracy. The stress behavior of super-wide steel box girders under the vehicle load at different lane locations is investigated. Then, considering the effect of VTDM, the fatigue life analysis of four typical details is performed using the Miner cumulative damage rule. The results show that the vehicle transverse location has a great influence on the stress behavior of details with sharp influence surface, and the stress ranges in the outermost lane are larger than those in other lanes, indicating that the details of OSD in the outermost lane are prone to fatigue. The fatigue life analysis indicates that the diaphragm cutout is more prone to fatigue than other details, which should be carefully treated in bridge maintenance.</t>
  </si>
  <si>
    <t>Fatigue life, Finite element analysis, Orthotropic steel deck, Steel box girder, Vehicle transverse distribution model</t>
  </si>
  <si>
    <t>10.16490/j.cnki.issn.1001-3660.2021.10.028</t>
  </si>
  <si>
    <t>Corrosion fatigue behavior of EA4T steel for high speed train axles</t>
  </si>
  <si>
    <t>Surface Technology</t>
  </si>
  <si>
    <t>© 2021, Chongqing Wujiu Periodicals Press. All rights reserved.The fatigue performance of EA4T axle steel in corrosive environment was studied to provide the basis for corrosion detection and service life evaluation of axle. The fatigue test of EA4T axle steel specimen was carried out by rotating bending fatigue testing machine in air environment and corrosive environment simulated by artificial rainwater to get the fatigue S-N curves, surface damage and crack propagation of the samples under different environments. Then the probability of crack propagation was calculated. The fatigue failure fracture was observed by scanning electron microscopy, and the change of crack growth threshold in different environments was analyzed and compared. The fatigue limit of samples in the air environment was 355 MPa, while in the corrosive environment, there was no fatigue limit. The fatigue strength corresponding to 107 cycles was reduced to 245 MPa, which was 31% lower than that in the air environment; Gumbel distribution statistics was more suitable than Weibull distribution statistics to describe the change of corrosion crack length on EA4T axle steel specimen surface with loading times; In corrosive environment, fatigue cracks originate in surface corrosion pits, and multiple crack sources exist; The threshold value of crack growth in corrosive environment was significantly reduced, which was 6.29 MPa·m1/2 in air environment and 4.1 MPa·m1/2 in corrosive environment. Corrosion environment reduces fatigue life of EA4T steel mainly because it reduced the threshold of crack propagation, accelerated crack initiation and short crack propagation, when the crack reached a certain length, corrosion environment had little effect on crack propagation.</t>
  </si>
  <si>
    <t>Artificial rain, Corrosion, Crack growth threshold value, EA4T, Fatigue, Surface damage</t>
  </si>
  <si>
    <t>10.15587/1729-4061.2021.243391</t>
  </si>
  <si>
    <t>Development Of Mechanical And Fatigue Properties Of Aa7001 After Combined Sp With Deep Cryogenic Treatment And Uip With Deep Cryogenic Treatment</t>
  </si>
  <si>
    <t>Eastern-European Journal of Enterprise Technologies</t>
  </si>
  <si>
    <t>© 2021, Authors. This is an open access article under the Creative Commons CC BY licenseAl alloys have long been of interest to the aerospace community, due to their modest specific strength, ease of manufacture, and low cost.In recent years, with the rapid development of weaponry, 7XXX ultra-high strength aluminum alloys used increasingly in military fields. Chemical analysis of the AA7001 is supported out at The Company State for Engineering, Rehabilitation and Inspection (SIER) in Iraq. Strengthening the surface (shot penning) is beneficial to delay crack nucleation and extend life. The test samples (tensile and fatigue) are subject to the SP process by using ball steel with the parameters (Pressure=12 bars, Speed=40 mm/min, Distance=150 mm, Shot size==2.25 mm, Coverage=100 %). The ultrasonic impact treatment (UIP) machine is used for enhancing the surface properties. For the Deep Cryogenic Treatment (DCT), the samples have been placed in the cooling chamber. A standard tensile test specimen is prepared in a round section with the dimensions chosen according to ASTM (A370-11). Tensile and fatigue of rotating bending with R=–1 have been conducting, after the effect of deep cryogenic treatment (DCT), combined shot peening (SP+DCT), and ultrasonic impact peening (UIP+DCT) of AA7001 have been examining. The maximum improvement percent in ultimate tensile strength (UTS) due to (DCT), (SP+DCT), and (UIP+DCT) were about 3 %, 8.27 %, and 6.25 %, respectively. The rise in the yield stress due to (DCT), (SP+DCT), and (UIP+DCT) were 9.5 %, 14.6 %, and 13.14 %, respectively. The ductility reduced by constituents of 8.57 %, 12.5 %, and 11.42 % sequentially. The improvement in fatigue strength in a high cycle regime is 16 % for (SP+DCT) due to combined effects, it is an 8 % increase in the endurance limit on fatigue behavior due to inducing compressive residual stress (CRS)</t>
  </si>
  <si>
    <t>AA7001, deep cryogenic treatment, shot peening, tensile and fatigue properties, ultrasonic impact</t>
  </si>
  <si>
    <t>10.1680/jstbu.20.00135</t>
  </si>
  <si>
    <t>Fatigue behaviour of corroded stud based on crack growth theory</t>
  </si>
  <si>
    <t>Proceedings of the Institution of Civil Engineers: Structures and Buildings</t>
  </si>
  <si>
    <t>© 2020 ICE Publishing: All rights reserved.In order to promote the application and development of steel-concrete composite beams in bridges, the fatigue performance of corroded studs was investigated. Based on fatigue crack propagation theory and the fatigue failure mechanism of corroded studs, a fatigue life prediction model for corroded studs was proposed. The values of key parameters in the fatigue life prediction model of corroded studs were obtained. Moreover, the fatigue life of corroded studs was analysed. Results show that the error between the calculated value and the test value of the fatigue life of corroded studs is less than 10%, and the fatigue life prediction model for corroded studs is sufficiently accurate. As the corrosion rate of a stud increases, its fatigue life rapidly decreases. When the corrosion rate of the stud increases from 5 to 50%, the fatigue life of the stud decreases from 20 to 90%, respectively; thus corrosion greatly reduces the fatigue life of the stud.</t>
  </si>
  <si>
    <t>composite structures, corrosion, fatigue</t>
  </si>
  <si>
    <t>10.2474/TROL.16.216</t>
  </si>
  <si>
    <t>Application of a rolling bearing life model with surface and subsurface survival to hybrid bearings in high-load and high-speed applications</t>
  </si>
  <si>
    <t>Tribology Online</t>
  </si>
  <si>
    <t>Copyright © 2021 Japanese Society of Tribologists.A previously developed and validated rolling bearing life model that separates the surface and the subsurface survivals is now adapted to account for superior bearing steel that allows bearings to operate in the region near contact pressures of 3 GPa and speeds of ndm =3 × 106 (n is the rotational speed in rpm and dm is the bearing mean diameter in mm), common of high-load and high-speeds applications like modern spindle bearings. The adapted model is verified with the support of endurance testing and its range of application is also verified with the support of a full non-seizure test. The adapted model can now be used in the bearing selection process for those tough application conditions.</t>
  </si>
  <si>
    <t>Fatigue, High-load bearings, High-speed bearings, Rolling bearing life, Seizure, Surface life</t>
  </si>
  <si>
    <t>10.25518/esaform21.3869</t>
  </si>
  <si>
    <t>The effect of kinematic hardening on the fatigue behaviour of bent high strength steel</t>
  </si>
  <si>
    <t>ESAFORM 2021 - 24th International Conference on Material Forming</t>
  </si>
  <si>
    <t>© ESAFORM 2021 - 24th Inter. Conf. on Mat. Forming. All rights reserved.The integration of forming in the fatigue modelling of cold-formed components significantly improves the predictive accuracy of the estimated life. The current study investigated the fatigue behaviour of a bent specimen made from a 5 mm thick, S900MC high strength steel plate. Because of its superior static and dynamic strength, this grade is progressively used for hollow cold-formed sections in mobile applications. However, it exhibits a strong stress saturation as well as limited formability. In this regard, a finite element modelling framework was adopted from previous research and further developed to integrate bending in the fatigue modelling and life estimation procedure. However, this framework currently ignores the possible influence of kinematic hardening and associated Bauschinger effect. For this reason, a numerical study was performed that compares isotropic with kinematic hardening for this specific application. First, the characteristic behaviour of these models was verified in a virtual tension-compression test. Subsequently, they were implemented in forming simulation followed by fatigue loading. Herein, the stress-strain evolution was investigated and a multi-axial fatigue criteria was used to map the sensitivity of the estimated life to the type of hardening. In general, the stress that entered the fatigue calculation was at least 21% lower for the kinematic model. As a result, a significant increase of 65% was observed for the estimated fatigue life, yielding a better comparison with experimental data.</t>
  </si>
  <si>
    <t>Bauschinger effect, Fatigue life prediction, Finite element analysis, Forming simulation, High strength steel, Kinematic hardening</t>
  </si>
  <si>
    <t>10.7736/JKSPE.021.032</t>
  </si>
  <si>
    <t>Development of Coupler Applying Hydraulic Force Fastening Method</t>
  </si>
  <si>
    <t>Journal of the Korean Society for Precision Engineering</t>
  </si>
  <si>
    <t>© The Korean Society for Precision EngineeringCurrently, the number of construction cases using large-diameter and high-strength steel and high-strength concrete is increasing due to the trend of large buildings. In the case of reinforcing bars that serve as the framework of a structure, the continuous state is the best in terms of structural stability. However, for convenience, it is transported and assembled to a predetermined standard. In this study, a coupler was developed applying SCM440 material with excellent mechanical properties, not S35C and S45C materials, generally used as coupler materials. To this end, high-frequency carburizing and heat treatment was applied to the element parts taking into account the taper angle and stress results, reflecting the results of low- and high-cycle fatigue tests and structural analysis for the applied material. Finally, in the case of a reinforced coupler fastened with hydraulic SD500 reinforcement bars with diameter D25, a reliability test was carried out using the mechanical joint inspection method of reinforced concrete reinforcement bars. Results were obtained that satisfied the characteristic performance values.</t>
  </si>
  <si>
    <t>Coupler, Hysteresis loop, Taper angle, Transition life</t>
  </si>
  <si>
    <t>10.2472/jsms.70.751</t>
  </si>
  <si>
    <t>Study on extremely-low cycle fatigue of Fe-15Mn-10Cr-8Ni-4Si alloy</t>
  </si>
  <si>
    <t>© 2021 The Society of Materials Science, Japan.The extremely low-cycle fatigue (ELCF) behavior and post-fatigue microstructure of a Fe–15Mn–10Cr–8Ni–4Si austenitic alloy were investigated under a strain rate of 0.5% / sec and a maximum strain amplitude of 10% in the axial direction.(1) It was clarified that the steel damper made of Fe-15Mn-10Cr-8Ni-4Si alloy can withstand about 15 swings back even if the structure is distorted by about 10% due to a large earthquake. (2) The εpa-Nf relationship of the Fe-15Mn-10Cr-8Ni-4Si alloy showed a linear relationship, and the result that Manson-Coffin holds was obtained. (3) Even in the extremely low cycle fatigue test with a strain rate of 0.5% / sec, the test specimen temperature did not exceed 40 ° C under all test conditions. Therefore, ε phase was formed in the fatigue test at all test conditions. (4) Many facets and secondary cracks were observed in the fatigue propagation region of the fracture surface. From this, it was inferred that most of the main cracks propagated at the γ/ε interface and the secondary cracks merged. As a result, the fatigue crack could not propagate linearly, and the generation of the secondary crack caused a decrease in the displacement at the tip of the crack when the stress was redistributed, thus extending the fatigue life.</t>
  </si>
  <si>
    <t>Extremely low cycle fatigue, Fatigue, High strain amplitude, High-Mn alloy, ε-Martensite</t>
  </si>
  <si>
    <t>10.1115/PVP2021-61507</t>
  </si>
  <si>
    <t>Material and temperature effects in low and high cycle eaf of austenitic stainless steels</t>
  </si>
  <si>
    <t>American Society of Mechanical Engineers, Pressure Vessels and Piping Division (Publication) PVP</t>
  </si>
  <si>
    <t>© 2021 by ASME.Fatigue design of nuclear power plant pressure boundary components necessitates the use of design curves, where the allowable number of cycles is a function of the applied stress intensity. Design curves are derived from best-fit curves to smallspecimen data, which comprises a range of materials, heats, temperatures and test techniques. This paper continues the series of papers most recently published in PVP2020-21136. At VTT, heat specific strain-life data has been obtained. In this paper, using our data and literature data we demonstrate the significance these heat and temperature specific best-fit curves can have on the predicted number of cycles, when also considering the detrimental effect of environment through Fen factors. Example calculations show that in most cases, a simple change of the reference curve from the Code best-fit curve to a more realistic one adds considerably to the number of predicted cycles, or alternatively, reduces the cumulative usage at equivalent number of cycles. Mainly for high cycle fatigue at high temperature, best-fit heat-specific curves may lie below the reference, taken as the mean curve in NUREG/CR-6909. However, refinement of calculation criteria and/or the Fen methodology is considered to provide additional relief to these cases so that the cumulative usage factor calculation can still be kept below unity.</t>
  </si>
  <si>
    <t>EAF, Fatigue, LCF, Stainless steel</t>
  </si>
  <si>
    <t>10.1115/PVP2021-62066</t>
  </si>
  <si>
    <t>Life prediction of modified grad 91 tube-sheet structures under creep-fatigue loading condition</t>
  </si>
  <si>
    <t>© 2021 American Society of Mechanical Engineers (ASME). All rights reserved.This study deals with the creep-fatigue strength evaluation of a tube-sheet structure made of Mod. Grade 91 steel. Such a structure is one of the components of Japan Sodium Fast Reactor (JSFR) that suffers the most severe loadings in the reactor and one of the most difficult components to design because of its complex three-dimensional semispherical shape with an arrangement of numerous holes. A test model of this component was developed by Japan Atomic Energy Agency and test was subjected to 1873 cycles of severe thermal transient loading in which elevated temperature at 600 °C and 250 °C was flowed using sodium flow repeatedly and kept at the final temperature for 2 h and 1 h, respectively. In this study, 3D finite element model of the component is developed, and heat transfer and stress analysis of this structure were performed using the temperature-dependent Mod. Grade 91 material properties for 100 cycles. Creep-fatigue life of the component is initially evaluated using the stress redistribution locus and simple elastic follow up methods. The creep-fatigue results based on these elastic analyses are compared with the inelastic analysis based procedures that include nonlinear constitutive models e.g., bilinear and Chaboche model coupled with time hardening creep. The creep and fatigue damages using these methods are plotted in the Campbell diagram and predicted life cycles are compared to show the applicability of these methods for life prediction.</t>
  </si>
  <si>
    <t>Chaboche model, Creep-Fatigue Damage, Heat Transfer Analysis, Inelastic analysis, Simple Elastic Follow-Up, Stress Redistribution Locus, Time Hardening Creep</t>
  </si>
  <si>
    <t>10.1115/PVP2021-61522</t>
  </si>
  <si>
    <t>Afcen fatigue calculations benchmark: Implementation of the rcc-m rules in probationary phase for environmentally assisted fatigue (EAF) assessment on a simple test case</t>
  </si>
  <si>
    <t>© 2021 by ASME.In the framework of fatigue assessment of Nuclear Power Plant (NPP) components, Environmentally Assisted Fatigue (EAF) is nowadays receiving an increased level of attention by regulatory bodies, code committees and utilities worldwide. This concerns particularly the Long Term Operation (LTO) of NPPs, where EAF may impact significantly the stress reports that are revised for Periodic Safety Reviews (PSRs), but also nuclear new builds in some cases. In this context, several guidance documents were developed and issued, the most wellknown example being the NUREG/CR-6909 report [1] prepared in the US, which prescribes inter alia an update of the Cumulative Usage Factor (CUF) through an environmental correction factor "Fen"that accounts for the detrimental effect of Light-Water Reactor (LWR) coolant environments on fatigue life and besides the water chemistry mainly depends on the temperature and the strain rate. Several nuclear codes have already incorporated this type of approach, including the AFCEN RCC-M code since its 2016 edition [2][3] through the introduction of two code cases or "Rules in Probationary Phase"(RPPs), entitled "RPP-2"and "RPP-3". RPP-2 consists of an update of the design fatigue curve for austenitic and cast duplex stainless steels as well as Nickel based alloys, and is also a prerequisite for RPP-3 which provides guidelines for incorporating an Fen factor in fatigue usage factor calculations. RPP-3 describes a different method to consider EAF in fatigue analysis, that applies to austenitic and cast duplex stainless steel locations subjected to a Pressurized Water Reactor (PWR) primary circuit environment. It is an alternative to the straightforward application of the NUREG/CR-6909 methodology, where the Fen factor is alleviated by a factor of 3. This allowance, also known as the "Fen-integrated"approach, is possible because of an overconservative quantification of the effect of surface finish under a PWR environment, which is accounted for through the design fatigue curve. This has been demonstrated on the basis of numerous fatigue tests led in a PWR primary circuit environment, on small scale fatigue specimens with a rough surface finish [4][5][6][7]. While RPPs 2 and 3 have been applied in several stress report calculations for the fourth decennial inspection of the 900 MWe French PWRs fleet, these rules are still a novelty and could be further improved in their practical implementation. From this perspective, AFCEN has then launched a benchmark exercise at the end of 2019, involving several nuclear stakeholders in Europe and China. This benchmark consisted in solving a sample problem really close to one already used in an earlier EPRI benchmark [8] which aimed at the implementation of the ASME code case N-792 [9]. The geometry studied represents a vessel nozzle with an attached piping, and the structure is exemplarily subjected to three thermal and mechanical transients. The sample problem has been solved through Finite Element Analysis (FEA) calculations with various Finite Element (FE) software packages. The benchmark was divided into two stages. The first step consisted in achieving thermal and mechanical FE calculations, which were kept as simple as possible in such a way as to avoid discrepancies between participants' results. On the basis of the stresses obtained, the remaining part of the first phase consisted in calculating a CUF in air according to the RCC-M methodology. The second step was related to the calculation of a CUF in PWR primary circuit environment using the RPP-3, and more particularly to the calculation of Fen factors for the transient combinations identified during the previous stage. Since there is no mandatory rule (only guidance) in RPP-3 for calculating an equivalent strain rate, and since strain rate calculation constitutes a crucial step in the EAF concept, this is the area where discrepancies could be expected between participants' results. Based on these results, improvements could be proposed to the content of RPP-3, or additional guidelines could be added.</t>
  </si>
  <si>
    <t>Benchmark, Environmentally Assisted Fatigue (EAF), Finite Element Analyses (FEA), RCC-M, RPP-2, RPP-3</t>
  </si>
  <si>
    <t>10.1115/PVP2021-62086</t>
  </si>
  <si>
    <t>Design and test of pressure vessels for contained blast and fragment impact</t>
  </si>
  <si>
    <t>© 2021 by The United States Government.A special subset of pressures vessels are required to fully contain internal explosive blasts for commercial and government agencies conducting blast-related research and testing. In some cases these blast chambers must also safely contain the impact of high-speed fragments that may be created from cased munitions and devices. Both of these loading conditions require specific analysis methods, for example penetration mechanics and specialized dynamic finite element simulation. Careful attention must also be paid to the construction of these blast chambers, which typically utilize very thick steel plate, large forgings and pressings, and thorough weld procedure and inspection development. Beside the typical steel pressure vessel body, many ports are needed in such vessels, including those that house thick windows. These elements are typically the areas of highest stress concentration. Fatigue analysis is also conducted, using the predicted stress states, to ensure the pressure vessel will survive the required number of tests. Due to the potentially hazardous operation of the vessel, they must also undergo extensive post-construction proof testing to verify their safety and to validate the design/analysis approach. Methods to address the repetitive impulsive loading and fatigue failure are described in ASME BPVC Code Case 2564-5 Impulsively Loaded Pressure Vessels. An approach taken to satisfy those guidelines is described in this paper. Southwest Research Institute (SwRI) has designed, constructed, and tested many blast chambers in the last 30 years. This paper discusses the specialized work needed for this class of vessel, including dynamic finite element analysis that accounts for shock pressure and quasi-static pressure. To illustrate the different steps specific examples are provided for key areas such as entry doorways and the viewports. Evaluation of internal shielding and transparency materials that must withstand impact are described. Example proof test methods are described and data obtained during recent projects will be included to demonstrate results.</t>
  </si>
  <si>
    <t>Ballistic impact, Blast chamber, Blast pressure, Dynamic FEA, Frag shields, Life cycles, Proof testing</t>
  </si>
  <si>
    <t>10.1115/PVP2021-62169</t>
  </si>
  <si>
    <t>A multi-scale failure-probability-and-nde-based fatigue life model for estimating component co-reliability of uncracked and cracked pipes</t>
  </si>
  <si>
    <t>© 2021 by ASME.The American Society of Mechanical Engineers (ASME) Boiler and Pressure Vessel Code (BPVC) Committee has recently developed a new Section XI (Nuclear Components Inspection) Division 2 Code [1] named "Reliability and Integrity Management (RIM)."RIM incorporates a new concept known as "System-Based Code (SBC)"originally due to Asada and his colleagues [2, 3], where an integrated approach from design to service inspection is introduced using three new types of statistical quantities: (1) "system reliability index,"or "system co-reliability target"for any system consisting of structures and components, (2) "structural co-reliability,"for any structure, and (3) "component co-reliability"for any component. In a recent paper published in the International Journal of Pressure Vessels and Piping, Fong, Heckert, Filliben, and Freiman [6] developed a new theory of fatigue and creep rupture life modeling for metal alloys at room and elevated temperatures such that the coreliability of an uncracked component can be estimated from fatigue and creep rupture test data with simple loading histories. In this paper, we extend the theory to include a methodology to estimate the co-reliability of a cracked pipe from fatigue crack growth rate test data, probability of detection (POD) data, and nondestructive evaluation (NDE) of initial crack sizing data for simple loading histories. To illustrate an application of this new modeling approach, we present four numerical example case studies using (a) the fatigue failure data of six AISI 4340 steel specimens at room temperature (Dowling, N. E., 1973) for an uncracked steel pipe, and (b) the fatigue crack growth rate data of 17 specimens of 2024-T3 aluminum (von Euw, Hertzberg, and Roberts, 1972) for a cracked aluminum pipe (see discussion after Eq. (16)). The four cases are: (1) Uncracked and uninspected pipe. (2) Inspected pipe with a crack-found-location-and-size call. (3) Uncracked and inspected pipe with a no-crack-found call and a POD value. (4) Inspected pipe with a crack-found-locationand-size call and a structural health monitoring (SHM) program. Significance and limitations of this new fatigue life modeling approach to the estimation of component co-reliability of uncracked and cracked pipes are presented and discussed.</t>
  </si>
  <si>
    <t>Ageing components, Ageing structures, AISI 4340 steel, Chemical processing plant, Co-reliability, Component coreliability, Crack growth rate, Crack initiation, Crack propagation, Cracked pipe, Failure probability, Fatigue modeling, Fracture mechanics</t>
  </si>
  <si>
    <t>10.1115/PVP2021-62047</t>
  </si>
  <si>
    <t>Reducing the cost of fatigue crack growth testing for storage vessel steels in hydrogen gas</t>
  </si>
  <si>
    <t>© 2021 American Society of Mechanical Engineers (ASME). All rights reserved.The service life of high-pressure hydrogen storage vessels at fueling stations is dictated by fatigue crack growth. Standards such as the ASME Boiler and Pressure Vessel Code (BPVC) provide a methodology for calculating the fatiguelimited design life of high-pressure hydrogen storage vessels, in which one essential input is the fatigue crack growth rate (da/dN) vs. stress-intensity factor range (δK) relationship measured for the material of construction in the service environment, i.e. hydrogen gas. These measurements must also be conducted at sufficiently slow cyclic loading frequency since decreasing the frequency usually results in faster crack growth rates. Generation of complete fatigue crack growth data sets according to standard test methods becomes very time consuming and expensive when these environment and frequency criteria are met. Two modifications to standard test procedures may reduce the time and associated costs related to this testing. One approach is to accelerate the rate at which δK changes with respect to crack extension. This can be accomplished by controlling the normalized K-gradient, C, where C = 1/K•dK/da. In addition, by using negative values of C (i.e. decreasing δK), multiple da/dN vs δK segments can be generated from a single test specimen. This paper summarizes the status of a project designed to identify the limits to which these two strategies may be employed to measure fatigue crack growth relationships for pressure vessel steels in gaseous hydrogen environments. These limits are defined as the bounds where loading history effects begin to alter the measured da/dN vs δK relationships.</t>
  </si>
  <si>
    <t>Fatigue crack growth test methods, Hydrogen-assisted fatigue</t>
  </si>
  <si>
    <t>10.1115/PVP2021-62038</t>
  </si>
  <si>
    <t>Fatigue crack growth rate data assessment</t>
  </si>
  <si>
    <t>© 2021 American Society of Mechanical Engineers (ASME). All rights reserved.A comprehensive fatigue test database was developed in PRCI SIA-1-1 and IM-3-2 projects, where there are 185 sets of fatigue crack growth rate parameters (i.e., C and C fitting coefficients in the Paris law) calculated from compact tension (CT) fatigue test data. Four sets of recommended values of C and C were presented for two flaw locations (base metal (BM) and Electric Resistance Weld seam (ERW)) and two R ratios (R &lt; 0.5 and R = 0.5). The past works did not further assess the fatigue crack growth rate parameter relation (i.e., C and m), although intuitively, two parameters should be correlated for a material type (i.e., line pipe). To this end, a systematic study was carried out to reassess the fatigue crack growth rate database. It is found that parameters C and m are strongly correlated in the form of m = A ∗ log (C) + B, where A and B are fitting coefficients. In addition, C and m (mresidual) values follow lognormal and normal distributions, respectively, where mresidualrefers to the residuals associated with fitting the predicted values. The values of A and B for BM or ERW at R = 0.1 or 0.6 (four scenarios) are reported. oote that the distributions of C and m for ERW cases have relatively heavier tails and shorter peaks. Based upon the four newly developed sets of A and B values, a series of probability studies were carried to calculate the most-likely fatigue crack growth life in the integrity analysis. oote that two ERW pipe segments reported in PRCI IM-3-2 projects were considered in the full-scale test, where fifty-one (51) initial notches were prepared to evaluate the fatigue crack growth rate. The initial notches were cycled to develop different crack lengths, depths, materials, and flaw locations (e.g., BM and ERW seam). The fatigue crack growth lives calculated from the PRCI approach were used as the baseline for comparisons. In total, 30,000 pairs of and data points were generated from random sampling for each scenario, and there are over 1.5 million random simulations carried out. The probability densities for each full-scale test case were simulated using a Monte-Carlo approach. The fatigue crack growth life distributions for BM are relatively narrow because of the fatigue crack growth rate parameters' lower standard deviation. The most-likely (median) fatigue life from the probabilistic study is almost identical to the fatigue life from deterministic calculations for the BM cracks. The probabilistic simulation results of ERW seam crack fatigue lives are significantly different from those for BM cracks.</t>
  </si>
  <si>
    <t>CT, Fatigue Crack Growth Rate, Nonlinear Regression Analysis, Paris Law, Pipe Steel, Probabilistic</t>
  </si>
  <si>
    <t>10.1115/PVP2021-62909</t>
  </si>
  <si>
    <t>Negative R fatigue short crack growth rate testing on austenitic stainless steels</t>
  </si>
  <si>
    <t>© 2021 by ASME.The effect of an LWR environment on fatigue life is currently assessed using methods (such as NUREG/CR-6909) that may be excessively conservative when applied to plant components and loading transients. To reduce this conservatism, the ASME Working Group for Environmental Fatigue Evaluation Methods (WG-EFEM) has proposed the development of an improved assessment methodology for environmental fatigue based on a Total Life Prediction approach that would be adequately, but not excessively, conservative. Such an approach necessitates the development of analytical methods for the various stages of crack nucleation, short crack growth and long crack growth. Hence, there is a requirement to undertake testing within the short crack growth regime that would bridge the gap between fatigue nucleation and long crack growth (Paris Law) enabling better prediction of total life measured by fatigue endurance. Previous negative R long crack growth testing using corner-crack specimens measured the effects of crack closure under compressive loading, and has been used to address some of the conservatism in existing assessment methods. This methodology has been developed further to enable negative R short crack growth testing with in-situ monitoring using DCPD. Testing has been undertaken in both high temperature air (300°C) and a simulated PWR primary water chemistry at 300°C on both cold-worked and non-cold-worked stainless steel specimens at a load ratio of R =-1. One heat of stainless steel has been tested, with another heat of different grain size to be tested imminently, in order to investigate the effect of grain size on short crack growth rates. FEA modelling has been undertaken to both correlate Direct Current Potential Drop (DCPD) response with crack growth measurements, and to determine the effective stress intensity factor ranges applied under the loading conditions based on the specific material properties. This paper describes the methodology and findings from this negative R short crack growth test programme. Crack growth rates have been compared to ASME Code Sec. XI and Code Case N-809 reference curves and results from material specific inhouse testing to assist the understanding of the behaviour of mechanically short cracks.</t>
  </si>
  <si>
    <t>Corrosion, Fatigue, Metals, Reactor/Nuclear, Structural Integrity, Testing</t>
  </si>
  <si>
    <t>10.1115/PVP2021-60773</t>
  </si>
  <si>
    <t>Evaluation of the japanese fatigue test data in GR.91 for elevated temperature design</t>
  </si>
  <si>
    <t>© 2021 by ASME.The ASME Boiler and Pressure Vessel Code (ASME BPVC) Section III, Division 5, Subsection HB, Subpart B provided only one design fatigue curve for Grade 91 steel (Gr.91) at 540 °C (or 1000 °F) in 2019 and earlier versions. To overcome this disadvantage, The ASME Section III Working Group on Creep-Fatigue and Negligible Creep (WG-CFNC) had taken an action to incorporate the temperature-dependent design fatigue curves for Gr. 91 developed by Japan Society of Mechanical Engineers (JSME) into ASME BPVC Section III Division 5. As a result, the temperature dependent design fatigue curves are provided in the 2021 edition of the ASME BPVC. To clear the features of the best-fit fatigue curve equation developed by the JSME, 305 data stored in the database were analyzed. Details of the database and relationship between the best-fit fatigue curve equation and the data including the statistic values and the values of 95% and 99% lower confidence bound calculated by failure probability assessment were clarified through analysis. In addition to the best-fit fatigue curve equation, an equation for dynamic stressstrain response showing the behavior of Gr.91 steel under cyclic loading of is also provided based on the same database. Moreover, some additional available data of fatigue and creepfatigue tests obtained in Japan are also provided for considering the creep-fatigue damage evaluation under elevated temperature condition.</t>
  </si>
  <si>
    <t>Elevated temperature design, Fatigue life, Gr.91</t>
  </si>
  <si>
    <t>10.1504/IJSURFSE.2021.118202</t>
  </si>
  <si>
    <t>Enhanced hardness and friction behaviour of 40Cr steel by laser surface texturing after ultrasonic surface rolling</t>
  </si>
  <si>
    <t>International Journal of Surface Science and Engineering</t>
  </si>
  <si>
    <t>Copyright © 2021 Inderscience Enterprises Ltd.This paper constructs a new type of wear-resistant layer on material surface by laser surface texturing and ultrasonic surface rolling. Different from the traditional anti-wear layer, there is no obvious mechanical property difference between the anti-wear layer and material matrix, which can effectively prevent the anti-wear layer falling off and improve fatigue life of material. Meanwhile, the anti-wear layer can also collect wear debris. A hardening layer is formed on the material surface by ultrasonic rolling, and then the surface texturing is machined on the hardening layer by laser. The friction behaviour of anti-wear layer is studied by friction and wears experiment. The experimental results show that the new anti-wear layer has low friction coefficient and surface roughness. The specimen with laser surface texturing (LST) and ultrasonic surface treatment (USR) has more smaller wear depth under the same conditions.</t>
  </si>
  <si>
    <t>Anti-wear layer, Friction coefficient, Laser surface texturing, LST, Ultrasonic surface rolling, Wear depth</t>
  </si>
  <si>
    <t>10.1115/OMAE2021-62880</t>
  </si>
  <si>
    <t>Use of DNVGL-RP-C203 for determining the fatigue capacity of connectors</t>
  </si>
  <si>
    <t>Proceedings of the International Conference on Offshore Mechanics and Arctic Engineering - OMAE</t>
  </si>
  <si>
    <t>© 2021 by ASMEGuidance for determining a S-N based fatigue capacity (safe life design) for preloaded connectors is included in Section 5.4 of the 2019 edition of DNVGL-RP-C203 (C203-2019). This section includes guidance on the finite element model representation, finite element based fatigue analysis and determination of the connector design fatigue capacity by use of one of the following methods: Method 1 by FEA based fatigue analysis, Method 2 by FEA based fatigue analysis and experimental testing and Method 3 by full-scale connector fatigue testing. The FEA based fatigue analysis makes use of Appendix D.2 in C203-2019 (“S-N curves for high strength steel applications for subsea”). Practical use of Section 5.4 is illustrated with a case study of a fatigue tested wellhead profile connector segment test. Further developments of Section 5.4 of C203-2019 are proposed. This included acceptance criteria for use of a segment test to validate the FEA based fatigue analysis of a full-scale preloaded connector.</t>
  </si>
  <si>
    <t>Connector, DNVGL-RP-C203, Fatigue capacity, Fatigue testing, Finite element analysis, Segment test</t>
  </si>
  <si>
    <t>10.21278/TOF.452015320</t>
  </si>
  <si>
    <t>Application of a probability model based on Paris' law in assessing fatigue life of marine high-strength steel structures</t>
  </si>
  <si>
    <t>Transactions of Famena</t>
  </si>
  <si>
    <t>© 2021 Transactions of Famena. All rights reserved.Paris' law is a commonly used formula in the assessment of fatigue life of structures. In the present study, we sought to improve the accuracy of this law in marine engineering using a probability model to experimentally assess fatigue life. First, a fatigue crack growth test was performed using compact tension specimens made of marine high-strength steel to obtain a reasonable range of material coefficients C and m in Paris' law. The material coefficient m was then determined as a constant, C followed a log-normal distribution, and Paris' law with different probabilities dependent on C was established. Finally, the probability model based on Paris' law was used to calculate fatigue life of a welded component with a surface crack caused by combined compressive and bending stresses. The results were then compared with the data from a fatigue test that used a crack front marking technique to depict the fractography. The findings of this study show a linear relationship between log C and m that caused a mutual constraint of the material coefficients. In summary, the structure fatigue life calculated by the probability mode based on Paris' law is reliable, thus it can greatly improve safety and accuracy of fatigue life assessment in marine engineering.</t>
  </si>
  <si>
    <t>Experiment, Fatigue life assessment, Paris' law, Probability model, Surface crack</t>
  </si>
  <si>
    <t>10.4028/www.scientific.net/SSP.320.90</t>
  </si>
  <si>
    <t>Some regularities of life time and damage for the new structural material monica during sliding friction and mechano-sliding fatigue</t>
  </si>
  <si>
    <t>© 2021 Trans Tech Publications Ltd, Switzerland.The results of an experimental study of damage for the structural material MoNiCa (it is high-strength cast iron VCHTG – patent of the Republic of Belarus № 15617) on sliding friction and mechano-sliding fatigue are analyzed in the report. Tests of the mechanical system shaft (a sample with a working part diameter of 10 mm made of 0.45 % carbon steel)-an insert (a prismatic counter sample with a cross section of 10 × 10 mm made of MoNiCa) were carried out. The kinetics of the change in average wear at 8 local points along the perimeter of the dangerous area of the sample is given for contact loads FN from 20 to 92 N of the mechanical system under study with MoNiCa inserts without heat treatment and with heat treatment. The test results of the system under study are also presented in the form of sliding friction and mechano-sliding fatigue curves in coordinates of the contact load FN – the number of cycles N until the limit state.</t>
  </si>
  <si>
    <t>Austempered ductile iron MoNiCa, Mechano-sliding fatigue, Sliding friction, Tribo-fatigue system</t>
  </si>
  <si>
    <t>10.1080/00150193.2021.1905726</t>
  </si>
  <si>
    <t>Mechanical properties of fiber nano-modified rubber concrete in high temperature</t>
  </si>
  <si>
    <t>Ferroelectrics</t>
  </si>
  <si>
    <t>© 2021 Taylor &amp; Francis Group, LLC.The purpose of this study is to explore the mechanical properties of fiber nano-modified rubber concrete in high temperature. In this study, ordinary C30 concrete was used as the test benchmark, and 10% by volume of five kinds of rubber particles were used to replace fine aggregate to prepare rubber concrete (RC). On this basis, steel fibers with a volume ratio of 0%, 0.5%, 1.0%, 1.5% and 2.0% were added to make fully mixed steel fiber rubber concrete (SFRRC), according to the completely mixed steel fiber rubber concrete (SFRRC) Compression test, split tensile test, 4-point bending test, and fatigue test of steel fiber rubber concrete (SFRRC) with three stress levels, studied the fully mixed steel fiber rubber concrete (SFRRC) machinery of various steel fiber mixed materials Properties and the effects on the fatigue life, fatigue probability distribution law and damage progression law of steel fiber rubber concrete. The test results show that the combination of steel fiber and nano-silica can increase the crack resistance of 600-degree high-temperature concrete to 57.19% and the maximum separation tensile strength to 269.09%.</t>
  </si>
  <si>
    <t>fatigue test, mechanical properties, rubber concrete, Steel fiber</t>
  </si>
  <si>
    <t>10.1080/09603409.2021.1971144</t>
  </si>
  <si>
    <t>ELECTRICAL POTENTIAL DROP FOR MONITORING CREEP DAMAGE IN HIGH TEMPERATURE PLANT</t>
  </si>
  <si>
    <t>Materials at High Temperatures</t>
  </si>
  <si>
    <t>© 2021 Informa UK Limited, trading as Taylor &amp; Francis Group.Electrical potential drop (EPD) is a powerful technique to gauge crack depth in many contexts, including fracture, creep and fatigue testing, and in-field NDE, however it has only seen limited use for monitoring pre-crack creep cavitation damage. The authors have previously reported promising results using a combination of AC and DC EPD on large pressure vessel creep tests, even detecting incipient damage. However, that study lacked linkage to the underlying microstructural mechanisms. Here we present the results of a more fundamental creep study using EPD on P91 pressure vessel steel specimens taken from weldments, suffering HAZ-related Type IV cracking. This work confirmed that EPD could detect incipient damage, with ACPD being particularly sensitive to life fraction, but allowed linkage to changes in material properties, such as permeability and resistivity. Discussion of the implications for future off-line (in-field) NDE methods and on-line continuous monitoring of high-temperature plant components is also made.</t>
  </si>
  <si>
    <t>ACPD, creep, DCPD, Electrical potential drop, EPD, incipient damage, on-line monitoring, P91, pressure vessels, type iv cracking</t>
  </si>
  <si>
    <t>10.1108/ILT-04-2021-0121</t>
  </si>
  <si>
    <t>Fretting fatigue behavior and failure characteristics of 35CrMoA steel under elliptical loading path</t>
  </si>
  <si>
    <t>Industrial Lubrication and Tribology</t>
  </si>
  <si>
    <t>© 2021, Emerald Publishing Limited.Purpose: This study aims to understand the multiaxial fretting fatigue, wear and fracture characteristics of 35CrMoA steel under the elliptical loading path. Design/methodology/approach: By keeping the contact pressure and torsional shear cyclic stress amplitude unchanged; the axial cyclic stress amplitude varied from 650 MPa to 850 MPa. The fretting fatigue test was carried out on MTS809 testing machine, and the axial cyclic strain response and fatigue life of the material were analyzed. The fretting zone and fracture surface morphology were observed by scanning electron microscope. The composition of wear debris was detected by energy dispersive X-ray spectrometer. Findings: In this study, with the increase of axial stress amplitude, 35CrMoA steel will be continuously softened, and the cyclic softening degree increases. The fretting fatigue life decreases unevenly. The fretting scars in the stick region are elongated in the axial direction. The area of fracture crack propagation zone decreases. In addition, the results indicate that wear debris in the slip region is spherical and has higher oxygen content. Originality/value: There were few literatures about the multiaxial fretting fatigue behavior of 35CrMoA steel, and most scholars focused on the contact pressure. This paper reveals the effect of axial cyclic stress on fretting fatigue and wear of 35CrMoA steel under the elliptical loading path.</t>
  </si>
  <si>
    <t>35CrMoA steel, Axial cyclic stress, Elliptical loading path, Fretting fatigue, Fretting wear, Steel</t>
  </si>
  <si>
    <t>10.2472/jsms.70.634</t>
  </si>
  <si>
    <t>Creep-fatigue life evaluation of mod.9Cr-1Mo steel round notch bar specimens</t>
  </si>
  <si>
    <t>© 2021 Society of Materials Science Japan. All rights reserved.Modified 9Cr-1Mo steel is used for high temperature components such as steam turbine rotors because of its superior high-temperature property. Creep-fatigue damage progresses preferentially at stress concentration portions in the steam turbine rotors during cyclic start up- shut down operation. Therefore development of an accurate creep-fatigue failure life assessment method under multiaxial stress states at the stress concentration portions is necessary to maintain reliable operation. In this study, creep-fatigue tests using three kinds of round notch bar specimen on a modified 9Cr-1Mo steel and finite element(FE) creep analyses of the specimens have been conducted to clarify effect of multiaxial stress conditions on failure life. Larger life reduction of all kinds of notch specimen under the creep-fatigue tests than the fatigue lives was observed at lower strain range. Observation of notch root of the creep-fatigue damage specimens by a scanning electron microscope suggested that most of the creep-fatigue life was occupied by crack propagation up to 1mm from the notch root surface. Appropriate life prediction results were not obtained in the case of using the FE analysis results at the notch root surface. On the other hand, creep-fatigue lives of notch specimens were accurately predicted by applying the damage area rate concept, in which average creep-fatigue damage value was calculated within 1mm from the notch root surface, with both nonlinear damage accumulation model and ductility exhaustion theory.</t>
  </si>
  <si>
    <t>Creep-fatigue, Fatigue, Life prediction, Mod. 9Cr-1Mo steel, Round notch bar specimen</t>
  </si>
  <si>
    <t>10.2355/isijinternational.ISIJINT-2020-780</t>
  </si>
  <si>
    <t>Evaluation of multiaxial low cycle creep-fatigue life for Mod.9Cr-1Mo steel under non-proportional loading</t>
  </si>
  <si>
    <t>© 2021 The Iron and Steel Institute of Japan.This study discusses the creep-fatigue strength for Mod.9Cr-1Mo steel at a high temperature of 823 K under multiaxial loading. Low cycle fatigue tests in various strain waveforms were performed with a hollow cylindrical specimen. The tests were conducted under a proportional loading with a fixed axial strain and a non-proportional loading with a 90-degree phase difference between axial and shear strains. The tests at different strain rates and the creep-fatigue tests at different holding times were also conducted to discuss the effects of stress relaxation and strain holding on the failure life. In this study, two types of multiaxial creep-fatigue life evaluation methods were proposed: the first method is to calculate the strain range using Manson’s universal slope method with considering a non-proportional loading factor and creep damage; the second method is to calculate the fatigue damage by considering the non-proportional loading factor using the linear damage law and to calculate the creep damage from the improved ductility exhaustion law. The accuracy of the evaluation methods is much better than that of the methods used in the evaluation of actual machines such as time fraction rule. The second method proposed by the authors showed the highest evaluation accuracy. The first evaluation equation is slightly less accurate than the second, but it is useful in that the evaluation procedure is easy.</t>
  </si>
  <si>
    <t>Creep-fatigue, Life evaluation, Mod.9Cr-1Mo steel, Multiaxial loading, Non-proportional loading</t>
  </si>
  <si>
    <t>10.22616/ERDev.2021.20.TF187</t>
  </si>
  <si>
    <t>Technology of electrospark hardening of cutting surface of feed mixer knives</t>
  </si>
  <si>
    <t>Engineering for Rural Development</t>
  </si>
  <si>
    <t>© 2021 Latvia University of Life Sciences and Technologies. All rights reserved.The research is aimed at ensuring the durability of the knives of a feed mixer-distributor with a vertical cutting-chopping and mixing scheme of feed preparation. The analysis of the wear process of the feed mixer knife found that the loss of performance occurs due to the violation of the geometry of the working edge of the knife in the course of mainly abrasive wear. The required level of durability can be achieved by reducing the wear rate. Strengthening the front surface of the knife cutting teeth increases the resource of the working body. Strengthening by electrospark alloying is considered as one of the technological methods. At the same time, an increase in the hardness of the working surface of the edge is achieved, while providing both fatigue and impact strength. When developing the technology, a comparison was made of various materials for forming a coating. The optimal rods are made of steel R5M6 (HSS) and a surfacing electrode T-590. The development of the operating parameters of coating deposition on the BIG-4 installation showed that the oscillation frequency of the electrode and the pulse energy have the greatest influence on the quality of the resulting coating. A microstructural analysis of the coating obtained during alloying in terms of microhardness and porosity has been carried out. For practical use, a technology has been developed and applied for hardening the knives of the feed mixer made of grade 45 carbon steel, which have acquired wear resistance at the level of knives made of 65G manganese steel spring. The results of life tests of hardened working bodies in the production conditions of a company engaged in dairy cattle breeding are presented, which showed an increase in the resource of the feed mixer knives by 67%. Conclusions are made about the expediency of using the developed technology to obtain a hardening coating on the cutting edge of the feed mixer knife.</t>
  </si>
  <si>
    <t>Durability, Electrospark alloying, Wear</t>
  </si>
  <si>
    <t>10.1016/j.trpro.2021.07.018</t>
  </si>
  <si>
    <t>Examination of fatigue life of HSLA Domex 700 MC welded joints</t>
  </si>
  <si>
    <t>© 2021 Elsevier B.V.. All rights reserved.Manufacturing of steel which meets the conditions of a high-strength low alloy (HSLA) steel, requires three key criteria: low carbon content, microalloying and thermomechanical treatment. Mechanical properties of HSLA steels have shown higher yield strength and toughness as well as good weldability and formability without long-standing loss of these superior mechanical characteristics. Few researchers have already addressed the main problem of HSLA steels which is decreasing their mechanical properties during welding. Most studies have only focused on mechanical properties during welding processes, but it is also very important to test the fatigue behaviour of those steels in the heat-affected zone (HAZ) on welded joints. The present paper discusses the fatigue life of gas metal arc welded (GMAW) joints of HSLA steel Domex 700 MC comparing to the fatigue properties of as-received material. Rotating bending fatigue tests were used for analysis of fatigue life and showed a reduction of the fatigue limit on welded specimens.</t>
  </si>
  <si>
    <t>Domex 700 MC, fatigue, gas metal arc welding (GMAW), HSLA steels, welded joints</t>
  </si>
  <si>
    <t>10.16490/j.cnki.issn.1001-3660.2021.05.020</t>
  </si>
  <si>
    <t>Effect of different chromium plating techniques and copper plating pretreatment on fatigue properties of 30crmnsia high strength steel</t>
  </si>
  <si>
    <t>© 2021, Chongqing Wujiu Periodicals Press. All rights reserved.Chromium plating is widely used for surface strengthening of high-strength steel, but it will damage the fatigue strength of the matrix. This paper attempted to improve the fatigue resistance of chromium plating by using a new micro-crack chromium technique or introducing buffer layer. 30CrMnSiA high-strength steel was treated with standard hard chromium and self-developed micro-crack chromium techniques respectively. The effects of two chromium plating technique on fatigue properties of 30CrMnSiA high-strength steel were evaluated by rotary bending fatigue test. Meanwhile, the effect of copper plating pretreatment was compared, and the fracture morphology was analyzed by FESEM. The results showed that compared with the hard chromium coating, the surface micro-cracks of self-developed micro-crack chromium plating were shallow and fine, and had more numbers, with the density of micro-cracks was up to 1020 lines/cm, and the cracks did not penetrate the plating and were distributed in layers. Under the stress of 850 MPa, hard chromium plating of 30 μm would reduce the median fatigue life of 30CrMnSiA high-strength steel by about 48%, and the fatigue fracture is characterized by multi-sources. However, the self-developed micro-crack chromium plating with the same thickness only reduced the fatigue life of the substrate by 23%. After the fatigue test, no obvious cracks were found on the micro-cracked Cr-plating, and the cracks propagated in multi-direction. The fatigue resistance of 30CrMnSiA treated by self-developed micro-crack chromium technique was significantly better than that of hard chromium plating. In addition, if the copper-plated transition layer was introduced between the substrate/chromium plating, the number of cracks reaching the substrate could be effectively reduced, the fatigue performance of 30CrMnSiA high-strength steel was obviously improved, and the median fatigue life was almost close to the matrix.</t>
  </si>
  <si>
    <t>30CrMnSiA high-strength steel, Copper plating, Fatigue performance, Hard chromium plating, Micro-crack chromium plating</t>
  </si>
  <si>
    <t>10.16490/j.cnki.issn.1001-3660.2021.07.030</t>
  </si>
  <si>
    <t>Study on rolling contact fatigue behavior of high-alloy case-hardened bearing steel</t>
  </si>
  <si>
    <t>© 2021, Chongqing Wujiu Periodicals Press. All rights reserved.Rolling contact fatigue is the most important failure mode of bearings. The failure mechanism of rolling contact fatigue of high-alloy case-hardened bearing steels is studied to provide the basis for improving the service life of bearing steels. The test was carried out on the rolling contact fatigue (RCF) test rig to test the fatigue life of the experimental steel. The rolling element is GCr15 steel and the steel rod is high-alloy case-hardened bearing steel. By means of a microhardness tester, optical microscope, scanning electron microscope and thermodynamic calculation software, the depth of carburized case and carbide type and distribution were observed, and the surface wear behavior, rolling contact fatigue failure type, reason of crack initiation and crack propagation mechanism of the failed steel were analyzed. The results show that the depth of carburized case is 1.6 mm, and the maximum surface hardness is 827HV after surface carburizing. The carbides of carburized case are M23C6, M7C3 and M6C. M23C6 is mainly distributed in grain boundary carburized case, while M7C3 and M6C are mainly distributed in grains. After 1.02×109 cycles under a contact stress of 5 GPa, the raceway depth is 9.3 μm and the amount of indentation is 0.093%. The lubrication state between the ball and the rod is partial elastohydrodynamic lubrication. With the increase of fatigue cycles, the surface wear becomes more severe, and the wear type is fatigue wear. When the fatigue life reached 2.76×108, spalling failure occur in the experimental steel. The failure types are the surface cracking failure caused by carburized carbides and the subsurface cracking failure caused by subsurface shear stress. A white etching area (WEA) is found in the lower part of the spalling pit. The hardness of WEA is 684HV, 25.4% higher than that of base. The white etching area is composed of many small cracks that converged to form a main crack, which passes through the carburized case and ends at 1.5 mm away from the surface. A 610 μm wide dark etching regions (DER) is found at 560 μm away from the surface. The hardness of DER is 612HV, 10.5% lower than that of the base. The rolling contact fatigue life of high-alloy case-hardened bearing steel can be effectively improved by controlling the size and shape of carbides in the carburized case.</t>
  </si>
  <si>
    <t>Carburizing, Crack initiation, Crack propagation, Dark etching regions, Rolling contact fatigue, White etching area</t>
  </si>
  <si>
    <t>10.1115/MSEC2021-63632</t>
  </si>
  <si>
    <t>A method to predict fatigue life of additively manufactured metallic parts</t>
  </si>
  <si>
    <t>Proceedings of the ASME 2021 16th International Manufacturing Science and Engineering Conference, MSEC 2021</t>
  </si>
  <si>
    <t>Copyright © 2021 by ASMEAdditive manufacturing (AM) of metallic parts is rapidly evolving and the fatigue behavior of AM parts has become a significant concern in both industry and academia. In this paper, a method to predict the fatigue life of additively manufactured metallic parts is presented based on the electrical resistance measurement. The damage of the AM parts is characterized by the resistance change during the fatigue process. By combining the electrical resistance measurement with a continuum damage mechanics theory, a mathematical model is developed to predict the fatigue life of the AM samples. Fatigue tests were conducted under different loading conditions with AM 316L stainless steel samples. The result showed that the electrical resistance held steady at the beginning and increased gradually with the number of fatigue loading cycles. The resistance increased dramatically as the sample approached the fracture point, and this sudden increase can be used to indicate the beginning of fracture. By converting the electrical resistance to fatigue damage, experimental data was used to estimate parameters of the fatigue life model. By comparing the model prediction with experimental data, it is shown that the change of electrical resistance can be used to predict the fatigue life of additively manufactured metallic parts.</t>
  </si>
  <si>
    <t>Additive manufacturing, Damage, Electric Resistance, Fatigue Life, Metallic Parts</t>
  </si>
  <si>
    <t>10.4283/JMAG.2021.26.1.071</t>
  </si>
  <si>
    <t>Piezomagnetic response to the low-and high-cycle fatigue behavior of x80 pipeline steel</t>
  </si>
  <si>
    <t>Journal of Magnetics</t>
  </si>
  <si>
    <t>© The Korean Magnetics Society. All rights reserved.The goal of this research is to investigate the difference of the piezomagnetic response of X80 pipeline steel caused by low-and high-cycle fatigue. A series of fatigue tests were performed and the piezomagnetic signals were measured. The results show that although the shapes of the magnetic curves for low cycle fatigue and high cycle fatigue are different, the evolution of the curves can be both divided into three stages. The relationship between the experimental results and the theoretical models are discussed. The piezomagnetic response of X80 pipeline steel provides a potential possibility for evaluating the residual fatigue life of the submarine pipeline.</t>
  </si>
  <si>
    <t>High cycle fatigue, Low cycle fatigue, Piezomagnetic response, Pipeline steel</t>
  </si>
  <si>
    <t>10.1007/978-981-16-0866-7_65</t>
  </si>
  <si>
    <t>Design and Mechanical Analysis on a Compact Bicycle Loader for a Small Cubic Centimeter Motorcycle</t>
  </si>
  <si>
    <t>© 2021, The Author(s), under exclusive license to Springer Nature Singapore Pte Ltd.This paper presents the finite element and fluid-flow analysis on the behavior of a new compact bicycle loader design used for a small cubic centimeter motorcycle. The bicycle loader in the current market comes with various sizes and design which mostly applicable to the large-scale vehicles, namely car and motorcycle with higher cubic centimeter engines. The study aims to design a new compact bicycle loader specifically for small cubic centimeter motorcycles with greater loading capability and security. The finite element analysis was performed using the ABAQUS and ANSYS software to better understand the static and dynamic response of the bicycle loader relating to static and fatigue strengths with specific loads. The fluid-flow to structure analysis has also been carried out using the XFlow Computational Fluid Dynamic software to demonstrate the flow behavior and effect on the bicycle loader with different motorcycle speed. The fatigue analysis was carried out to analyze the structural performance of the bicycle loader. Factors like fatigue life, safety factor, biaxiality indication and fatigue response are plotted for the bicycle loader and the fatigue performance is predicted using the data obtained. The results of the stress distribution show that the maximum von-Mises stress obtained from is about 31.7 MPa, well within the yield strength if the mild steel material. The results show that the highest stress distribution occurs at the mounting part of the bicycle loader, with equivalent stress of 50.29 MPa. The results show that there are no permanent deformations occurred in the bicycle loader during the fatigue test and fulfils the minimum safety requirements needed. The fluid flow analysis show that a strong recirculation region occurs at the front of the motorcycle, bicycle headset and suspension fork and downstream of the bicycle tires, however, no obvious flow disturbance is observed in the vicinity of the bicycle loader.</t>
  </si>
  <si>
    <t>ABAQUS, ANSYS, Bicycle loader, Small CCs motorcycle, XFlow CFD</t>
  </si>
  <si>
    <t>10.16490/j.cnki.issn.1001-3660.2021.06.010</t>
  </si>
  <si>
    <t>Analysis of the influence of surface texture on properties of laser cladding layer on die steel</t>
  </si>
  <si>
    <t>© 2021, Chongqing Wujiu Periodicals Press. All rights reserved.In order to reduce the phenomenon of greater stress and cracks during the progress of laser cladding, improve the fatigue resistance and service life after laser cladding, and extend its service life. Laser power (800, 1000, 1200 W), scanning speed (5, 10, 20 mm/s), spot radius (0.5, 0.75, 1 mm) are selected as simulation factors for laser cladding, and the residual stress is taken as the main experiment indicator during the three-factor and three-level orthogonal simulation experiments. The S/N and range analysis are performed on simulation results to determine the optimal laser cladding parameters. Comparing the cladding temperature and residual stress distribution between prefabricated texture and non-texture cladding simulation under the optimal cladding parameters, and the cladding process is performed under the optimal parameters to verify its validity. The orthogonal simulation experiments show that the optimal cladding parameters of 800 W laser power, 20 mm/s scanning speed, 0.1 mm spot radius, and the minimum residual stress is 360 MPa under the optimal cladding parameters. In addition, the laser power has the most significant influence on residual stress, followed by spot radius, the scanning speed has the least influence on residual stress. The laser cladding simulation of prefabricated texture on die steel results the average residual stress of 149 MPa, which reduces by 58.56% compared with the value of non-texture cladding simulation under the optimal cladding parameters. The effectiveness of the method is verified by measuring the residual stress after the laser cladding processing on the textured and non-textured steel surface. The method of prefabricating surface texture reduces the residual stress under the premise of ensuring the cladding temperature, which verifies the feasibility and superiority of prefabricating surface texture, and finally achieving the purpose of reducing residual stress and cracks.</t>
  </si>
  <si>
    <t>Cladding temperature, Laser cladding, Orthogonal experiments, Residual stress, Surface texture</t>
  </si>
  <si>
    <t>10.32604/cmes.2021.015227</t>
  </si>
  <si>
    <t>Parameters calibration of the combined hardening rule through inverse analysis for nylock nut folding simulation</t>
  </si>
  <si>
    <t>CMES - Computer Modeling in Engineering and Sciences</t>
  </si>
  <si>
    <t>© 2021 Tech Science Press. All rights reserved.Locking nuts are widely used in industry and any defects from their manufacturing may cause loosening of the connection during their service life. In this study, simulations of the folding process of a nut's flange made from AISI 1040 steel are performed. Besides the bilinear isotropic hardening rule, Chaboche's nonlinear kinematic hardening rule is employed with associated flow rule and Hill48 yield criterion to set a plasticity model. The bilinear isotropic hardening rule's parameters are determined by means of a monotonic tensile test. The Chaboche's parameters are determined by using a low cycle tension/compression test by applying curve fitting methods on the low cycle fatigue loop. Furthermore, the parameter calibrations are performed in the finite element simulations by using an optimization approach based on the inverse analysis. Dimensional accuracy for the nut is of primary concern due to the tolerance constraints of the nut manufacturers. Experimental diameter and height measurements of the folded locking nut are compared with those obtained from the optimized model. The results reveal that the folding dimensions can be predicted more accurately when the model parameters are determined by using the combined hardening rule. The calibrated parameters are presented for the folding and cycling deformation processes.</t>
  </si>
  <si>
    <t>Bilinear isotropic hardening, Chaboche kinematic hardening, Genetic algorithm, Nylock nut folding, Optimization</t>
  </si>
  <si>
    <t>10.1080/1478422X.2021.1931737</t>
  </si>
  <si>
    <t>Ultra-low cycle fatigue properties and fracture mechanism of corroded structural steel</t>
  </si>
  <si>
    <t>Corrosion Engineering Science and Technology</t>
  </si>
  <si>
    <t>© 2021 Institute of Materials, Minerals and Mining Published by Taylor &amp; Francis on behalf of the Institute.Ultra-low cycle fatigue (ULCF) tests of corroded steel specimens were conducted to illustrate the effects of corrosion on the ULCF properties and fracture mechanism of structural steel. Fatigue crack initiation and propagation process and fracture morphology were observed respectively. The results indicate that the ULCF fracture life of corroded specimens decreases more with increasing surface roughness. The crack-initiation life of corroded specimens is less than half of the fracture life. With corrosion degree increases, the area of the ULCF crack propagation zone expands observably, where it gets harder to find dimples, indicating a transition from ductile to brittle fracture mode.</t>
  </si>
  <si>
    <t>corrosion, cracking, fatigue life, structural steel, surface roughness, ultra-low cycle fatigue</t>
  </si>
  <si>
    <t>10.1016/j.matpr.2020.10.224</t>
  </si>
  <si>
    <t>A novel approach for design and analysis of an all-terrain vehicle roll cage</t>
  </si>
  <si>
    <t>© 2021 Elsevier Ltd.A roll cage is a structural framework of an All-Terrain Vehicle (ATV) which provides three-dimensional protection to the driver in case of sudden impact or rollover accidents and also to mount the various subsystems of the vehicle. Engineering world expects to satisfy the levied rules with substantiated quality of ATV which is compact in design, minimal members, lightweight, and high strength. The dynamically well-balanced ATV requires improvement of weldment strength and fatigue life of roll cage members to protect the driver and overcome terrain impacts. The objective of this work is to formulate a conceptual design using Solidworks and analysis by using Ansys for defined constraints like front, side, rear, and rollover impact on the roll cage of material of duplex S32205 steel with completion of weldment post-processing methods. The analysed set of data inputs experimentally made weld joint by Tungsten Inert Gas (TIG) welding under optimal process parametric condition and test on weldment is conducted for this study. This work involves post-processing method in which we accomplished good strength by utilizing the technique of shot peening where the small spherical shots were bombarded on the welded joints. As an outcome, we had achieved considerable decrease in residual compressive stresses on the weldment areas and increased its surface as well as fatigue strength. Before the strengthening techniques were put through, the weldment areas were spotted for inducting the shot peening method that enhances its strength further. To ensure the definiteness, test trials were done and value sets were taken for Finite Element Analysis (FEA) on optimal model with appropriate material. This proposed work provides the well-studied and optimal design approach on ATV roll cage to improve its acceleration by better weight reduction and enriched strength ratio for a long duration. Therefore, the weldment of roll cage which is shot peened has the better strength than that of unpeened sample.</t>
  </si>
  <si>
    <t>ATV Roll cage, Deformation, Factor of safety, Finite element analysis, Shot peening, Stress</t>
  </si>
  <si>
    <t>10.1016/j.matpr.2020.04.548</t>
  </si>
  <si>
    <t>Axial fatigue behaviour of additively manufactured tool steels</t>
  </si>
  <si>
    <t>© 2019 Elsevier Ltd. All rights reserved. Selection and peer-review under responsibility of the scientific committee of the International Symposium on Nanostructured, Nanoengineered and Advanced Materials.Tool steels contain high-nickel and low-carbon content, consisting of alloying elements such as Ni, Co, Mo, Ti and Al. These tool steels exhibit excellent mecahnical properties combining high strength with good toughness. The aim was to study the systematic series of tests in relation to recommended practice for plain strain fracture toughness measurements and fatigue strength using bending and axial fatigue testing to provide better insight insight into the processes controlling fatigue failure at all lives is gained. The fatigue specimen were produced using Selective Laser Melting Machine, with parameters that were chosen for production of test parts which result in highest density. The samples were sectioned and machined for further analyses which included, microstructure, tensile and fatigue testing. There is also evidence of martensitic needles structures observed on the top surface of the build plane is coherent and formed elongated grains. The ultimate yield strength of M300 Tool Steel showed almost 100% increase from 1100 MPa in the as built condition, up to 2050 MPa following heat treatment. The fatigue samples experience strain hardening and broke without significant plastic deformation as experienced during static tensile tests. The importance of heat treatment is evident in achieving improved fatigue life of tool steels.</t>
  </si>
  <si>
    <t>Additive manufacturing, Fatigue, Heat treatment, M300 tool steel, Selective laser melting</t>
  </si>
  <si>
    <t>10.1007/978-3-030-65261-6_10</t>
  </si>
  <si>
    <t>Progressive Amplitude Fatigue Performance of Additively Manufactured Stainless Steel Superalloy</t>
  </si>
  <si>
    <t>Minerals, Metals and Materials Series</t>
  </si>
  <si>
    <t>© 2021, The Minerals, Metals &amp; Materials Society.Advances in aerospace component manufacturing design are being achieved through the additive manufacturing (AM) technology. Variations in cyclic loads (i.e. variable amplitude fatigue) is a common phenomenon experienced by aerospace components during in-service use, hence the need for AM components to withstand fatigue failure under these conditions. This study has performed progressive strain amplitude fatigue tests at increasing strain ranges with the intent to capture the fatigue failure life, hardening/softening response, and fracture response of as-built direct metal laser sintered (DMLS) Stainless Steel GP1. Preliminary results indicate fatigue failure in specimens prior to reaching strain ranges where plasticity effects become more pronounced. Also, evident is variation in cyclic softening/hardening response to stabilization at elastic versus plastic strain ranges. Scanning electron microscopy was used to identify the precursors for fatigue crack initiation and propagation under progressive amplitude fatigue loading.</t>
  </si>
  <si>
    <t>Additive manufacturing, Stainless steel GP1, Variable amplitude fatigue</t>
  </si>
  <si>
    <t>10.11902/1005.4537.2020.094</t>
  </si>
  <si>
    <t>Effect of shot peening on fatigue life performance of a home-made nut</t>
  </si>
  <si>
    <t>Journal of the Chinese Society of Corrosion and Protection</t>
  </si>
  <si>
    <t>© 2021, Chinese Society of Corrosion and Protection. All rights reserved.The fatigue performance of the home-made nuts of 1Cr11Ni2W2MoV steel before and after shot peening was comparatively studied, while taking the commercial Shen made-nuts as reference, the two kinds of nuts are made corresponding to the same national specifications. The test results verify that the shot peening can improve the fatigue life of the nut. The stress lifting range of the home-made nut after the shot peening treatment is much higher than that of the blank ones. Under an applied larger static load ratio, the fatigue cycle times of the blank home-made nuts is lower. After shot peening, the home-made nut has a fatigue strength increment percent of 24.38% and a fatigue life profit fraction of 26.26%. Under the same shot peening condition, the fatigue resistance of the home-made nut after shot peening is significantly improved compared with the Shen made-nut of the same specification. When the applied maximum stress is 160 MPa, the cycle times of the home-made parts is increased by 87.8% compared with the Shen made-counterparts.</t>
  </si>
  <si>
    <t>Fatigue life, Fatigue test, Nut, Residual stress, S-N curve, Shot peening</t>
  </si>
  <si>
    <t>10.1007/978-981-15-8079-6_8</t>
  </si>
  <si>
    <t>PCA-based temperature effect compensation in monitoring of steel beam using guided waves</t>
  </si>
  <si>
    <t>© Springer Nature Singapore Pte Ltd. 2021.Beams with I-shaped cross-sections have been widely used in steel structures as major load-carrying members. The weld zone connecting the web plate and flange plate in I-beam is vulnerable to fatigue cracks during the long service life, which might result in a catastrophic failure. To realize quick scanning over a long length of a structural member, ultrasonic waves based structural health monitoring (SHM) is a promising approach. However, during the long-term monitoring, guided wave signals are easily affected by various environmental factors, such as temperature. In this paper, the principal component analysis (PCA) is employed to eliminate the temperature effect and extract the damage information. Lab-scale experiments were carried out on an I-beam under various ambient temperatures. Reconstructed residual wave signals were obtained after the elimination of those environmental effects. Q-statistics were used for damage detection, and the time of flight (ToF) information was used for damage localization. Experimental results show that inflicted small cut and mass scatterer attached on the weld zone can be successfully detected. Damage severity can be evaluated based on the magnitudes of Q-statistics and reconstructed residual signals. To further improve the accuracy of damage localization, the independent component analysis (ICA) was carried out to identify the wave packets reflected from the damage location.</t>
  </si>
  <si>
    <t>Damage detection, Damage location and severity, Guided waves, Independent component analysis, Principal component analysis, Temperature effect</t>
  </si>
  <si>
    <t>10.1590/s1517-707620210001.1243</t>
  </si>
  <si>
    <t>Comparative analysis of fretting fatigue resistance between overhead conductors made of aluminum alloys 900 mcm and 823 mcm</t>
  </si>
  <si>
    <t>Revista Materia</t>
  </si>
  <si>
    <t>© 2021, Universidade Federal do Rio de Janeiro. All rights reserved.The electric transmission and distribution industries and utilities are looking for the most optimized compo-nents for their transmission lines. Thus, there is a need to improve the formation of the overhead conductor, which is the costliest element of electric transmission lines. Under these circumstances, conductors formed solely of aluminum wires appear to be more advantageous over aluminum conductor steel reinforced, obtain-ing better ampacity/weight ratios, thus lowering the transmission cost. The objective of this article was to verify the influence of the fretting fatigue phenomenon under controlled conditions, on the AA 6201 T81 and AA 1120 H19 aluminum alloy wires, which form the overhead conductors CAL 900 MCM and CAL 823 MCM, respectively. To achieve these goals, an experimental program was created capable of acquiring the data on the fatigue life of the overhead conductors and the wires separately, in order to verify the influence of fretting under a 750 N normal contact load parameter. In the results, the CAL 900 MCM achieved the lowest fatigue life, despite it made of an alloy with better mechanical properties. The same result was obtained in the fretting fatigue tests on wires, so it can be inferred that the AA 6201 T81 alloy, although it has better fatigue resistance, is more susceptible to failure in the presence of fretting when compared to AA 1120 H19 alloy.</t>
  </si>
  <si>
    <t>AA 1120 H19 alloy, AA 6201 T81 alloy, Contact between aluminum wires, Fretting fatigue on wires</t>
  </si>
  <si>
    <t>10.3969/j.issn.1000-1093.2021.01.021</t>
  </si>
  <si>
    <t>Magnetoacoustic Emission Characteristics of Q235 Steel under Static Load Tension and Low Cycle Fatigue</t>
  </si>
  <si>
    <t>Binggong Xuebao/Acta Armamentarii</t>
  </si>
  <si>
    <t>© 2021, Editorial Board of Acta Armamentarii. All right reserved.A force-magnetic coupling model of Q235 steel under static load tension and a low cycle fatigue life model are established to study the relationship between stress and magnetoacoustic emission (MAE) and the relationship between magnetoacoustic emission and fatigue state of ferromagnetic metal materials. From the perspective of finite element simulation, the generating mechanism of magnetoacoustic emission signals under static load tension is analyzed. According to the simulated results, the low cycle fatigue test of MAE is designed, and a self-built test platform is used to verify the proposed models. The law of magnetoacoustic emission signals under static load tension and low cycle fatigue was studied. The experimental results show that the permeability shows a linear increasing trend with the increase in the tensile stress in the elastic range under static tension, which leads to the increase in the loss on the specimen and the weakening of MAE signal. The root mean square voltage and envelope area of magnetoacoustic emission signal show a downward trend. However, during low cycle fatigue, the low cycle fatigue life of Q235 steel can be predicted by Smith-Watson-Topper model, and the amplitude and pulse counting characteristic parameters of Q235 steel decrease with the increase in cycle number. The obtained results clarify the influence of stress on MAE and fatigue state on MAE.</t>
  </si>
  <si>
    <t>Ferromagnetic metal material, Finite element, Low cycle fatigue, Magnetoacoustic emission, Q235 steel, Static tension</t>
  </si>
  <si>
    <t>10.1111/ffe.13447</t>
  </si>
  <si>
    <t>Modeling short crack propagation under variable structural and thermal loadings</t>
  </si>
  <si>
    <t>© 2021 John Wiley &amp; Sons, Ltd.In the present work, a new concept for the prediction of fatigue life under variable structural and thermal loads is presented based on the modeling of short crack propagation by the effective cyclic J-integral. Stresses in the range below the initial endurance limit up to plastic deformations can be considered. The development and validation of the concept is based on the large database of constant and variable amplitude loading tests for the austenitic stainless steel X6CrNiNb18-10 (1.4550, AISI 347). Taking into account the influence of notches and welding process, tests were performed for specimens with different stress concentration factors and even with specimens of nonhomogeneous microstructure due to welding or its physical simulation (Gleeble). The input for the developed model is based on local stress–strain hysteresis in the order of their occurrence. This is the basis for considering load sequence effects; the new J-based model considers several types of them. The model as well as the identification of the parameters will be presented in detail. Validation to experimental results is also shown against the background of common fatigue concepts. Basic aspects of the model are discussed.</t>
  </si>
  <si>
    <t>crack propagation, J-integral, short crack growth, thermomechanical fatigue</t>
  </si>
  <si>
    <t>10.3795/KSME-A.2021.45.2.089</t>
  </si>
  <si>
    <t>Study on low-cycle fatigue life of austenitic stainless steel considering oxidation damage</t>
  </si>
  <si>
    <t>Transactions of the Korean Society of Mechanical Engineers, A</t>
  </si>
  <si>
    <t>© 2021 Korean Society of Mechanical Engineers. All rights reserved.Austenitic stainless steel is widely used in high-Temperature environments as the core material in various industrial applications. This work analyzes the characteristics of oxidation damage via microscopic observations after low-cycle fatigue testing based on the temperature in relation to the fatigue life, which is based on the oxidation damage of austenitic stainless steel containing niobium. In addition, a unified low-cycle fatigue life model based on the Riedel model coupled with the Neu Sehitoglu oxidation damage life model is proposed by considering the fatigue, creep, or fatigue creep interactions as well as oxidation damage. Low-cycle fatigue tests were conducted for temperatures of 200~800°C as well as 0.4% and 0.5% strain amplitude conditions, and the validity of the proposed model was confirmed by comparing the experimental results with the analytical values. Thus, oxide thickness and depth could be predicted with average errors of 2.8% and 6.7%, respectively, and low-cycle fatigue life could be predicted with a 2 factor of accuracy at the measured temperatures and strain amplitude conditions. From the results, low-cycle fatigue life could also be predicted for oxidation damage as well as fatigue, creep, or fatigue creep interactions, which account for 60~75% of the total fatigue failure of austenitic stainless steel at high temperatures and with periodic loading.</t>
  </si>
  <si>
    <t>Austenitic Stainless Steel, Fatigue Life, Low-Cycle Fatigue, Oxidation Damage</t>
  </si>
  <si>
    <t>10.1111/ffe.13444</t>
  </si>
  <si>
    <t>Fretting fatigue life assessment of overhead conductors using a clamp/conductor numerical model and biaxial fretting fatigue tests on individual wires</t>
  </si>
  <si>
    <t>© 2021 John Wiley &amp; Sons, Ltd.The fatigue life of overhead conductors is usually evaluated through experimental tests on clamp/conductor assemblies. Some recent studies aim to estimate the fatigue life of conductors using uniaxial tests on individual strands. This paper presents an innovative method for assessing the fretting fatigue life of overhead conductors combining the effect of both tension and bending loadings. It consists of coupling a numerical approach based on modeling the clamp/conductor assembly using the finite element method and an experimental one based on fretting fatigue tests on individual wires. A biaxial fretting fatigue test rig has been developed and validated through preliminary tests performed on 1350-H19 aluminum wires under uniaxial and an equivalent biaxial loading. Tension and bending loadings obtained from the numerical model were then applied on individual wires. Results showed a good correspondence with existing experimental data of the fatigue tests carried on the aluminum conductor steel reinforced (ACSR) Bersfort conductor with a metal-to-metal suspension clamp.</t>
  </si>
  <si>
    <t>biaxial tests, fretting fatigue, individual strands, numerical/experimental coupling approach, overhead conductor, uniaxial tests</t>
  </si>
  <si>
    <t>10.1080/00202967.2021.1861854</t>
  </si>
  <si>
    <t>Tribological behaviour of the hardfacing alloys utilised to fabricate the wear parts of an excavator bucket</t>
  </si>
  <si>
    <t>Transactions of the Institute of Metal Finishing</t>
  </si>
  <si>
    <t>© 2021 Institute of Materials Finishing Published by Taylor &amp; Francis on behalf of the Institute.This investigation deals with the tribological performance of a number of hardfacing iron-based alloys deposited on steel. The purpose of this hardfacing is to extend the life of ground engaging parts of an excavator bucket. These parts undergo mechanical actions like low stress scratch, high stress cutting/ploughing, fatigue, impact, abrasion etc., during their service period. As a result, parts of the excavator bucket are subjected to extensive wear, driven by complex wear mechanisms. In this investigation, the overlays were deposited using manual metal arc welding. The deposits were characterised by their microstructures, phase structures, hardness and residual stress using optical microscopy, X-ray diffractometer and hardness tester, respectively. The tribological performance of the hard-facing alloys was assessed using a ball-on-disc test, dry sand abrasive wheel test, and proprietary impact wear test. It was observed that the material loss in wear with an iron based alloy containing 16 wt. % chromium is significantly lower than those used conventionally for excavator buckets. The metallurgical aspects of the deposits and the wear mechanisms in each case are also discussed.</t>
  </si>
  <si>
    <t>excavator bucket, hard facing, mining, residual stress, Wear, welding</t>
  </si>
  <si>
    <t>10.1111/ffe.13442</t>
  </si>
  <si>
    <t>On the performance of monopile weldments under service loading conditions and fatigue damage prediction</t>
  </si>
  <si>
    <t>© 2021 The Authors. Fatigue &amp; Fracture of Engineering Materials &amp; Structures published by John Wiley &amp; Sons Ltd.Thick weldments used in offshore structures frequently act as fatigue crack initiation sites due to stress concentration at weld toe as well as weld residual stress fields. This paper investigates the cyclic deformation behavior of S355 G10+M steel, which is predominantly used in offshore wind applications. Owing to the vast size difference of monopile structure and weld cross-section, a global–local finite element (FE) method was used, and the weld geometry was adopted from circumferential weld joints used in offshore wind turbine monopile foundations. Realistic service loads collected using supervisory control and data acquisition (SCADA) and wave buoy techniques were used in the FE model. A nonlinear isotropic–kinematic hardening model was calibrated using the strain controlled cyclic deformation results obtained from base metal (BM) as well as cross-weld specimen tests. The tests revealed that the S355 G10+M BM and weld metal (WM) undergo continuous cyclic stress relaxation. Fatigue damage over a period of 20 years of operation was predicted using the local stress at the root of the weldments as the life limiting criterion. This study helps in quantifying the level of conservatism in the current monopile design approaches and has implications towards making wind energy more economic.</t>
  </si>
  <si>
    <t>fatigue life prediction, finite element modeling, offshore wind turbine, S355 welds, service loads</t>
  </si>
  <si>
    <t>10.11908/j.issn.0253-374x.20334</t>
  </si>
  <si>
    <t>Effect of Loading Frequency on Fatigue Life of Structural Steel and Welded Connection</t>
  </si>
  <si>
    <t>© 2021, Editorial Department of Journal of Tongji University. All right reserved.Is there any difference or what difference is in fatigue life between high-cycle fatigue tests of steel structures at the loading with low, medium, and high frequencies has always been a question for experimenters to find an answer to. Comparative analysis of fatigue test data (including tests conducted by the authors of the present paper and other scholars) was performed for structural steel as well as weldment at loadings between low frequency (below 30Hz) and medium-high frequency (around 100Hz). The effects of low and medium-high frequency loadings on fatigue life was investigated. The fatigue tests dealt with high strength steel Q460 and its butt-welded joints, as well as butt-welded joints of normal strength steel Q345. It was found that there was substantial difference in fatigue life between low and medium-high frequency loadings. The former had a longer fatigue life or higher fatigue strength than the latter, whether it was steel or butt-welded joints. The mechanism for this phenomenon was also explained. It is suggested that for engineering steel structures subjected to low frequency fatigue loadings, fatigue tests should be conducted using low frequency fatigue testing machine. It may significantly underestimate fatigue life if a fatigue testing machine with a frequency higher than low frequency is used.</t>
  </si>
  <si>
    <t>Fatigue tests, High strength steel, Low frequency, Medium-high frequencies, Normal strength steel</t>
  </si>
  <si>
    <t>10.1007/978-981-15-9893-7_38</t>
  </si>
  <si>
    <t>Fatigue Assessment of Aged Steel Specimens Under Uniaxial Cyclic Loading</t>
  </si>
  <si>
    <t>© 2021, Springer Nature Singapore Pte Ltd.Corrosion degrades mechanical properties and fatigue life of structures considerably; hence reliable numerical fatigue analysis is essential for assessing the remaining life of aged steel structures. In this paper, the influence of corrosion topology and the minimum thickness location on the stress concentration over corroded specimens and, in consequence, their fatigue life was comprehensively studied. The corroded surfaces were modelled using random spatial distributions approach. The results of the numerical simulation have been compared with published fatigue test results. The comparison showed good agreement between the experimental results and the adopted approaches for fatigue life assessment.</t>
  </si>
  <si>
    <t>Corrosion fatigue, Corrosion modelling, Fatigue life, Stress concentration, S–N curve</t>
  </si>
  <si>
    <t>10.1007/978-981-15-9893-7_34</t>
  </si>
  <si>
    <t>Fatigue of Multiaxially Loaded Shaft-Hub Connection Under Different Load Parameters</t>
  </si>
  <si>
    <t>© 2021, Springer Nature Singapore Pte Ltd.In addition to free-surfaced components, which have predictable fatigue life, the forces in drive train systems inevitably also pass through contacting surfaces. Failures, that occur at shaft-hub connections, are caused by high stress concentration and tribological loading. In the present paper, a test rig developed in-house for combined rotating bending load and alternating torsion is introduced. Experimental results obtained from the test rig on high-cycle fatigue (107 cycles) of press-fit connections are presented. To eliminate the tribological effects, a notched specimen from the same material is examined with corresponding parameter. The phase shift as well as amplitude ratio were investigated on normalised steel 1045. Compared to the calculation standards, which are frequently used in the industry, lower fatigue limits are obtained from experimental results. For a better consideration of the multiaxial fatigue, different estimation calculations are performed. Using numerical investigations, the calculation approaches based on integral methods are applied in combination with a critical distance approach. The smallest calculation error is reached at the critical distance of 0.096 mm.</t>
  </si>
  <si>
    <t>Contact, Experimental, High-cycle fatigue, Integral fatigue approach, Multiaxial fatigue, Press fit, Rotating bending, Shaft-hub connection, Torsion</t>
  </si>
  <si>
    <t>10.1007/978-981-15-7711-6_73</t>
  </si>
  <si>
    <t>Development of Modified Cyclic Plasticity Model to Simulate Cyclic Behaviour for SA333C–Mn Steel Under LCF Loading Conditions</t>
  </si>
  <si>
    <t>© 2021, The Editor(s) (if applicable) and The Author(s), under exclusive license to Springer Nature Singapore Pte Ltd.In this work, a modified cyclic plasticity model for FEM analysis of SA333 C–Mn steel has been developed. A memory stress based isotropic formulation is integrated into the modified Ohno-Wang model to revamp its nonmasing and hardening/softening characteristics. Accurate estimation of stress–strain hysteresis loops is a prerequisite for performing fatigue life analysis. The inbuilt classical cyclic plasticity model available in commercial FE software cannot precisely describe the material behavior. The proposed model has been implemented by using user-defined material (UMAT) subroutine with FORTRAN code on the ABAQUS platform. To evaluate the material constants for the proposed model, a set of experiments has been carried out under uniaxial loading condition. The same material constants are used for predicting simulation response for other loading conditions. To verify the proposed model, the simulation results are compared with experimental results which reveal good agreement under uniaxial loading condition</t>
  </si>
  <si>
    <t>Cyclic plasticity, Memory stress, Non-masing behavior, UMAT</t>
  </si>
  <si>
    <t>10.2207/QJJWS.38.448</t>
  </si>
  <si>
    <t>Influence of shape of weld toe and hardness of weld metal on fatigue properties in GMA welded fillet lap joint of UHSS sheet</t>
  </si>
  <si>
    <t>© 2020 Japan Welding Society. All rights reserved.This study aims to clarify the influence of shape around weld toe and hardness of weld metal on fatigue crack life in fillet lap joints for automotive chassis elements. Gas metal arc (GMA) welding was performed using 980 MPa class hot rolled steel sheet as the test material. The shape around weld toe and hardness of weld metal were changed by the combination of the shield gas composition and the welding wire. The smoothing of the weld toe significantly improved the fatigue life compared to the hardened weld metal. The total fatigue life was separated into crack initiation life and crack propagation life by measuring the decreasing ratio in the stiffness of the specimen during the fatigue test. Then, the effect of smoothing the weld toe and hardening the weld metal on each life was examined. The changes in the propagating crack front shape and the propagation rate during fatigue test were examined by the beach mark technique. As a result, it was suggested that the smoothing of weld toe improves not only the crack initiation life but also the propagation life by delaying the crack propagation rate in the early stage of crack propagation. The mechanism of retardation of crack propagation rate due to smoothing of weld toe was discussed from the viewpoint of crack shape and aspect ratio.</t>
  </si>
  <si>
    <t>Crack propagation, Fatigue life, Fatigue strength, Gas metal arc welding, High strength steel sheet</t>
  </si>
  <si>
    <t>10.2355/isijinternational.ISIJINT-2020-212</t>
  </si>
  <si>
    <t>10&lt;sup&gt;11&lt;/sup&gt;gigacycle fatigue properties of high-strength steel</t>
  </si>
  <si>
    <t>© 2021 Iron and Steel Institute of Japan. All rights reserved.Fatigue tests were conducted up to 1011 cycles on high-strength steel to clarify a fatigue limit. The fatigue limit of the high-strength steel was not confirmed by gigacycle fatigue tests up to 1010cycles, while our previous study suggested that the fatigue limit was probably confirmed by those up to 1011cycles. However, the 1011cycles fatigue testing was challenging since it took 2 months even by using ultrasonic fatigue testing at 20 kHz. In this study, 3 specimens were tested beyond 1010cycles. Although a test on a specimen was terminated at around 5 × 1010cycles, 2 specimens reached 1011cycles without failure. In other word, no specimen failed above 1010 cycles. These results demonstrated the fatigue limit on high-strength steel in a gigacycle region. The fractured specimens below 1010cycles revealed internal fractures originating from oxide-type inclusions. When the specimens failed in long-life regions, clear ODAs (Optically Dark Areas) were observed on the fracture surfaces at around the internal fracture origin, while the ODAs were obscure in case of failure in short-life regions. The runout specimens up to 1011cycles were forcibly fatigue-fractured at higher stress amplitudes in the short-life regions. As the result, the ODA was observed on the forcibly fatigue-fractured surface. This meant that small internal cracks existed in the runout specimens since the ODA was a trace of small internal crack growth. Namely, nonpropagating cracks were the mechanism of the appearance of the fatigue limit.</t>
  </si>
  <si>
    <t>Crack growth, Gigacycle fatigue, High-strength steel, Inclusion, Internal fracture</t>
  </si>
  <si>
    <t>10.1016/j.mex.2021.101213</t>
  </si>
  <si>
    <t>Experimental and numerical modeling approach for thermomechanical low cycle fatigue analysis of cyclically non-stabilized steels</t>
  </si>
  <si>
    <t>MethodsX</t>
  </si>
  <si>
    <t>© 2021 The AuthorsThe widely used fatigue life prediction models, such as the Coffin–Manson model or S–N curve related models are based on the assumption that the response of a material experiencing low cycle fatigue loading is stabilized during some period. However, for many materials such a stabilized state is hardly observed, and the activated mechanisms for cyclic hardening or softening depend on test conditions. In general, the selected test conditions (stress or strain control) should depend on the intended use of the obtained material data. If testing conditions do not correspond to the operation mode of the considered mechanical facilities, the above mentioned life prediction models will produce inaccurate results. Hence, selecting and identifying proper fatigue parameters, which would represent the state of a material during the whole fatigue life, is extremely important in reliability evaluation of structures. In the case of non-stabilizing steels, the common challenges are: • Selecting and performing a suitable set of experimental tests to recognize various aspects of the material behavior under low-cycle thermomechanical fatigue; • Adjusting a proper constitutive modelling, reflecting the real physical phenomena taking place in the material microstructure; • Effective numerical implementation and optimal parameter identification.</t>
  </si>
  <si>
    <t>Identification of parameters, Identification of thermo-mechanical fatigue behavior of cyclically non-stabilized steels, Material testing, Numerical implementation, Thermo-mechanical fatigue</t>
  </si>
  <si>
    <t>10.3390/jmse9020107</t>
  </si>
  <si>
    <t>Fatigue characteristic of designed t-type specimen under two-step repeating variable amplitude load with low-amplitude load below the fatigue limit</t>
  </si>
  <si>
    <t>© 2021 by the authors. Licensee MDPI, Basel, Switzerland.In order to investigate the non-linear fatigue cumulative damage of joints in ocean structural parts, one type of low carbon steel Q345D was employed to prepare designed T-type specimens, and a series of fatigue experiments were carried out on the specimens under two-step repeating variable amplitude loading condition. The chosen high cyclic loads were larger than the constant amplitude fatigue limit (CAFL) and the chosen low cyclic loads were below the CAFL. Firstly, the S-N curve of designed T-type specimen was obtained via different constant amplitude fatigue tests. Then, a series of two-step repeating variable load were carried out on designed T-type specimens with the aim of calculating the cumulative damage of specimen under the variable fatigue load. The discussions about non-linear fatigue cumulative damage of designed T-type specimens and the interaction effect between the high and low amplitude loadings on the fatigue life were carried out, and some meaningful conclusions were obtained according to the series of fatigue tests. The results show that fatigue cumulative damage of designed T-type specimens calculated based on Miner’s rule ranges from 0.513 to 1.756. Under the same cycle ratio, the cumulative damage increases with the increase of high cyclic stress, and at the same stress ratio, the cumulative damage increases linearly with the increase of cycle ratio. Based on the non-linear damage evaluation method, it is found that the load interaction effect between high and low stress loads exhibits different damage or strengthening effects with the change of stress ratio and cycle ratio.</t>
  </si>
  <si>
    <t>Cyclic load below fatigue limit, Load interaction, Low carbon steel, Strengthening effect, Variable amplitude loading</t>
  </si>
  <si>
    <t>10.4028/www.scientific.net/DDF.406.385</t>
  </si>
  <si>
    <t>Improving microhardness of aisi 316l stainless steel by ball burnishing-optimization by box-behnken model</t>
  </si>
  <si>
    <t>Defect and Diffusion Forum</t>
  </si>
  <si>
    <t>© 2021 Trans Tech Publications Ltd, Switzerland.In the field of mechanics and biomaterials, particular attention is directed to the finishing step of pieces because it conditions several properties of materials, namely surface quality and microhardness. The mechanical surface treatment (TMS) by burnishing is one among the most competent finishing operations aimed toward improving the characteristics of surface and also the lifetime of components. Although this treatment is extremely effective, but it is very necessary to choose the appropriate combination of process parameters to realize better results. This work aims to improve, by ball burnishing, the microhardness of 316L stainless steel used for the manufacture of biomedical hip prostheses. This property is vital because it directly influences other final properties such as tensile strength, wear resistance and fatigue life. The response surface method based on Box-Behnken model is followed for experiments and an empirical model expressing the relationship between microhardness and process parameters (burnishing force, feed rate, and ball diameter) is developed. The optimal regime for maximum hardening is also established. The results show that burnishing treatment, carried out on a flat surface, makes it possible to significantly hardening the surface of 316L stainless steel by obtaining a greater value by up to 38,3 % compared to the untreated surface. Scanning electron micrographs show a very thin surface layer containing grains deformed plastically in the burnishing direction.</t>
  </si>
  <si>
    <t>316L SS, Ball burnishing, Box-Behnken Design, Microhardness, Optimization</t>
  </si>
  <si>
    <t>10.2207/QJJWS.38.163S</t>
  </si>
  <si>
    <t>Numerical study for the effect of shape of additional weld on fatigue strength in out-of-plane gusset welded joint</t>
  </si>
  <si>
    <t>© 2020 Japan Welding Society. All rights reserved.Fatigue crack is often initiated around weld toe, mainly caused by high stress concentration. Various techniques for improving the fatigue strength of joints have been proposed up to the present. Additional welding is known to be one of the effective techniques to improve the fatigue life of welded components. Recently, the authors have conducted fatigue tests on joints with additional weld. The tested welded joints were fabricated with different additional welding conditions. The tests revealed that smaller flank angles and bigger weld toe radii were obtained under certain additional weld conditions and the fatigue tests indicated that fatigue strength of out-of-plane gusset was remarkably improved by additional welding. In this study, 3D finite element (FE) analyses were conducted based on the in-house experimental campaign carried out to characterize the effect of additional welding on fatigue life. The crack initiation and crack propagation simulations were conducted using elastoplastic and linear fracture mechanics analyses, respectively. The results show that an additional weld treatment reduced remarkably the stress concentration at weld toe, leading to longer fatigue life.</t>
  </si>
  <si>
    <t>Additional weld, Crack initiation and propagation, Cyclic plasticity, Fatigue life, Out-of-plane gusset</t>
  </si>
  <si>
    <t>10.3390/met11010136</t>
  </si>
  <si>
    <t>Effect of water environment on fatigue behavior in X80 high strength steel CO&lt;inf&gt;2&lt;/inf&gt; arcwelding welded joint</t>
  </si>
  <si>
    <t>© 2021 by the authors. Licensee MDPI, Basel, Switzerland.Fatigue life tests and fatigue crack growth rate (FCGR) tests in the air and water environment were conducted on X80 pipeline steel welded joints (welded by CO2 arc welding). Scanning electron microscope (SEM) and electron backscatter diffraction (EBSD) were utilized to investigate the internal influential mechanisms of the water environment during fatigue crack initiation and propagation stages, respectively. Results show that a great many oxide particles induced by the water environment gradually formed the fatigue crack initiation site and decreased fatigue life of welded joints. Meanwhile, the preferred grain orientation of &lt;001&gt;//ND and CSL boundaries of ε3, ε11, ε13c, ε17b, ε25a, and ε25b are both prone to fatigue propagation when loading in the water environment. In addition, a coalescence of the stress intensity factor (SIF) range and water environment accelerated FCGR by motivating secondary slip systems of {112}&lt;111&gt; and {123}&lt;111&gt; in bcc crystalline structures.</t>
  </si>
  <si>
    <t>CO2 arc welding, Crack initiation, Crack propagation, Fatigue fracture, Water environment, Welded joint, X80 high strength steel</t>
  </si>
  <si>
    <t>10.3390/met11010093</t>
  </si>
  <si>
    <t>Microstructure and fatigue behavior of 2205/316l stainless steel dissimilar welded joints</t>
  </si>
  <si>
    <t>© 2021 by the authors. Licensee MDPI, Basel, Switzerland.The relation among microstructure and fatigue behavior of 2205/316L stainless steel dissimilar welded joints was investigated. Plates of 6.35 mm in thickness with a single-V joint configuration were gas metal arc welded (GMAW) in a single pass by feeding at 6 m/min an ER2209 filler wire with a heat input of 1.2 kJ/mm. Grain growth in the high temperature-heat affected zone (HT-HAZ) occurred mostly at the mid-height of the plates, delimiting the width of this region up to ~1.28 and ~0.73 mm of the 2205 and 316L plates, respectively. Dilution of the 316L plate with the ER2209 filler altered the solidification mode in this side of the weld and led to a significant content of austenite along the fusion line. Fatigue tests were performed using sinusoidal waveform at room temperature applying uniaxial cyclic loading, between constant stress limits within the elastic deformation of tension and compression (∆σ) with stress ratio R = −0.3. With stress ranges of 98% and 95% the fatigue specimens rapidly failed in much less than 106 cycles. The failure crack initiated at the surface of the 316L in the HT-HAZ near the weld toe. Surface analyses of unbroken specimens before and after fatigue testing revealed a significant increment in roughness of the 316L base material owing to the formation of intrusions and extrusions.</t>
  </si>
  <si>
    <t>2205 duplex stainless steel, 316L austenitic stainless steel, Dissimilar welded joints, Fatigue life, GMAW</t>
  </si>
  <si>
    <t>10.3390/ma14010131</t>
  </si>
  <si>
    <t>On the weldability of thick P355NL1 pressure vessel steel plates using laser welding</t>
  </si>
  <si>
    <t>© 2020 by the authors. Licensee MDPI, Basel, Switzerland.Pipeline transport uses millions of kilometers of pipes worldwide to transport liquid or gas over long distances to the point of consumption. High demands are placed, especially on the transport of hazardous substances under high pressure (gas, oil, etc.). Mostly seamless steel pipes of various diameters are used, but their production is expensive. The use of laser-welded pipes could significantly reduce the cost of building new pipelines. However, sufficient mechanical properties need to be ensured for welded pipes to meet stringent requirements. Therefore, laser-welded 10 mm thick pressure vessel steel plates were subjected to various mechanical tests, including high-cycle fatigue tests. Furthermore, the microstructural parameters and the state of residual stresses were determined using X-ray and neutron diffraction, which could affect fatigue life, too. The critical areas for possible crack initialization, especially in and near the heat-affected zone, were found using different tests. The presented results outline the promising application potential of laser welding for the production of pipes for high-pressure pipelines.</t>
  </si>
  <si>
    <t>Highcycle fatigue tests, Laser welding, Microstructure, Pressure vessel steel, X-ray and neutron diffraction</t>
  </si>
  <si>
    <t>10.3390/app11010253</t>
  </si>
  <si>
    <t>Residual stress relaxation of drwds in osds under constant/variable amplitude cyclic loading</t>
  </si>
  <si>
    <t>© 2020 by the authors. Licensee MDPI, Basel, Switzerland.An orthotropic steel deck (OSD) has a complicated structure, and its fatigue life is mainly determined by various welding details. Fatigue assessment of deck-to-rib welding details (DRWDs) under long-term train loads is an important concern for engineers. Properly assessing the initial residual stress and the mechanism of stress relaxation in DRWDs under long-term external loading is a prerequisite for predicting the fatigue damage and service life of OSDs. In this paper, a finite element analysis method is proposed to calculate the residual stress relaxation in DRWDs of OSDs under constant/variable amplitude cyclic loading. First, experiments on full-size OSD specimens were carried out using the hole drilling strain-gauge method, and the multi-axial distribution characteristics of residual stress on the sub-surface of the deck were obtained. On this basis, a refined residual stress analysis model of DRWDs using thermal-structural sequence coupling analysis and life and death unit technology is established, and the accuracy of the model is verified by the test data. Second, a coupling stress analysis model that considers the welding residual stress and mechanical stress using cyclic plastic constitutive model is established. The combined influence of number of cycles, stress amplitude, and stress ratio on multi-axial residual stress relaxation effect under constant/variable amplitude cyclic loading is investigated. Finally, a release formula of welding residual stress relaxation coefficient is proposed based on the external loading stress amplitude, stress ratio, and material yield stress. The results show that (1) with the increase in the number of loading cycles, the stress decreases until it is stabilized, while the global distribution of welding residual stress remains unchanged. Most of the welding residual stress release (about 95%) occurs in the first cycle; (2) the residual stress relaxation decreases with the increase in stress amplitude and increases linearly with the stress ratio; (3) the residual stress release is controlled by the maximum amplitude stress in the variable amplitude cyclic loading. After the residual stress is released, the stress will not continue to be released if the DRWDs have the same or smaller amplitude loading.</t>
  </si>
  <si>
    <t>Deck-to-rib welding details (DRWDs), Orthotropic steel decks (OSDs), Variable amplitude cyclic loading, Welding residual stress; stress relaxation effect</t>
  </si>
  <si>
    <t>10.1007/s40430-020-02719-2</t>
  </si>
  <si>
    <t>Influence of hole quality on fatigue life of drilled CFRP with the different ply orientation angle</t>
  </si>
  <si>
    <t>© 2021, The Brazilian Society of Mechanical Sciences and Engineering.Abstract: In this study, the effect of drilling quality on fatigue life of UD, 0/90, and ± 45 fiber angle carbon fiber reinforced plastics (CFRP) was investigated. CFRPs were drilled using WC, HSS, and Brad Spur tool types that have different geometries and materials at different feed rates of 0.05, 0.10, and 0.15 mm/rev, and at the different spindle speeds of 1000, 3000 and 5000 rev/min. Thrust forces were measured during the drilling of CFRPs, and surface roughnesses, deformation factors, and maximum tensile forces were measured after drilling operations. Thrust force, surface roughness, and deformation factor were evaluated in terms of drilling quality. The drilling parameters that cause the best, average, and worst drilling quality were determined. Then, fatigue behaviors of CFRPs drilled in these drilling parameters were investigated. Fatigue tests were carried out at %75, %80, %85, and %90 load ratios based on the lowest tensile force of the drilled samples. As a result of the study, it was determined that the thrust force, the deformation factor, and the surface roughness increased as the feed rate increased. However, the thrust force, the deformation factor, and the surface roughness decreased as the spindle speed increased. Besides, the best drilling quality was obtained from the drilling operation performed using WC tool type, at a spindle speed of 5000 rev/min and a feed rate of 0.05 mm/rev. The worst drilling quality was obtained from the drilling operation performed using Brad Spur tool type, at a spindle speed of 1000 rev/min and a feed rate of 0.15 mm/rev. With the decreasing drilling quality, a significant decrease occurred in the tensile force and fatigue life of CFRPs. The tensile load and fatigue life of CFRPs drilled in optimum drilling parameters were obtained higher. In the case of selecting the correct drilling parameters, it was observed that the reduction in fatigue life of CFRPs could be prevented ratios of %22–49. Graphical abstract: [Figure not available: see fulltext.].</t>
  </si>
  <si>
    <t>CFRP, Delamination, Fatigue, Tensile strength, Thermal camera</t>
  </si>
  <si>
    <t>10.1007/s40430-020-02758-9</t>
  </si>
  <si>
    <t>Fatigue limit evaluations of Al 6351-T6 by thermographic and εN methods</t>
  </si>
  <si>
    <t>© 2021, The Brazilian Society of Mechanical Sciences and Engineering.It is well known that materials subjected to cyclic loads increase their temperatures, either by elastic or much more intensely by plastic straining mechanisms. Because fatigue damage is a dissipative process associated with cyclic plastic strains, such temperature increments are much larger for loads above the fatigue limit than below it. Since standard techniques to measure fatigue limits are too laborious, even the accelerated ones like Dixon’s up-and-down method, due to the very longtime required to run the tests, La Rosa and Risitano proposed a quick thermographic approach to measure fatigue limits based on temperature increments observed during fatigue tests. This method works very well for steels, but not so well for Al alloys, albeit they would be even more useful for them, whose fatigue limits are associated with a much larger number of cycles than the steels. This work investigates the limitations of the thermographic method when it is used to evaluate an Al 6351-T6 alloy fatigue limit, and of the alternative method of extrapolating its measured εN curve to very long lives. In addition, alternative ways to obtain a better fatigue limit estimate based on thermal data are discussed.</t>
  </si>
  <si>
    <t>Fatigue, Fatigue limits, Thermographic method, εN curve</t>
  </si>
  <si>
    <t>10.1007/978-981-15-9121-1_27</t>
  </si>
  <si>
    <t>Investigation of fatigue strength behaviour in dual weld S420 steel joints fabricated at a close proximity</t>
  </si>
  <si>
    <t>© Springer Nature Singapore Pte Ltd. 2021.There is insufficient information available in existing welding standards, codes and specifications regarding the implications of having two or several adjacently fabricated weld joints in close proximity. This has introduced fatigue life performance uncertainties, due to a lack of understanding of the inherent behaviour of weld joints in the presence of adjacent welds. Hence, it is vital to investigate the fatigue life performance and obtain quantitative data for future assessments. This experiment has been designed using six welded, and one unwelded, S420G2+M 500 × 300 × 15 mm structural steel plate. Two of these plates were used for fatigue testing, having 44 mm and 12 mm between the adjacent weld toes. These distances were less than normally recommended in standards codes and specifications. The preparation of the samples was conducted in accordance with ASTM E466-15 for homogenous materials subjected to high-cycle fatigue. The experiment was not able to detect any detrimental effect by having welds in close proximity using this specific preparation method and weld setup. The weld metal and corresponding heat-affected zones had a higher fatigue strength than that of the surrounding base material. All tested specimens failed in the base metal. The material and welding method did not seem to introduce any degrading effect on the weld joint. Important to note is that the fabrication method required a surface roughness of 0.2 µm and had likely introduced an outer layer of compressive residual stresses at yield point level 50 µm into the surface and bottom surfaces of the specimens. This might have improved the resistance to crack formation in the surface. The residual stress was obtained by using ultrasonic stress measurement technique and x-ray diffraction presented in a parallel study by the same authors.</t>
  </si>
  <si>
    <t>Fatigue, Offshore steel, Weld proximity, Welding</t>
  </si>
  <si>
    <t>10.1080/09603409.2020.1859310</t>
  </si>
  <si>
    <t>Effect of Strain Range on High Temperature Creep-Fatigue Behaviour of Fe-25Ni-20Cr (wt.%) Austenitic Stainless Steel (Alloy 709)</t>
  </si>
  <si>
    <t>© 2020 Informa UK Limited, trading as Taylor &amp; Francis Group.Since the preliminary data suggest that Fe-25Ni-20Cr austenitic stainless steel (Alloy 709) is an excellent candidate as a structural material for high-temperature applications such as Sodium-cooled Fast Reactor (SFR), the effect of strain range on creep-fatigue interaction of the Alloy 709 is investigated by conducting strain-controlled creep-fatigue tests with tensile hold times of 0, 600, 1,800 and 3,600 s at strain ranges varying from 0.6% to 1.2% at 750°C and 2 × 10−3 s−1 strain rate. Strain-controlled fatigue tests were performed at strain ranges from 0.3% to 2.5% at 750°C and 2 × 10−3 s−1 strain rate. The predicted fatigue life of Alloy 709 shows a better correlation with the characteristic slopes predictive method. With increasing strain range at a given hold time, the number of failure cycles decreases until saturation. The fractography of the deformed samples exhibited increased number of cracks with strain range along with M23C6 precipitates and high dislocation density.</t>
  </si>
  <si>
    <t>Alloy 709, cracks, creep-fatigue, dislocations, interaction diagram, strain range</t>
  </si>
  <si>
    <t>10.1007/978-981-15-4739-3_41</t>
  </si>
  <si>
    <t>Evaluation of Mechanical Properties on Ni–Cr Alloy-Coated Marine Structures</t>
  </si>
  <si>
    <t>© 2021, Springer Nature Singapore Pte Ltd.Surface coating has been used in abundance of engineering applications and components to protect and strengthen the surface of the material from corrosion which damages because of some atmospheric conditions and enhance their span of materials life. Corrosion or abrasion is caused naturally in which the materials destruct gradually using electrochemical or chemical reaction with their environment. This corrosion in metals occurs mainly due to air, water, and other environmental aspects. Steel structures have been used in many years of marine structural applications due to high fatigue strength, higher tensile strength, excellent dimensional stability, and thermal conductivity. The marine structure gets corroded due to the sea water and atmospheric conditions. The marine structures are made up of low carbon steel with various thickness from 6 to 20 mm, depends on the marine applications. The low carbon steel easily corrodes, so that the paint coating on the low carbon steel is in existence. This paint-coated surface directly reacts with marine atmosphere and forms a rust layer between 6 and 12 months. To prevent this rust layer formation, we need to bond coat with excellent corrosive resistive material under marine environment. These structures were partially immersed and floating in sea water. In fishing mechanized boat, the marine hull corrodes quickly due to marine atmosphere and heat lost from the engine room. This work focuses on protecting the marine structure subjected to corrosion and improving the mechanical strength and lifespan of marine structures with microparticle coating on the marine hull surface. The Ni–Cr powder coating was layered on the low carbon steel structure using plasma spray coating techniques with thickness of 100 and 150 µm. These prepared specimens was sized according to ASTM standards to perform the mechanical properties such as tensile, flexural and impact testing, and hardness tests like Rockwell, Brinell, Vickers, etc. The morphological structure also studied using SEM. The results show that the utilization of Ni–Cr micro-particle coating improves the mechanical strength of the mechanized boat hull from the paint coating in existence. The result reveals that coating improves the mechanical strength as well as its lifespan.</t>
  </si>
  <si>
    <t>Low carbon steel, Marine structure, Mechanical properties, Ni–Cr, Plasma spray coating</t>
  </si>
  <si>
    <t>10.1007/978-3-030-54928-2_24</t>
  </si>
  <si>
    <t>Investigation of the Influence of Operational Loading Regimes on the Service Life of Nuclear Power Plants</t>
  </si>
  <si>
    <t>© 2021, Springer Nature Switzerland AG.The paper presents the results of design and experimental studies of strength and service life of NPP components subjected to multi-frequency cyclic loading regimes. Experimental studies were carried out on laboratory specimens of low-alloy austenitic reactor steels for a wide range of variation of frequencies and amplitudes of cyclic stresses, as well as on models during bench life tests and on the equipment of the reactor primary circuit during commissioning and during the initial period of operation. In the general case, a comprehensive design and experimental analysis of the initial and residual life of the equipment of nuclear power plants are based on an analytical assessment of the conditions for the accumulation of operational damage under various operating loading conditions, with accounting for the corresponding constitutive laws and the kinetics of the mechanical properties of materials, as well as on the study of conditions for transition to limit states using criteria of strength, crack resistance and damage tolerance. The approaches to assessment of the reduction of fatigue durability due to combined action of low- and high-frequency harmonics of loading are described. A model for estimation of fatigue damage of structural components under two-frequency loading is presented which considers damage accumulation as a summation of damages due to static loading plus damages due to low- and high-frequency loading. The obtained results present the basis for the estimation of the durability of NPP components at two-frequency loading.</t>
  </si>
  <si>
    <t>Accumulation of damage, Experimental data on durability, Mathematical modeling, Multi-frequency cyclic loading, Service life of NPP</t>
  </si>
  <si>
    <t>10.1061/(ASCE)MT.1943-5533.0003536</t>
  </si>
  <si>
    <t>Performance and Toxic Leaching Evaluation of Dense-Graded Asphalt Concrete Using Steel Slag as Aggregate</t>
  </si>
  <si>
    <t>© 2020 American Society of Civil Engineers.The comparative performance between steel slag (S) and limestone (L) as aggregates in dense-graded asphalt concretes were investigated in this research. The performance tests for fatigue cracking were undertaken using indirect tensile strength (ITS) tests, indirect tensile fatigue life (ITFL) tests, and indirect tensile resilient modulus (MR) tests. Dynamic creep tests and wheel tracking tests were also performed to assess the rutting behavior of these pavement materials. A heavy metal leaching test was also carried out to ensure that asphalt concrete with the usage of S, as a sustainable aggregate, was safe for the environment. The results indicated that asphalt concretes with S had better Marshall's stability than the asphalt concretes with L, even though they had slightly less ITS values. The ITFL and MR of S asphalt concretes were higher than those of L asphalt concretes, indicating higher fatigue cracking resistance. The MR of S asphalt concretes were found to be higher than the required 3,100 MPa value recommended by AASHTO, while L asphalt concretes did not meet this requirement. In addition, the dynamic creep and wheel tracking test results showed that the S asphalt concretes had superior resistance to permanent deformation as compared to the L asphalt concretes. The usage of medium-sized S aggregate in developing asphalt concrete was evidently more sustainable in terms of engineering and economic perspectives than the usage of large-sized S aggregate. The research results indicated that the sustainable usage of S in asphalt concrete was suitable for the development of heavy traffic volume roads.</t>
  </si>
  <si>
    <t>Asphalt concrete, Dynamic creep, Indirect tensile fatigue, Pavement geotechnics, Recycled waste, Resilient modulus, Steel slag, Wheel tracking</t>
  </si>
  <si>
    <t>10.1016/j.jcsr.2020.106393</t>
  </si>
  <si>
    <t>UHPC-based strengthening technique for orthotropic steel decks with significant fatigue cracking issues</t>
  </si>
  <si>
    <t>© 2020Fatigue cracking is a common drawback of orthotropic steel decks (OSDs), especially for long-span steel bridge decks, and it is difficult to repair such decks effectively. This paper proposes an ultrahigh performance concrete (UHPC)-based strengthening technique for OSDs with significant fatigue cracking issues. A multiscale finite element (FE) model based on the Wuhan Junshan Yangtze River Bridge is established. Analysis results show that the vehicle-induced stress values in the OSD are significantly reduced. However, the maximum tensile stress at the bottom of the UHPC layer is 12.9 MPa under the vehicle load, indicating that the UHPC layer is at risk of cracking. Two alternative retrofitting schemes for the UHPC layer are presented. One involves reinforcement by adding one-story transverse steel bars, and the other involves adding steel strips to strengthen the bottom of the UHPC layer. Transverse bending tests were conducted to compare these two schemes. The results show that the tensile strength of the UHPC layer strengthened with 80-mm-wide steel strips could reach 43.2 MPa, and that this was the superior scheme. A test involving 10 million fatigue-loading cycles was conducted to evaluate this steel strip strengthening scheme. The results indicate that the UHPC layer has a fatigue life of 8 million cycles. Thus, the fatigue life of OSDs with significant fatigue cracks can be improved using this strengthening technique.</t>
  </si>
  <si>
    <t>Cracks dispensed with repairing, Fatigue test, Orthotropic steel deck (OSD), Significant fatigue cracking, Steel strip, Strengthening technique based on UHPC</t>
  </si>
  <si>
    <t>10.1007/978-3-030-53755-5_1</t>
  </si>
  <si>
    <t>Modeling Fatigue Life of Structural Alloys Under Block Asymmetric Loading</t>
  </si>
  <si>
    <t>© 2020, Springer Nature Switzerland AG.The processes of plastic deformation and damage accumulation of polycrystalline structural alloys under block-type non-stationary asymmetric cyclic loading are considered. A mathematical model describing the processes of thermoplastic deformation and fatigue damage accumulation under low-cycle loading has been developed, based on the viewpoint of mechanics of damaged media (MDM). The MDM model consists of three interrelated parts: governing equations defining the cyclic thermoplastic behavior of the material, taking into account its dependence on the failure process; equations describing the kinetics of damage accumulation; a strength criterion of the damaged material. A version of the constitutive equations of elastoplasticity is based on the concept of the yield surface and the gradient principle of the plastic strain rate vector to the yield surface in the loading point. This version of equations of state reflects the main effects of the cyclic thermoplastic material deformation process for arbitrary complex deformation trajectories. A version of the kinetic equations of damage accumulation based on the introduction of a scalar damage parameter has been proposed. Based on the energy principles, it accounts for the main effects of nucleation, growth and merging of microdefects under random complex regimes of low-cycle loading. The condition for achieving the critical damage value is used as the strength criterion of a damaged material. To assess the reliability and determine the scope of applicability of the constitutive equations of MDM, the processes of plastic deformation and damage accumulation in a number of structural steels in low-cycle tests have been numerically analyzed, and the obtained numerical results have been compared with the data of full-scale experiments. It is shown that the proposed model of damaged media qualitatively and quantitatively, with the accuracy required for practical calculations, describes the main effects of plastic deformation processes and fatigue damage accumulation in structural alloys under block non-stationary asymmetric low-cycle loading.</t>
  </si>
  <si>
    <t>Harmonic wave, Oscillation frequency, Paimushin V.nN model, Plate, Soil, Vibration absorption, Vibrational acceleration</t>
  </si>
  <si>
    <t>10.1061/(ASCE)BE.1943-5592.0001645</t>
  </si>
  <si>
    <t>Fatigue performance of butt-welded tensile plate cable-girder anchorages of long-span cable-stayed steel box girder railway bridges</t>
  </si>
  <si>
    <t>© 2020 American Society of Civil Engineers.The fatigue performance of a new type of butt-welded tensile-plate cable-girder anchorage that requires higher load-bearing capacity and lower stress concentration compared with normal tensile-plate anchorages for a long-span cable-stayed railway bridge was evaluated using a finite-element analysis and full-scale laboratory model. The test results show that the stresses remained constant over the first 2 million fatigue cycles, stress redistribution occurred at the end of the butt weld after 2.75 million cycles, and no surface cracks were observed after 3 million cycles. Anatomical milling tests found a fatigue crack originating from a microscopic welding defect in the end of the butt weld. The fatigue properties of butt welds of the anchor plate combined effect of tensile and shear forces are lower than the common butt welds. The fatigue details at two ends of the butt weld are crack vulnerable for the relative weak weldability of 40-mm-Thick anchor plate. However, the measured minimum fatigue life of 2.75 million cycles (or 137.5 years) for the butt weld is larger than the bridge design requirement of 2 million cycles (or 100 years), indicating satisfied fatigue performance of the anchorage. The addition of leading and blowout plates is suggested to reduce butt weld residual stresses and defects, improving the fatigue performance of the anchorage.</t>
  </si>
  <si>
    <t>Anatomical test, Fatigue performance, Full-scale fatigue testing, Railway cable-stayed bridge, Tensile-plate cable-girder anchorage</t>
  </si>
  <si>
    <t>10.1061/(ASCE)MT.1943-5533.0003508</t>
  </si>
  <si>
    <t>Fatigue Properties Investigation of Corroded High-Performance Steel Specimens</t>
  </si>
  <si>
    <t>© 2020 American Society of Civil Engineers.Experiments were performed to investigate the fatigue properties of corroded high-performance steel (HPS). Ninety pieces of Q460D and 90 pieces of Q550E HPS specimens with five different corrosion levels were designed to investigate the effect of corrosion on their fatigue properties. Three-dimensional (3D) scanning and scanning electron microscope (SEM) were employed to observe the macroscopic and microscopic morphology. The S-N curves in terms of various levels of corrosion damages were obtained, and the influences of different corrosion levels on the fatigue properties are discussed. The experimental results show that corrosion changes the characteristics of the fatigue crack source zone, crack development zone, critical transition zone, and instantaneous fracture zone. Compared with Q460D, the critical transition area of Q550E has a higher flatness. Progressing corrosion damage results in a linear decreasing fatigue life of the HPS specimens in the double logarithmic coordinate system. The fatigue life of steel specimens can be expressed as an exponential function of the cross-sectional corrosion loss level. The increasing stress level will aggravate the degradation of fatigue life.</t>
  </si>
  <si>
    <t>Corrosion, Fatigue property, High-performance steel, S - N curve, Stress level</t>
  </si>
  <si>
    <t>10.1016/j.marstruc.2020.102876</t>
  </si>
  <si>
    <t>Centrifuge modelling of pipe-soil interaction in clay with crust layer</t>
  </si>
  <si>
    <t>© 2020Seabed in regions, such as the Gulf of Guinea and North West Shelf of Australia, may exhibit a crust layer where the undrained shear strength can be an order of magnitude higher than that of the immediately underlying sediment. This can complicate design of steel catenary risers, where fatigue depends on the cyclic vertical stiffness of the pipe-soil interaction. Potential punch-through of the riser into the underlying soft soil may invalidate design assumptions based on the pipe-soil stiffness within the crust layer. The long-term evolution of pipe-soil stiffness within the crust layer, which exhibits similar properties to an over-consolidated soil, is also poorly understood. This paper describes centrifuge model tests undertaken in a clay sample with a crust layer, simulating the punch-through process of a pipe under load control and investigating the pipe-soil stiffness during long-term cyclic loading tests under displacement control. Results confirm that the potential for punching-through the crust layer depends strongly on the relative ratio of pipe diameter to crust layer thickness. The long-term evolution of pipe-soil stiffness showed a steady increase after an initial remoulding stage in contractile soils (normally consolidated and lightly over-consolidated), but a steady reduction in the heavily over-consolidated, more dilatant, crust. The magnitude of pipe-soil stiffness changes (during both remoulding and reconsolidation) is governed by the over-consolidation ratio of the soil and the amplitude of the cyclic displacements. This study provides insights on the relevant cyclic stiffness to consider when assessing SCR fatigue life in over-consolidated soils and soils exhibiting a superficial crust layer.</t>
  </si>
  <si>
    <t>Centrifuge tests, Crust layer, Cyclic amplitude, Cyclic loading, Over-consolidation ratio, Pipe-soil interaction, Pipe-soil stiffness, Soil reconsolidation, Soil remoulding</t>
  </si>
  <si>
    <t>10.1007/978-981-15-4779-9_15</t>
  </si>
  <si>
    <t>Numerical Analysis and Experimental Study for Fatigue Life Behavior of HSLA and UHSS Welded Joints</t>
  </si>
  <si>
    <t>© 2021, Springer Nature Singapore Pte Ltd.Welded steel joints are widely used for the structural components in the on/off-highway industry. Due to increasing regulations around CO2 emissions and competitive demand for improved fuel economy, there is a significant focus on the lightweighting of structures in the machinery components deriving the use of higher strength steel grades. It’s given that the lightweighting objectives should be achieved without compromising on functional performance, life-long durability, and safety among many others. HSLA (high-strength low alloy steel) and UHSS (ultra high-strength steel) grades are of specific interest considering their favorable mechanical properties along with excellent weldability. During this study, 345-MPa HSLA and 690-MPa UHSS steel grades were selected. Understanding the fatigue behavior of high-strength steel welded joints is of specific interest because fatigue properties for some of the steel grades can degrade from the thermal effects of welding. Keeping this objective in mind, an extensive and systematic experimental fatigue test study was performed on the double fillet T-joints welded from HSLA and UHSS steel grades. The experimental investigation included detailed metallurgical analysis such as microstructure and hardness variations across three distinct zones of welded joints, residual stress measurements using X-ray diffraction, and weld toe geometry measurements using dental molds. Further, detailed numerical finite element and fatigue analysis were carried out to predict the total fatigue life (crack initiation plus propagation) of the welded joints, based on the total fatigue life approach. The total fatigue life approach is an advanced fatigue analysis method which allows estimating the total life of the structure without the need to divide into arbitrary crack initiation and propagation phases, making this an attractive method for engineering practice. Finally, the outcome from the numerical analysis has been compared with the experimental fatigue test results for the welded joints made from HSLA and UHSS steel grades, showing good correlations.</t>
  </si>
  <si>
    <t>Crack initiation, Crack propagation, HSLA, Total fatigue life, UHSS, Welded joints</t>
  </si>
  <si>
    <t>10.1007/978-981-15-4779-9_11</t>
  </si>
  <si>
    <t>Modeling of Strain Range Memory Effect to Capture Non-linear Behavior in Non-masing Metals to Accurately Predict Life</t>
  </si>
  <si>
    <t>© 2021, Springer Nature Singapore Pte Ltd.Several metal alloys demonstrate a cyclic plasticity hardening behavior that is higher than the monotonic hardening behavior seen in a uniaxial test. This increased hardening with increase in strain range is known as non-masing behavior. This influences the shape of the stress–strain hysteresis curve and has a direct impact on the failure life for that strain range. This paper numerically models this non-masing behavior and its memory effect by tracking the current strain range hardening region in the plastic strain space. This model dynamically modifies plasticity parameters as the strain range changes as well as captures the memory effect of strain range seen in such materials. The impact of modeling this behavior is then showed by comparing with experimental stress–strain hysteresis curves as well as life numbers available in literature for 316L(N) stainless steel.</t>
  </si>
  <si>
    <t>Low cycle fatigue, Non-masing, Strain hardening, Strain memory effect, Strain range, Thermomechanical fatigue</t>
  </si>
  <si>
    <t>10.1007/978-981-15-4672-3_32</t>
  </si>
  <si>
    <t>Evaluation of Long-Term Corrosion Fatigue Life of Ship and Offshore Structural Steel</t>
  </si>
  <si>
    <t>© 2021, Springer Nature Singapore Pte Ltd.In this study, an evaluation of the long-term corrosion fatigue life of ships and offshore structural carbon steel was conducted, and the result is compared with data from other experimental studies. The evaluation was carried out as follows:1)First, an evaluation of the increased stress, caused by general corrosion, was conducted to calculate the crack initiation life and propagation life. This stress increase, due to area reduction from the weight loss, was calculated through an evaluation of the corrosion rate obtained from 16 years of published weight loss data from continuous immersion in seawater.2)Second, an evaluation of the moment of crack initiation (Ni), when a crack is initiated at the corrosion pit, was conducted. The depth of the corrosion pit was calculated from 16 years of continuous immersion test data of pit penetration. To determine the instant of crack initiation at the corrosion pit, the Komai threshold value for crack initiation at the corrosion pits was adopted. To calculate the stress intensity factor of a crack, the Newman-Raju formula was used.3)Finally, the crack propagation life was evaluated from crack initiation to fracture. The results of the evaluation are compared with long-term S-N experimental corrosion fatigue test data. In this study, the long-term corrosion fatigue life estimation method, using weight loss and pit corrosion data by long-term immersion corrosion data, was investigated. The evaluation results were found to reflect the tendency of long-term S-N fatigue test results.</t>
  </si>
  <si>
    <t>Corrosion pit, Crack initiation threshold, Fracture mechanics, General corrosion, Long-term corrosion fatigue</t>
  </si>
  <si>
    <t>10.1007/978-981-15-4672-3_27</t>
  </si>
  <si>
    <t>Experimental and Simulate Research on Fatigue Crack Propagation Behavior Under Varying Loadings in High Strength Steel of Marine Structures</t>
  </si>
  <si>
    <t>© 2021, Springer Nature Singapore Pte Ltd.Fatigue damage is one of the most serious problems marine structures facing with. Though the S-N assessment for structural fatigue life is a simulative method based on numerous experimental data, it ignores the complicacy of loads on structures. Nevertheless, the fatigue life assessment based on fracture mechanics can consider the effects of stress ratio, overload ratio and load sequence effects, etc., the assessment is reliable, still. In this paper, according to ASTM specification, designed a series of fatigue crack propagation tests by using CT specimens with AH36 high-strength steel for marine structures, and researched simultaneously how overload ratio influence Fatigue crack propagation. Then based on the extended finite element method XFEM, the article made a numerical research on the size of plastic zone at crack tip and calculated by Irwin Formula (a formula used to calculate the size of plastic zone at crack tip), and then make a contradistinction between the results of study and calculation. Ultimately, by using the amended Wheeler Model, the text predicted the crack propagation behavior of AH36 high-strength steel, and compared the applicability of the predictive model with the experimental results. The results show that: the greater the overload, the higher the delayed effect. When the overload reaches 2.5 times, growth of crack almost stops; the accuracy is much high when calculating the size of plastic zone at crack tip by XFEM; revised Wheeler Model made a great depiction of fatigue crack propagation behavior under single overload.</t>
  </si>
  <si>
    <t>Fatigue crack propagation, Modified wheeler model, Overload ratio, The size of plastic zone at crack tip</t>
  </si>
  <si>
    <t>10.1016/j.jcsr.2020.106412</t>
  </si>
  <si>
    <t>Probabilistic fatigue life of welded plate joints under uncertainty in Arctic areas</t>
  </si>
  <si>
    <t>© 2020This paper develops a new practical framework of high-cycle fatigue (HCF) probability analysis of local welded plate joints considering the uncertainty in Arctic areas. The framework includes 1) a meta-model of the local energy concentration factor relying on the genetic algorithm and neural network (GA-NN) approach, 2) the identification of uncertainties in the fatigue assessment procedure, and 3) the probability analysis relying on the Monte Carlo simulation with Latin hypercube sampling method. The GA-NN determines the interactive relationship among the geometrical properties for a good estimation of the energy-based indicator concentration factor. The probability analysis considers the uncertainty caused by the meat-model, the local welding geometry, the Young modulus under different temperatures, and the combination of the ice and wave loadings. To determine the uncertainties involved in probability analysis, this study conducts a series of experimental measurements and high-cycle fatigue tests of cruciform welded plate joints. Furthermore, this study discusses the effect of the ice loading, maximum wave stress, and main plate thickness of welded plate joints on the expected fatigue life. The additional ice loading on the welded plate joints can almost cut the expected fatigue life in 33% in comparison with that only under wave loadings, implying the necessity of considering ice loading in Arctic areas. This study also proposes a probability S-N curve with the cumulative probability of 50% based on the maximum local energy-based indicator to estimate the expected fatigue life.</t>
  </si>
  <si>
    <t>Energy indicator, High-cycle fatigue, Intelligent approach, Probability analysis, Wave and ice loadings</t>
  </si>
  <si>
    <t>10.1016/j.jcsr.2020.106353</t>
  </si>
  <si>
    <t>Fatigue tests and calibrated fracture mechanics approach for historical riveted steel girders</t>
  </si>
  <si>
    <t>© 2020 The AuthorsFor historical riveted steel railway bridges fatigue assessment and calculation of the remaining fatigue life based on SN-curves is a big challenge, due to missing traffic data of the past and often unsatisfactory conservative results (no remaining fatigue life, but no fatigue cracks detected). As an alternative, a fracture mechanics approach based on the assumption of an initial crack length and an analysis of the stable crack growth behaviour seems helpful. Within a research project, four dismounted girders of the carriageway of an old steel lattice girder bridge (year of construction: 1908, end of service life: 2018) were used for specific fatigue tests in the laboratory. Starting from artificial notches, initial cracks at the critical positions at the rivet holes of riveted girders were induced and the development of the crack fronts was measured, simulating rivets with and without clamping force. First, the scope and execution of these fatigue tests are presented in the paper, completed by a comprehensive evaluation of the development of the crack fronts. Then a simple fracture mechanics model is presented and calibrated based on the test data. With this model the remaining fatigue life of riveted girders, with high fatigue pre-damage, can be determined for the borderline cases either without or with high clamping forces in the rivets.</t>
  </si>
  <si>
    <t>Brittle fracture, Experimental data, Fatigue crack growth rate, Linear elastic fracture mechanics (LEFM), Riveted girders</t>
  </si>
  <si>
    <t>10.1111/ffe.13352</t>
  </si>
  <si>
    <t>Fatigue-based model for the droplet impingement erosion incubation period of metallic surfaces</t>
  </si>
  <si>
    <t>© 2020 Wiley Publishing Ltd.Droplet impingement of metallic surfaces at high impact velocities results, after some time, in erosion of the surface due to fatigue. By extending our previously published analytical model to enable the use of experimental fatigue data (S-N curves), here, for the first time, a wide range of experimental liquid droplet erosion incubation period test states for both ferrous (stainless steel AISI 316) and nonferrous (aluminium 6061-T6) engineering metals have been investigated. To achieve this, the developed model includes additional surface hardening and a residual compressive stress state at the surface due to a water drop peening effect. As such, the interrelation of the physical and mechanical properties that follows from the model has been used to identify how changes in selected metal properties might enhance droplet impingement erosion incubation life. Model predictions for both metals, using fatigue data from S-N curves from different literature sources, showed for the droplet impact velocity range of 140 to 400 m/s an excellent agreement with results from a multiregression equation as determined from an ASTM interlaboratory test program.</t>
  </si>
  <si>
    <t>drop impact, peening, predictive model, surface fatigue, surface hardening</t>
  </si>
  <si>
    <t>10.1016/j.jcsr.2020.106375</t>
  </si>
  <si>
    <t>Experimental study on the fatigue behavior of corroded steel wire</t>
  </si>
  <si>
    <t>© 2020 Elsevier LtdTo investigate the fatigue behavior of corroded steel wire, the fatigue tests of 102 natural corrosion steel wires in service for 23 years and 84 artificial prefabricated steel wires with corrosion pits have been carried out. The influences of corrosion degree and pit parameters on the fatigue life are discussed. The relationships between fatigue fracture, S-N curve and corrosion degree are studied, and the expression of S-N curves of corroded steel wire is established. The results show that the fatigue fracture is mainly related to the corrosion degree and can be divided into four kinds, such as conical shape, oblique shape, cup-shaped and stepped shape. The fatigue life of steel wires without corrosion damage in service is still significantly lower than that of the new ones at the low stress amplitude, and the degradation ratio is as high as 23%. The fatigue life degradation of steel wire with prefabricated pits is as high as 95% compared with that without corrosion under low stress amplitude. Therefore, the lower the stress amplitude, the higher the corrosion degree, and the more significant the degradation of fatigue life is. The low stress amplitude makes the fatigue crack propagation of steel wires fully, and there are multiple fatigue crack source regions and some of them appear multiple cracks. In addition, the influences of corrosion time and pit depth on the fatigue life are higher than pit width.</t>
  </si>
  <si>
    <t>Artificial prefabricated, Fatigue life, Natural corrosion, S-N curve, Steel wire</t>
  </si>
  <si>
    <t>10.1007/s40194-020-00997-x</t>
  </si>
  <si>
    <t>Experimental characterization and fatigue behavior of thermally and mechanically treated 316L stainless steel MIG-welded joints</t>
  </si>
  <si>
    <t>© 2020, International Institute of Welding.The improvement and optimization of post-weld treatments in the case of austenitic 316L stainless steels are, to a large extent, a condition of the service life of the associated structures. In this regard, mechanical brushing and heat treatment are post-weld techniques dedicated to the assembly of mechanically welded structures applicable in the aeronautics, food, and transport sectors. In this study, two techniques are applied to welded joints: mechanical brushing and heat treatment at high temperature. The base material is austenitic stainless steel with molybdenum (AISI316L) in sheet of 5-mm thick. The adopted welding process is Arc Welding under Metal Inert Gas (MIG). Monotonic Tensile test, micro-hardness measurement, low cycle fatigue, micro-hardness measurement, and MES (scanning electron microscopy) observation were conducted in order to qualify the welded, brushed, and heat-treated weldment. Compared with the welded and brushed samples, the treatment with heat annealing specimen maintains the longest lifetime and the lowest consolidation stress ± 0.4% imposed strain rate and 10−3/s as displacement speed. The annealing heat treatment has a softening effect on the welded structure during the test of the cycle fatigue; this is consistent with the micro-hardness levels measured in the weldment.</t>
  </si>
  <si>
    <t>Annealing, Cyclic behavior, Mechanical brushing, Micro-structure, Stainless steel</t>
  </si>
  <si>
    <t>10.1016/j.ijfatigue.2020.105900</t>
  </si>
  <si>
    <t>Experimental study on creep-fatigue behaviors of chinese P92 steel with consideration of several important factors</t>
  </si>
  <si>
    <t>© 2020 Elsevier LtdIn this paper, the creep fatigue test at 550–650 °C of P92 steel is carried out, which not only reveals the damage evolution mechanism, but also analyzed the creep fatigue behaviors. The influence of temperature, load holding time and pre-fatigue damage on the creep fatigue behavior of P92 steel was studied in detail. The effects of the temperature and holding time on the hysteresis loops of stress–strain are evaluated quantitatively. Actually, the load holding time mainly affects the stress relaxation behavior. Secondly, pre-fatigue damage will replace the initial stage of cycle stress response and significantly reduce the duration of the stable stage. The linear cumulative damage model (LCD), strain range division model (SRD), strain energy density exhaustion model (SEDE) were used to predict the life of P92 steel. Actually, the SEDE model is found to be most suitable for the creep fatigue life prediction. Furthermore, the microstructure of the specimen and fracture at pre- and post- test was observed to explain the damage evolution mechanism of the creep fatigue interaction. The microstructure analysis shows that the main body of P92 steel is tempered martensite in lath shape, and a large number of M23C6 carbides are dispersed at the grain boundary. The M23C6 carbides have poor thermal stability, which will coarsen and connect after creep, reducing the material properties. The analysis of fracture morphology shows that the creep fatigue specimen with short-term load holding has notable characteristics of fatigue fracture, while the creep fatigue specimen with long-term load holding has notable characteristics of creep fracture.</t>
  </si>
  <si>
    <t>Creep fatigue interaction, Fracture morphology, Microstructure evolution, Pre-faigue damage, Strain-controlled test</t>
  </si>
  <si>
    <t>10.1016/j.ijfatigue.2020.105896</t>
  </si>
  <si>
    <t>Fatigue strength of EH36 steel welded joints and base material at low-temperature</t>
  </si>
  <si>
    <t>© 2020 Elsevier LtdFatigue tests are performed on base-metal and T-joint fillet-welded specimens of EH36 high strength steel at room temperature and −40 °C. A S-N curve and a P-S-N curve with a survival probability of 97.5% are fitted to the test results. It is found that the scatter in fatigue life at low temperature is smaller than that at room temperature. The FAT values for both specimens are obtained. In comparison with the curves from the guidelines, it is revealed that the design S-N curve suitable for EH36 high strength steel in room temperature provides very conservative estimates when it is used for the low-temperature environment.</t>
  </si>
  <si>
    <t>EH36 high strength steel, Fatigue testing, Low-temperature fatigue, S-N curves, Welded joints</t>
  </si>
  <si>
    <t>10.1111/ffe.13331</t>
  </si>
  <si>
    <t>Corrosion fatigue and electrochemical behaviour of steel wires used in bridge cables</t>
  </si>
  <si>
    <t>© 2020 Wiley Publishing Ltd.In-service bridge wires often fail prior to the design life subjected to alternating stresses and environmental erosion. In this paper, a novel corrosion fatigue test device, integrating fatigue testing machine and electrochemical accelerated corrosion assemblies, was developed to characterize the corrosion fatigue and electrochemical behaviour of the wires. Using the developed device, corrosion fatigue tests of corroded bridge wires under different corrosion and loading conditions were conducted. Electrochemical characteristics, corrosion fatigue behaviour, failure mechanism, and so forth were investigated according to electrochemical measurements, fracture morphologies and the lifetime of wires. Results evidence the synchronization of corrosion and fatigue and show the accelerated corrosion due to static and fatigue stresses. Additionally, cracking and fracture induced by multiple crack initiation was dominant in corrosion fatigue of corroded wires, and the coexistence of multiple corrosion pits decreased the lifetime significantly.</t>
  </si>
  <si>
    <t>accelerated corrosion test, bridge wire, corrosion fatigue, fracture morphology, multiple crack pit, polarization curve</t>
  </si>
  <si>
    <t>10.1007/978-981-15-3639-7_7</t>
  </si>
  <si>
    <t>Life Estimation of Circumferentially Notch Round Bars Using J Integral</t>
  </si>
  <si>
    <t>© 2021, Springer Nature Singapore Pte Ltd.Nuclear reactor’s structural components are subjected to high-temperature gradients at the time of shutdowns and start ups. These temperature gradients lead to loading conditions leading to low-cycle fatigue. Additionally, the presence of flaws, defects, and welds results in areas of stress concentration in the components. Therefore, the procedure of estimating the life of such components should consider the effects of stress concentration and temperature. In the present work, the low-cycle fatigue (LCF) life of specimens with circumferential notch is estimated when subjected to strain-controlled loading condition. Notched specimens mimic the multi-axial stress conditions which are results of defects present in the component and LCF conditions are at high temperature mimic the loading conditions due to temperature gradients. In order to study the effect of notches on the life of specimen, LCF were first conducted on plain or smooth specimens, i.e., specimens with notch and then on notched specimens at the same loading condition. The specimens were made of 316 LN austenitic stainless steel and the tests were done in strain control mode at room temperature and at 873 K. LCF loading conditions are conditions when stresses and strains are beyond the elastic limit, and hence, the elasto-plastic fracture mechanics approach was applied for life estimation using principles of fracture mechanics. In the present investigation for fatigue life, the J integral for the geometry is calculated to find out the root stress strain magnitude. The fatigue life is then estimated using the local strain-life method. The predicted life when compared with the experimental results was found to be within a factor of 1.2.</t>
  </si>
  <si>
    <t>Fatigue, Fracture, Life, Notch</t>
  </si>
  <si>
    <t>10.1080/15732479.2020.1759657</t>
  </si>
  <si>
    <t>Two-stage crack growth-based fatigue damage evaluation of orthotropic steel decks considering vehicle overload</t>
  </si>
  <si>
    <t>© 2020 Informa UK Limited, trading as Taylor &amp; Francis Group.One of the key issues on orthotropic steel deck (OSD) is the reduction of serviceability due to fatigue cracks even though the bridge still keeps a certain level of robustness itself, and accurately simulating crack growth process becomes crucial to evaluate the fatigue performance of OSDs. This paper proposes to measure the fatigue damage based on the two-stage crack growth model derived from experimental tests on the rib-to-deck welded joint of OSD. With the traffic data acquired by the weigh-in-motion system, the consideration of the near-threshold region, i.e., Stage I in the model, turns to be significant as the effect of the vehicle overload is shown more prominently. Thereupon, the way of fatigue damage evaluation is applied to each vehicle to quantify the severity of heavy vehicles with respect to the current status of the crack, and consequently to propose that the permit checking can be implemented in a more direct and dynamic way. The results can be valuable in the fatigue assessment that considers the remedial measures in the life-cycle of OSDs, e.g., the European Convention of Constructional Steelwork (ECCS) procedure, or in developing the guidance for the maintenance of specific bridges with OSDs.</t>
  </si>
  <si>
    <t>Bridges fatigue, crack growth, damage, orthotropic steel deck, traffic flow, vehicle overload</t>
  </si>
  <si>
    <t>10.1111/ffe.13326</t>
  </si>
  <si>
    <t>The role of grain size in static and cyclic deformation behaviour of a laser reversion annealed metastable austenitic steel</t>
  </si>
  <si>
    <t>cyclic hardening, fatigue life, grain size, laser annealing, metastable austenitic stainless steel, reversion</t>
  </si>
  <si>
    <t>10.1016/j.conbuildmat.2020.120750</t>
  </si>
  <si>
    <t>Experimental investigation of the influence of Nano TiO&lt;inf&gt;2&lt;/inf&gt; on rheological properties of binders and performance of stone matrix asphalt mixtures containing steel slag aggregate</t>
  </si>
  <si>
    <t>© 2020 Elsevier LtdThe performance characteristics of bitumens and Stone Matrix Asphalt (SMA) Mixtures modified by Nano TiO2 were evaluated through this study. For investigating the physical and rheological behavior of bitumens, penetration grade, softening point, ductility, linear Amplitude Sweep (LAS), Rotational Viscosity (RV), Dynamic Shear Rheometer (DSR), Bending Beam Rheometer (BBR), Multiple Stress Creep Recovery (MSCR) and storage stability tests were implemented. In this study, the steel slag was replaced with a coarse portion of aggregate Moreover, Resilient modulus (Mr), Indirect tensile strength (ITS), dynamic creep, wheel track, moisture susceptibility, and Four-Point Beam Fatigue (FPBF) tests were implemented to evaluate the properties of asphalt mixtures. The physical and chemical properties of aggregates were investigated to evaluate their influence on the behavior of mixtures. LAS and MSCR tests result revealed that the utilization of Nano TiO2 causes an enhanced fatigue life and rutting properties of binders. Based on results, utilization of Nano TiO2 enhances the Mr, rutting properties, ITS, fracture energy, and intermediate temperature behavior of specimens. Also, based on results, replacing a coarse portion of the aggregate skeleton by steel slag aggregate result in improving the rutting resistance of mixtures. At the same time it leads to decrease MR, ITS, TSR, and fatigue resistance of mixtures.</t>
  </si>
  <si>
    <t>Fatigue, LAS, MSCR, Nano TiO2, Rutting, Stone matrix asphalt</t>
  </si>
  <si>
    <t>10.3969/j.issn.1004-132X.2020.24.005</t>
  </si>
  <si>
    <t>Non-Masing Characteristic Analysis and Fatigue Life Prediction for 316L Stainless Steels</t>
  </si>
  <si>
    <t>© 2020, China Mechanical Engineering Magazine Office. All right reserved.The low cycle fatigue tests for 316L stainless steels were conducted at test temperatures of 293 K and 873 K respectively under different strain ranges. The amplitude correlation and temperature correlation of material cyclic properties were discussed. Non-Masing characteristics were compared under different conditions and the low cycle fatigue life was predicted by using energy method. The testing results show that at the initial of the cycle under various conditions, different degrees of cyclic hardening phenomena may occur, and then cyclic softening and saturation may occur until the materials fail. Compared with the testing condition of 873 K, the non-Masing characteristics of the material at 293 K is more significant. The non-Masing characteristics at two temperatures are more obvious under large strain range. When using the energy method to predict fatigue life, the predicted results are all located in the twofold scatter band, and the results considering non-Masing characteristics are more accurate than those of considering Masing characteristics. Under the temperature of 873 K and large strain range, the significant dynamic strain aging effect leads to subtle difference between the predicted results considering the non-Masing and Masing characteristics.</t>
  </si>
  <si>
    <t>316L stainless steel, Dynamic strain aging, Fatigue life prediction, Non-Masing characteristic</t>
  </si>
  <si>
    <t>10.1016/j.conbuildmat.2020.120269</t>
  </si>
  <si>
    <t>Establishment of a new approach to optimized selection of steel bridge deck waterproof bonding materials composite system</t>
  </si>
  <si>
    <t>© 2020 Elsevier LtdThis paper aims to compare the bonding properties of different waterproof bonding material composite systems in bridge deck pavement and select the optimal one based on a newly developed method. To fulfill this objective, four kinds of waterproof bonding material composite system were designed, and test samples were fabricated. Then, direct tensile test, direct shear test and 45-degree skew shear test at different temperatures (0 °C, 25 °C, 70 °C) were conducted on specimens to evaluate their bonding strength. In the meantime, the fatigue life of composite specimens was tested at 25 °C. Considering five indexes of direct tensile strength, direct shear strength, skew shear strength, fatigue life, and materials cost, the Technique for Order Preference by Similarity to an Ideal Solution (TOPSIS) method based on the entropy weight was employed to select the optimal waterproof bonding material composite system. Finally, the image binarization was used to validate the results obtained by entropy weight-TOPSIS method. Findings showed that the results obtained from both image binarization and entropy weight-TOPSIS method are in good agreement, which verifies the validity of this method in the optimal design of the steel deck waterproof bonding material composite system.</t>
  </si>
  <si>
    <t>Bridge deck pavement, Entropy weight-TOPSIS method, Evaluation, Image processing, Optimization, Waterproof adhesive system</t>
  </si>
  <si>
    <t>10.16579/j.issn.1001.9669.2020.06.030</t>
  </si>
  <si>
    <t>Fatigue strength analysis and optimization of FSC racing exhaust system</t>
  </si>
  <si>
    <t>© 2020, Editorial Department of JOURNAL OF MECHANICAL STRENGTH. All right reserved.The exhaust pipe of engine is subjected to alternating load of low and high temperatures during operation, which is prone to fatigue damage. For the FSC (Formula Student China) racing engine with the highest speed of 11 000 r/min ~13 000r/min, the exhaust pipe fatigue problem is more serious. In this paper, the FSC racing exhaust system is taken as the research object to analyze its fatigue strength and optimize the exhaust pipe thickness. Firstly, the Fluent software is used to analyze the conjugate heat transfer of the exhaust system to determine the temperature distribution of the exhaust system. Then the temperature distribution is mapped to the finite element mesh of the exhaust system, and the thermal stress and thermal strain are analyzed by finite element technology. Subsequently, two schemes including exhaust manifold "normal operation-parking cooling" cycle and extreme working condition cycle are designed to carry out the thermal cycle simulation. It is found that the exhaust gas accumulates plastic deformation under the alternating load of each cycle, and the exhaust system will eventually crack and be destroyed. Finally, the fatigue life of the two schemes is studied by using Ansys nCode DesignLife fatigue analysis software. The results show that both schemes effectively reflect the life expectancy of low-cycle fatigue damages under the combined action of exhaust manifold temperature field, thermal stress and strain. Based on the above analysis, the exhaust thickness is optimized by the extreme working condition circulation scheme. and it is verified by experiments that the 1.2mm thickness steel pipe meets the FSC exhaust requirements.</t>
  </si>
  <si>
    <t>"Flow-Thermal-Solid" coupling, Elastoplastic simulation, Exhaust system, Thermal fatigue, Thermal stress</t>
  </si>
  <si>
    <t>10.3233/ATDE200249</t>
  </si>
  <si>
    <t>Theoretical Analysis and Experimental Verification of the Influence of Geometrical Parameters on the Fatigue Life of SMA490BW Welded Butt Joint</t>
  </si>
  <si>
    <t>Advances in Transdisciplinary Engineering</t>
  </si>
  <si>
    <t>© 2020 The authors and IOS Press.Finite element mode was carried out for ultra-high cycle fatigue specimens of SMA490BW steel butt joints used in bogies. Finite element software ABAQUS/ FE-Safe was used to calculate the influences of different arc transition radius r and weld toe angles θ on joint stress concentration factor Kt and joint fatigue life N. The results show that r and θ have significant influence on the Kt and fatigue life of the SMA490BW steel butt joint for bogie. For the same inclination angle θ, Kt decreases gradually with r increasing. With θ increases, the effect of r on Kt is increasing continuously, also the effect of change in Kt caused by r on fatigue life N is increasing continuously. While in the case of same weld edge r, Kt increases with θ increasing. With r increases, the effect of θ on Kt is decreasing constantly, the effect of change in Kt caused by θ on fatigue life N is decreasing constantly. The fatigue performance of SMA490BW steel butt joint was tested by ultrasonic fatigue test machine. The results between the fatigue test and calculation is less than 15%. The finite element calculation result has important significance for improving the fatigue life of welded butt joint for bogie.</t>
  </si>
  <si>
    <t>butt joint, finite element, stress concentration factor, weld toe</t>
  </si>
  <si>
    <t>10.3390/ma13245711</t>
  </si>
  <si>
    <t>The effect of baking heat treatment on the fatigue strength and life of shot peened 4340M landing gear steel</t>
  </si>
  <si>
    <t>© 2020 by the authors. Licensee MDPI, Basel, Switzerland.In this study, the effect of baking heat treatment on fatigue strength and fatigue life was evaluated by performing baking heat treatment after shot peening treatment on 4340M steel for landing gear. An ultrasonic fatigue test was performed to obtain the S–N curve, and the fatigue strength and fatigue life were compared. The micro hardness of shot peening showed a maximum at a hardened depth of about 50 µm and was almost uniform when it arrived at the hardened depth of about 400 µm. The overall average tensile strength after the baking heat treatment was lowered by about 80–111 MPa, but the yield strength was improved by about 206–262 MPa. The five cases of specimens showed similar fatigue strength and fatigue life in high cycle fatigue (HCF) regime. However, the fatigue limit of the baking heat treated specimens showed an increasing tendency rather than that of shot peening specimens when the fatigue life was extended to the very high cycle fatigue (VHCF) regime. The effect of baking heat treatment was identified from improved fatigue limit when baking heat was used to treat the specimen treated by shot peening containing inclusions. The optimum temperature range for the better baking heat treatment effect could be constrained not to exceed maximum 246◦ C.</t>
  </si>
  <si>
    <t>4340M, Baking heat treatment, Inclusion, Shot peening, Ultrasonic fatigue test</t>
  </si>
  <si>
    <t>10.3390/ma13245753</t>
  </si>
  <si>
    <t>Low-cycle fatigue behavior of the novel steel and 30simn2mov steel at 700&lt;sup&gt;◦&lt;/sup&gt;c</t>
  </si>
  <si>
    <t>© 2020 by the authors. Licensee MDPI, Basel, Switzerland.As a newly developed gun barrel steel, the novel steel has shown excellent high-temperature strength, high resistance to wear and erosion, contributing to the superior ballistic life of gun barrels. As ballistic life increases, the fatigue life becomes essential for the safety and reliability of gun barrels. This paper presents a comparison of the low cycle fatigue (LCF) behaviors between a novel steel and 30SiMn2MoV steel at 700◦C. A strain-controlled fatigue test was carried out on the novel steel and 30SiMn2MoV steel in the strain range from 0.2 to 0.6%. The cyclic stress response behaviors of the novel steel and 30SiMn2MoV steel show cyclic softening behavior. In addition, the shape of the hysteresis rings of the novel steel and 30SiMn2MoV steel exhibit no-Masing model behavior. Energy–life relationships results show that the novel steel has higher fatigue resistance than the 30SiMn2MoV steel at 700◦C. The results of fatigue fracture analysis show that the failure mode of the 30SiMn2MoV steel is a mixed mode of intergranular fracture and transgranular fracture, while the failure mode of the novel steel is intergranular fracture. The cyclic softening of the two materials can be attributed to the lath structure with a high density of dislocations gradually transforms into low energy subcrystalline and cellular structures at 700◦C. The novel steel has a better fatigue life than the 30SiMn2MoV steel at 700◦C and different strain amplitudes, which is mainly related to the carbides and lath martensite in the materials.</t>
  </si>
  <si>
    <t>30SiMn2MoV steel, Fatigue fracture, High temperature LCF, Strain energy density, The novel steel</t>
  </si>
  <si>
    <t>10.1109/WCMEIM52463.2020.00040</t>
  </si>
  <si>
    <t>Research on predicting machining surface roughness based on neural network</t>
  </si>
  <si>
    <t>Proceedings - 2020 3rd World Conference on Mechanical Engineering and Intelligent Manufacturing, WCMEIM 2020</t>
  </si>
  <si>
    <t>© 2020 IEEE.The quality of the machined surface largely affects some physical properties such as wear resistance, corrosion resistance and fatigue resistance of parts, as well as functions such as service life and reliability. Surface quality is one of the requirements of customers for parts processing. The biggest indicator of the surface quality of machining is the size of the roughness. A neural network is used to predict the surface roughness of the machining workpiece, and stainless steel is selected as the workpiece material. Different cutting experiments were carried out at different cutting speeds, different feed rates, and different cutting depths. Aiming at the change of cutting conditions in the cutting process, the neural network model is used to predict the surface roughness during the process. The results of neural network prediction of workpiece surface roughness show that the numerical error predicted by this method is small and the accuracy is high. The prediction model has good prediction accuracy, and its maximum error does not exceed 2%. The model can predict the surface roughness after processing under different combinations of cutting speed, feed and depth of cut parameters, and has important guiding significance for the control of the surface quality of parts.</t>
  </si>
  <si>
    <t>Component, Cutting, Neural network, Surface roughness</t>
  </si>
  <si>
    <t>10.1007/s12206-020-1107-2</t>
  </si>
  <si>
    <t>Nonlinear fatigue life prediction model based on material memory</t>
  </si>
  <si>
    <t>© 2020, The Korean Society of Mechanical Engineers and Springer-Verlag GmbH Germany, part of Springer Nature.New nonlinear fatigue damage accumulation model is established on the basis of material memory theory and fatigue driving energy damage parameters to evaluate high-cycle fatigue life under multilevel variable amplitude loading. The loading interaction factor is constructed on the basis of damage degree and then the model is modified to consider the effect of loading interaction on fatigue damage accumulation. The two proposed models are convenient for calculation and have only two parameters that can be easily identified through experiments. In accordance with the test data of aluminum alloy Al-2024-T42, titanium alloy Ti-6Al-4V, nodular cast iron GS61, Q235B welded joint, and hot-rolled 16Mn steel, the two models developed in this study have been verified to predict fatigue life effectively. For multilevel loading, the modified model achieves higher prediction accuracy and its results are closer to the actual test data compared with those of the other models.</t>
  </si>
  <si>
    <t>Fatigue driving energy, Life estimation, Material memory, Nonlinear damage model, Variable amplitude loading</t>
  </si>
  <si>
    <t>10.3390/met10121636</t>
  </si>
  <si>
    <t>Influence of laser surface texturing sequence on fatigue properties of coated cold work tool steel</t>
  </si>
  <si>
    <t>© 2020 by the authors. Licensee MDPI, Basel, Switzerland.The aim of this research was to investigate the influence of laser surface texturing sequence on the fatigue properties of cold-work tool steel. For this reason, polished hourglass-type test specimens made from cold-work tool steel (K890) were surface textured using laser texturing. Surface textures were introduced before and after hard coating deposition (TiAlN) with the aim to investigate the sequence of surface-texturing process. It was found that coating deposition prolongs the fatigue life. The fatigue life behaviour can be influenced also by the sequence of surface texturing. In the case when laser texturing is done after coating deposition, it suffers in fatigue life properties. From a lower magnification, a fractured surface looks like a quasi-ductile fracture, but a closer look reveals that there is very little plastic deformation and some small flat regions can be seen with clear evidence of a brittle fracture mechanism with cleavage. Due to low fracture toughness of investigated steel, no fatigue striations of crack growth steps were found on the fractured surfaces.</t>
  </si>
  <si>
    <t>Fatigue, Fractography, Hard coating, Laser surface texturing, Tool steel</t>
  </si>
  <si>
    <t>10.1007/s11249-020-01359-w</t>
  </si>
  <si>
    <t>A 3D Finite Element Model of Rolling Contact Fatigue for Evolved Material Response and Residual Stress Estimation</t>
  </si>
  <si>
    <t>Tribology Letters</t>
  </si>
  <si>
    <t>© 2020, The Author(s).Rolling bearing elements develop structural changes during rolling contact fatigue (RCF) along with the non-proportional stress histories, evolved residual stresses and extensive work hardening. Considerable work has been reported in the past few decades to model bearing material hardening response under RCF; however, they are mainly based on torsion testing or uniaxial compression testing data. An effort has been made here to model the RCF loading on a standard AISI 52100 bearing steel with the help of a 3D Finite Element Model (FEM) which employs a semi-empirical approach to mimic the material hardening response evolved during cyclic loadings. Standard bearing balls were tested in a rotary tribometer where pure rolling cycles were simulated in a 4-ball configuration. The localised material properties were derived from post-experimental subsurface analysis with the help of nanoindentation in conjunction with the expanding cavity model. These constitutive properties were used as input cyclic hardening parameters for FEM. Simulation results have revealed that the simplistic power-law hardening model based on monotonic compression test underpredicts the residual generation, whereas the semi-empirical approach employed in current study corroborated well with the experimental findings from current research work as well as literature cited. The presence of high compressive residual stresses, evolved over millions of RCF cycles, showed a significant reduction of maximum Mises stress, predicting significant improvement in fatigue life. Moreover, the predicted evolved flow stresses are comparable with the progression of subsurface structural changes and be extended to develop numerical models for microstructural alterations. Graphic Abstract: [Figure not available: see fulltext.]</t>
  </si>
  <si>
    <t>Fatigue life, FE model, Residual stresses, Rolling bearing elements</t>
  </si>
  <si>
    <t>10.1016/j.fusengdes.2020.112070</t>
  </si>
  <si>
    <t>Strain life analysis of the first wall mock up under ITER-relevant heat flux conditions</t>
  </si>
  <si>
    <t>© 2020 Elsevier B.V.The ITER first wall (FW) panels consist of plasma facing Be tiles, the CuCrZr alloy heat sink, and the stainless steel structural material. A copper layer of 1−2 mm is used between the Be tile and the CuCrZr for stress compensation. The results of cyclic high heat flux (HHF) tests employing an electron beam facility indicate that the failure/weak spot usually occurs at the joint corners between the Be tile and the copper layer. 3-D FEM (finite element method) thermo-mechanical analysis utilizing ANSYS software has been conducted to simulate the performance of a FW mock up (MU) under cyclic HHF test. The elastoplastic analysis results indicate that the copper layer is most sensitive to plastic deformation, and eventually the most risky location for failures. With the ANSYS strain-life fatigue module, based on the strain-life relation of copper from the ITER handbook, the fatigue life of the MU was predicted via FEM simulation. The results show that, when loaded with 2 MW/m², the small scale MU and the semi-prototype MU have a predicted life time of 12,220 cycles and 10,834 cycles, respectively. Although the shortest life time is located at the upper surface of copper which is joined to the Be tile, the major part of the copper has a life time of the same scale, which lies in the range of 10000–30000 cycles. When loaded with 2.5 MW/m², the life times of the MUs are 7432 cycles and 7343 cycles, respectively.</t>
  </si>
  <si>
    <t>ANSYS, Fatigue life, Finite element method, First wall, Plasma facing material</t>
  </si>
  <si>
    <t>10.1016/j.tafmec.2020.102796</t>
  </si>
  <si>
    <t>Effect of periodic overloads and spectrum loading on fatigue life and microstructure in a Grade 900A rail steel</t>
  </si>
  <si>
    <t>© 2020 Elsevier LtdFatigue life and crack growth retardation due to spectrum loading, which are superposed on constant amplitude cycles, have been investigated in this paper. For this purpose, numerical and experimental methods are used to investigate the behavior of fatigue crack growth in the rail specimens. A 3D nonlinear boundary element model has been applied to estimate the fatigue life of the rail specimens. Then, the effect of several parameters on the fatigue life in rail specimens is investigated using the suggested 3-D boundary element model and experimental tests. In the numerical analysis, the modified Paris model has been used. The analysis and experimental tests have been performed on C(T) specimens made of a pearlitic Grade 900A steel. In the experimental tests and numerical analysis, the periodic overloads have remained constant and the effect of overload ratio (OLR) and occurrence ratios (OCR) on the fatigue life has been investigated. Finally, microstructure analysis on microstructure morphology of the region where cracks grow for specimens was performed. Comparison between experimental results and numerical data indicates that the modified Paris model and the Forman_Newman_De Koning (FNK) model is actually accurate.</t>
  </si>
  <si>
    <t>Boundary element, Crack growth, Fatigue life, Microstructure, Spectrum loading</t>
  </si>
  <si>
    <t>10.1016/j.corsci.2020.109027</t>
  </si>
  <si>
    <t>Laser shock peening-induced surface gradient stress distribution and extension mechanism in corrosion fatigue life of AISI 420 stainless steel</t>
  </si>
  <si>
    <t>© 2020 Elsevier LtdSurface gradient stress distribution was prepared on AISI 420 martensitic stainless steel (MSS) by massive laser shock peening treatment (MLSPT) with different pulse energies, and effects of MLSPT on residual stress and corrosion fatigue properties in NaCl solutions with different pH values were investigated by microstructural observation, residual stress measurement, corrosion fatigue test, and fractural morphology. Results showed that the coupling effect of MLSPT-induced surface microstructural evolution and gradient stress distribution effectively contributed to an extension in corrosion fatigue properties. Furthermore, the corrosion fatigue crack growth rate equation considering both gradient compressive residual stress and pH value was developed.</t>
  </si>
  <si>
    <t>Compressive residual stress, Corrosion fatigue crack rate, Gradient surface stress distribution, Laser shock peening, Martensitic stainless steel, NaCl solution</t>
  </si>
  <si>
    <t>10.1007/s43452-020-00114-1</t>
  </si>
  <si>
    <t>Fatigue tests on notched specimens of G20Mn5QT cast steel and life prediction by a new strain-based method</t>
  </si>
  <si>
    <t>Archives of Civil and Mechanical Engineering</t>
  </si>
  <si>
    <t>© 2020, Wroclaw University of Science and Technology.Fatigue performance of notched specimens of G20Mn5QT cast steel was investigated experimentally and analytically. Fatigue tests on a total number of 22 semi-circular notched specimens were conducted with the load ratios of − 1 and 0.1. Nominal stress-fatigue life relationship was obtained, and mean stress correction rules were verified for the notched specimens based on the test results. A new strain-based approach, strain field intensity (SNFI) method, was proposed, in which fatigue life of materials is predicted based on the weighted average strain in the fatigue damage region. The fatigue lives of the test specimens were predicted using three strain-based approaches, modified Neuber’s rule, equivalent strain energy density (ESED) method and the proposed SNFI method. The fatigue life prediction by the SNFI method was in very good agreement with the test results, which verified the rationality and applicability of the proposed SNFI method and also the adopted fatigue properties of G20Mn5QT cast steel. Both the modified Neuber’s rule and the ESED method gave conservative prediction of the fatigue life of the notched specimens. The necessity of the 3-dimensional fatigue damage region was also discussed for the proposed SNFI method.</t>
  </si>
  <si>
    <t>Fatigue life prediction, Fatigue tests, G20Mn5QT cast steel, Notched specimens, Strain field intensity method</t>
  </si>
  <si>
    <t>10.1016/j.engfailanal.2020.104787</t>
  </si>
  <si>
    <t>A probabilistic study of welding residual stresses distribution and their contribution to the fatigue life</t>
  </si>
  <si>
    <t>© 2020 Elsevier LtdWelding is a joining process that is associated with heating cycles which leads to considerable change in local material microstructure and the formation of high welding Residual stresses (RS) in the welded joint. Residual stresses can have a detrimental effect on the fatigue strength of welded joints. In this paper, previously published data from measurements of residual stresses in various types of welded joints are compiled. In total, more than 100 test results are studied covering steels with yield strengths between 307 MPa and 1050 MPa in different welded details (butt joints, longitudinal and transverse attachments, cruciform joints, as well as K-joints) with varying thicknesses. The collected data is used to study the distribution of welding residual stresses (regardless of the welding parameters) at weld toe and through the thickness of the welded plate. Probabilistic analysis is then used to arrive at a model that represents the value and distribution of residual stresses in welded joints. This model is used to predict and explain the scatter in fatigue test data from recent fatigue testing of welded samples.</t>
  </si>
  <si>
    <t>Compressive residual stresses, Probability density function, Residual stresses shapes, Tensile residual stresses, Welding</t>
  </si>
  <si>
    <t>10.1016/j.ijfatigue.2020.105892</t>
  </si>
  <si>
    <t>Development of nonlinear probabilistic S-N curves using survival analysis techniques with application to steel bridges</t>
  </si>
  <si>
    <t>© 2020 Elsevier LtdThis paper presents the application of survival analysis techniques, widely used in medical research, to the development of nonlinear probabilistic S-N curves for fatigue including the effects of other covariates. The number of cycles to failure is treated as a fictitious “time-to-event” parameter. Parametric survival analyses were performed using fatigue test data for steel bridges. The loglogistic accelerated failure time survival model was determined to be best suited for steel bridges. Results indicate that the current linear S-N curves for bridges do not provide a consistent probability of failure. Survival analysis can be a powerful tool for probabilistic fatigue analyses.</t>
  </si>
  <si>
    <t>Bridges, Probabilistic S-N, Reliability, Service life, Survival analysis</t>
  </si>
  <si>
    <t>10.1016/j.soildyn.2020.106283</t>
  </si>
  <si>
    <t>Damage evaluation and ultra-low-cycle fatigue analysis of high-rise steel frame with mesoscopic fracture models</t>
  </si>
  <si>
    <t>Soil Dynamics and Earthquake Engineering</t>
  </si>
  <si>
    <t>© Elsevier LtdIn this study, a straightforward method for evaluating damage and ultra-low-cycle fatigue (ULCF) life of high-rise steel frame structures under strong seismic loading at the material level was newly proposed on basis of inter-story drift measurement and mesoscopic fracture models. A mesoscopic ULCF model for cyclic loading was improved by considering both effects of strain amplitude and loading sequence, which was implemented into finite element software. Since elastic loading and unloading processes do not affect damage accumulation, four filtering methods for inter-story displacement data were proposed to improve computing efficiency without impeding simulation accuracy. An improved fracture model was integrated into ABAQUS using a user-defined subroutine, and a hybrid finite element analysis using both shell and beam elements was conducted, where filtered displacement was employed as input data. Experimental results of a shaking table test on a 1/3-scale 18-story steel frame conducted at E-Defense were employed to prove validity of the analysis method and fracture models. Comparison results show that the improved mesoscopic ULCF model can evaluate crack initiation of steel structures with acceptable accuracy.</t>
  </si>
  <si>
    <t>Ductile fracture, E-Defense shaking table test, High-rise steel structure, Inter-story drift measurement, Mesoscopic fracture model, Ultra-low-cycle fatigue</t>
  </si>
  <si>
    <t>10.1016/j.engfailanal.2020.104784</t>
  </si>
  <si>
    <t>Effect of multiaxial bending-torsion loading on fracture surface parameters in high-strength steels processed by conventional and additive manufacturing</t>
  </si>
  <si>
    <t>© 2020 Elsevier LtdThis paper studies the effect of multiaxial loading scenario on surface topography in notched samples made of high-strength steels processed by both conventional and additive manufacturing techniques. In a first stage, combined bending-torsion fatigue tests are performed for three bending-to-torsion ratios. In a second stage, based on the entire total area method, fracture surfaces are analysed via different surface topography parameters, namely height parameters, material/void volume parameters. The results show that surface topography parameters are decreasing functions of the bending-to-torsion ratio and the fatigue life, as well as increasing functions of von Mises stress range. Linear relationships between the surface topography parameters and the bending-torsion ratio, the fatigue life, and the von Mises stress range were found.</t>
  </si>
  <si>
    <t>Bending-torsion, Fatigue fracture, Multiaxial fatigue, Surface topography</t>
  </si>
  <si>
    <t>10.1007/s40032-020-00603-5</t>
  </si>
  <si>
    <t>Fatigue Life Prediction of Dissimilar Metal Laser Weld Joints</t>
  </si>
  <si>
    <t>Journal of The Institution of Engineers (India): Series C</t>
  </si>
  <si>
    <t>© 2020, The Institution of Engineers (India).Fatigue failure of dissimilar metal weld structures occurs when it is subjected to fluctuating loads. The structures made of dissimilar metal weld joints were found in many industrial applications. This paper is aimed to estimate the fatigue life of 0.76 mm 304 L stainless steel and mild steel laser welds using energy balance equation and infrared camera. The laser welding experiments are conducted as per the L4 Taguchi’s method, and optimal process parameters were estimated using Taguchi approach. The weld joint prepared at optimal process parameters is considered for prediction of fatigue life. The fatigue tests are conducted by varying pretension load and keeping amplitude constant. The rise in temperature of the specimen is captured during the fatigue life test using infrared camera. The results obtained from this approach are in good agreement with the experimental results. This study helps to predict the fatigue life of the welds quickly based on rise in temperature information acquired during the initial stages of fatigue test.</t>
  </si>
  <si>
    <t>Dissimilar metal, Fatigue life, Infrared camera, Laser welding, Temperature</t>
  </si>
  <si>
    <t>10.1016/j.ijfatigue.2020.105856</t>
  </si>
  <si>
    <t>Fatigue behavior and modeling for additive manufactured 304L stainless steel: The effect of surface roughness</t>
  </si>
  <si>
    <t>© 2020 Elsevier LtdThe fatigue strength of additively manufactured metallic parts in their as-built surface condition is mainly dominated by the surface roughness. Post-processing is often inevitable to reduce surface roughness effects even though post-processing diminishes the main advantage of additive manufacturing, which is net-shaped direct-to-service production. This study investigates the underlying mechanisms responsible for fatigue failure of additively manufactured 304L stainless steel parts in as-built and machined/polished surface conditions. Both strain- and force-controlled, fully reversed fatigue tests were conducted to gain a comprehensive understanding of surface roughness effects on fatigue behavior. The sensitivity to surface roughness is shown to be dependent on the control mode, with stress-based fatigue tests showing greater sensitivity than strain-based fatigue tests. Moreover, the fatigue life estimation for as-built specimens was performed based on surface roughness parameters as well as the fatigue properties of the specimens in machined/polished surface condition of the material without using any fatigue data of specimens in as-built surface condition. Accordingly, the effect of surface roughness on the fatigue behavior could be estimated reasonably well in both strain-life and stress-life approaches.</t>
  </si>
  <si>
    <t>Fatigue behavior, Fatigue life estimation, Laser beam powder bed fusion (LB-PBF), Stainless steel, Surface topology</t>
  </si>
  <si>
    <t>10.1111/ffe.13299</t>
  </si>
  <si>
    <t>Correlation between fatigue response of preformed bend DP600 steel specimen and wheel disc</t>
  </si>
  <si>
    <t>©2020 Wiley Publishing Ltd.The present aim of this paper is to predict the cornering fatigue life of a wheel disc through a preformed bend DP600 steel specimen. To accomplish this objective, a newly designed preformed specimen with a bend radius equivalent to the weakest section of the wheel disc is fabricated by stamping operation followed by load-controlled high-cycle fatigue tests. Finite element (FE) simulation of stamping operation shows that an equivalent strain of 13% is induced to the bend specimen. Preformed bend specimen exhibits less fatigue resistance than the prestrained straight specimen for the same equivalent prestrain. A combined state of loading induces multiaxial stress state, giving rise to asymmetry of stresses along the thickness at the bend root of the DP600 steel specimen. Distribution of equivalent plastic strain and stress triaxiality from FE simulation indicates that fatigue crack occurs at the centre of the inner fibre of the bend root.</t>
  </si>
  <si>
    <t>cornering fatigue, finite element simulation, high cycle fatigue, preformed bend, stress triaxiality</t>
  </si>
  <si>
    <t>10.1177/0954405420927831</t>
  </si>
  <si>
    <t>Investigation of insert-hole interference fit influence on downhole drilling bit failure</t>
  </si>
  <si>
    <t>Proceedings of the Institution of Mechanical Engineers, Part B: Journal of Engineering Manufacture</t>
  </si>
  <si>
    <t>© IMechE 2020.Down-the-hole drilling is a reliable method for drilling in medium-to-hard geological structures. The insert-hole fitting interference value emerges as one of the most important factors of down-the-hole drilling bit life. In this study, fatigue tests were conducted using a tungsten carbide pin press-fitted into a hole in the specimens of DIN 1.6580 steel (which is used for manufacturing the bit body) to quantify the effect of interference value on the bit body failure. Then, the process of bit-rock collision was simulated using three-dimensional finite element method taking into account the residual stresses in the insert and bit body to determine the optimal interference value. Simulations were performed considering the rotary motion of the bit in addition to impact for a single-insert as well as a commercial 3.5 inch bit. Results showed that the interference value influences fatigue life significantly. Also, the velocity and angle of impact have considerable influence on body stresses. Results of this study can greatly assist the design of insert-hole manufacturing tolerances in down-the-hole bits.</t>
  </si>
  <si>
    <t>bit, down-the-hole, drilling, fatigue, fit, Interference, residual, stresses</t>
  </si>
  <si>
    <t>10.12073/j.hjxb.20200119002</t>
  </si>
  <si>
    <t>Microstructure properties and anti-fatigue characteristics on CGHAZ of 600 MPa grade cold-pressed axle housing steel</t>
  </si>
  <si>
    <t>Bridge shell steel, Fatigue crack growth rate, Large angle grain boundary, Microalloying, Thermal simulation</t>
  </si>
  <si>
    <t>10.11896/cldb.19040114</t>
  </si>
  <si>
    <t>Effect of Shot Peening on Fatigue Properties of 17-4PH Stainless Steel at Room Temperature and High Temperature</t>
  </si>
  <si>
    <t>Fatigue, High temperature, Residual stress, Shot peening, Surface integrity</t>
  </si>
  <si>
    <t>10.1109/FENDT50467.2020.9337537</t>
  </si>
  <si>
    <t>Evaluation of fatigue damage in steels for turbine blades of nuclear plant by magnetic barkhausen noise</t>
  </si>
  <si>
    <t>Proceedings of 2020 IEEE Far East NDT New Technology and Application Forum, FENDT 2020</t>
  </si>
  <si>
    <t>© 2020 IEEE.In order to study the feasibility of the Magnetic Barkhausen Noise (MBN) technique for low cycle fatigue damage non-destructive testing (NDT) of X4CrNiCuMo steel for nuclear power turbine blades, the axial low cycle fatigue tests are carried out on X4CrNiCuMo steel specimens for turbine blades. The relationships between the MBN signal and microstructure, fatigue damage are studied by means of the MBN technique, transmission electron microscope (TEM) and metallographic microscope. The results showed that the MBN signal is very sensitive to low cycle fatigue damage. The MBN signal exhibits three main stages during the fatigue life. At the beginning of the test the MBN signal decreased rapidly, then it increased continuously and finally the signal suddenly dropped and then increased before failure. These successive stages can be associated to the typical stages of the low cycle fatigue life of metals such as cyclic hardening, cyclic softening and surface crack initiation and propagation. Thus, the MBN technique used in this paper can be an important reference for the fatigue damage assessment of turbine blades.</t>
  </si>
  <si>
    <t>Fatigue Damage, Magnetic Barkhausen Noise, Martensitic Precipitation Hardening Stainless Steel, Turbine Blade</t>
  </si>
  <si>
    <t>10.1016/j.wear.2020.203446</t>
  </si>
  <si>
    <t>A model for rolling bearing life with surface and subsurface survival: Surface thermal effects</t>
  </si>
  <si>
    <t>© 2020 Elsevier B.V.A previously developed model for bearing life calculation, based on high-cycle fatigue, including the separation of the surface and the subsurface survival of the rolling contact, is herewith further extended. It now includes the effects of frictional heating with a sharp temperature rise developed in the rolling contact. For this, a new surface damage integral, based on the creep mechanism, is included in the model. With this modification, the detrimental effect of high temperature developed in the rolling contact can now be accounted for. Sharp surface temperature rise during over-rolling are found in bearings operating at high speeds or under the combination of speeds, loads and unfavourable environmental temperatures. The present model introduces a threshold limit value of temperature above which the temperature in the rolling contact is deemed damaging for the steel microstructure and the tribological functionality of the rolling contact. The surface creep-damage model is first calibrated with endurance tests of bearings and then applied to study combinations of loads and speeds and the effect of the steel thermal conductivity on the life expectancy of the bearing. The ability of the present model to include damaging mechanisms, other than classical metal fatigue, increases the flexibility in bearing life predictions and allows to account for phenomena hitherto excluded from the estimation of the bearing fatigue life.</t>
  </si>
  <si>
    <t>Bearing life, Rolling bearings, Rolling contact fatigue, Thermal effects</t>
  </si>
  <si>
    <t>10.1016/j.jmmm.2020.167155</t>
  </si>
  <si>
    <t>Metal magnetic memory inspection of Q345B steel beam in four point bending fatigue test</t>
  </si>
  <si>
    <t>© 2020 Elsevier B.V.The metal magnetic memory (MMM) method is a nondestructive testing method to inspect the early damage of steel structures. A four-point bending fatigue beam was inspected by this method during the whole fatigue life. The self-magnetic-leakage field (SMLF) values were measured during the test of the Q345B steel beam. Frequency of 3 Hz and stress ratio of 0.2 contributed to the fatigue life of 100,180 cycles. Test results indicate that both the normal and tangential component of the SMLF values can identify the stress concentration and the crack zones. The gradient can reflect the degree of damage. Furthermore, in order to study the change law of the SMLF values in the crack zone, an improved magnetic dipole model considering the crack dimensions and shape is proposed. The model predictions are in very good agreement with the corresponding test results. Lastly, three characteristic parameters, i.e. average ΔHp(y) field values, resultant magnetic field value H and magnetic parameter m, were extracted from the test data. These parameters can judge the fatigue stage and the damage degree of the specimen. Therefore, the research lays the experimental and theoretical foundation for using the MMM method to inspect steel structures under fatigue bending loads.</t>
  </si>
  <si>
    <t>Crack, Four-point bending fatigue test, Magnetic dipole model, Metal magnetic memory, Self-magnetic-leakage field</t>
  </si>
  <si>
    <t>10.35789/fib.BULL.0095.Ch31</t>
  </si>
  <si>
    <t>Strain-based fatigue failure criterion for steel-fiber reinforced concrete</t>
  </si>
  <si>
    <t>American Concrete Institute, ACI Special Publication</t>
  </si>
  <si>
    <t>© 2020 American Concrete Institute. All rights reserved.This work proposes a new strain-based failure criterion for compression fatigue in steelfiber reinforced concrete. It is based on the Spark and Menzies' relationship between the logarithm of the secondary strain rate per cycle and the specimen life expressed as the logarithm of the number of cycles until failure. This relationship permits calculating the critical strain at the failure of the specimen as the sum of two terms. The first one is the maximum strain in the first cycle due to the maximum compression stress. The second term is the increase of strain due to the remaining cycles until failure. Thus, failure occurs when the strain reaches a critical level during fatigue loading. On the contrary, the material continues resisting while its accumulated strain is lower than the critical one. This criterion is validated against a series of low-cycle fatigue tests in five types of concrete with different amounts of fiber that share the same concrete matrix. Besides, the experimental results show that the fibers delay the deformation and deterioration processes caused by fatigue. They also show that there is an optimum fiber content that maximizes fatigue life.</t>
  </si>
  <si>
    <t>Compression fatigue, Fibers, Secondary strain rate, Steel-fiber reinforced concrete</t>
  </si>
  <si>
    <t>10.13228/j.boyuan.issn1001-0963.20200005</t>
  </si>
  <si>
    <t>Effect of different smelting methods on very high cycle fatigue properties of a torsion bar spring steel</t>
  </si>
  <si>
    <t>Journal of Iron and Steel Research</t>
  </si>
  <si>
    <t>© 2020 Gangtie Yanjiu Xuebao. All rights reserved.A new high-strength torsion bar spring steel (code Nl) was taken as the research object. Two types of experimental steels(Nl-VAR and Nl-ESR) were prepared by vacuum consumable electrode melting (VAR) and electroslag remelting (ESR) methods respectively. The effect of VAR and ESR smelting methods on the cleanli-ness and very high cycle fatigue properties of experimental steels was studied. The results show that the oxygen content in the Nl-ESR test steel is 9X 10-6, while that in the Nl-VAR test steel is only 5X 10-6. The oxide in¬clusion size and quantity were reduced due to the low oxygen content in the Nl-VAR tests steel, and the driving force for crack initiation around the inclusion is reduced, leading to higher very high cycle fatigue strength and in¬creased fatigue life.</t>
  </si>
  <si>
    <t>Electroslag remelting, High-strength steel, Non-metellic inclusion, Vacuum consumable electrode melting, Very high cycle fatigue</t>
  </si>
  <si>
    <t>10.24200/SCI.2019.52119.2546</t>
  </si>
  <si>
    <t>Fatigue and fracture behavior of A516 steel used in thick-walled pressure vessels</t>
  </si>
  <si>
    <t>Scientia Iranica</t>
  </si>
  <si>
    <t>© 2020 Sharif University of Technology. All rights reserved.In this paper, the growth of semi-elliptical crack in the walls of thick-walled cylindrical pressure vessels was investigated. The significance of the crack growth in cylindrical pressure vessels provides numerical and experimental 3D models for the growth of fatigue crack and estimates the fatigue life of pressure vessels. Because of available geometric and physical parameters, the fatigue life of these pressure vessels can be predicted more precisely than the existing standard tests, i.e., experimental and numerical. The most common specimen of thick-walled tanks, steel, was analyzed to conduct experimental tests. The mechanical properties and fatigue behavior of A516 steel were determined experimentally. For estimating the crack growth and calculating the fatigue life, the boundary element method and linear fracture mechanics equations were used. Finally, the experimental results of fatigue crack growth were compared with the numerical method, which yielded acceptable results. The overall results showed good agreement between the experimental data and numerical results.</t>
  </si>
  <si>
    <t>Boundary element, Fatigue crack growth, Fatigue life, Fracture mechanics, Pressure vessel</t>
  </si>
  <si>
    <t>10.3785/j.issn.1008-973X.2020.11.014</t>
  </si>
  <si>
    <t>Cryogenic low-cycle fatigue performance of pre-strained metastable austenitic stainless steel (S30408)</t>
  </si>
  <si>
    <t>Zhejiang Daxue Xuebao (Gongxue Ban)/Journal of Zhejiang University (Engineering Science)</t>
  </si>
  <si>
    <t>© 2020, Zhejiang University Press. All right reserved.Cryogenic pressure vessel's low-cycle fatigue performance is greatly affected by cold forming and warm forming. Tensile experiments and low-cycle fatigue experiments of metastable austenitic stainless steel S30408 at liquid-nitrogen temperature (77 K) were conducted to analyze the influences of pre-strain (0 and 0.35) and pre-strain temperature (293 K and 363 K) on the cryogenic low-cycle fatigue performance. Due to 0.35 pre-strain resulting in the increase in dislocation density and formation of strain-induced body centered cubic martensite, 293 K pre-strain specimen shows higher initial cyclic stress amplitude, smaller fatigue striation width and longer low-cycle fatigue life than base metal specimen at 77 K. When the pre-strain temperature changes from 293 K to 363 K, the austenite phase owns higher stability, martensitic transformation is blocked, the initial cyclic stress amplitude decreases, the fatigue striation width increases, and the strengthening effects on the cryogenic low-cycle fatigue life caused by 0.35 pre-strain is weakened. In general, 0.35 pre-strain shows significant strengthening effects on the S30408's cryogenic low-cycle fatigue performance, and the effects are limited by the pre-strain temperature.</t>
  </si>
  <si>
    <t>Cyclic stress response, Liquid-nitrogen temperature, Low-cycle fatigue life, Martensitic transformation, Pre-strain temperature</t>
  </si>
  <si>
    <t>10.3390/cryst10111045</t>
  </si>
  <si>
    <t>Graded grain structure to improve hydrogen-embrittlement resistance of twip steel</t>
  </si>
  <si>
    <t>© 2020 by the authors. Licensee MDPI, Basel, Switzerland.The high strength of twinning-induced plasticity (TWIP) steels makes them vulnerable to the hydrogen embrittlement (HE) phenomenon, thereby limiting their potential applications. This study suggests inducing a graded grain structure (GGS) in a Fe-17Mn-0.8C TWIP steel through shot peening and subsequent heat treatment to solve the problem. The microstructures and fracture surfaces of GGS TWIP steel were compared with those of conventionally manufactured TWIP steel possessing a uniform grain structure (UGS). Compared with the conventional UGS TWIP steel, GGS steel showed similar tensile properties with a yield strength of 310 MPa, tensile strength of 1060 MPa, and elongation-to-failure of 135%. It also exhibited moderately enhanced low-cycle fatigue (LCF) resistance in terms of fatigue life (8196 cycles to failure) compared with the UGS steel (7201 cycles). Furthermore, GGS TWIP steel exhibited a marked improvement in HE resistance, both in the monotonic (by a slow-strain-rate test) and cyclic deformation modes (by the LCF test) in a hydrogen environment. A relatively fine-grained (d = 15.6 µm) surficial area enhanced the HE resistance by inhibiting hydrogen penetration and decreasing twin density, while the coarse-grained (d = 74.6 µm) interior promoted the LCF resistance by suppressing crack growth.</t>
  </si>
  <si>
    <t>Fatigue, Graded, Hydrogen embrittlement, Tensile, TWIP steel</t>
  </si>
  <si>
    <t>10.3390/app10217774</t>
  </si>
  <si>
    <t>Fatigue life assessment in bainitic steels based on the cumulative strain energy density</t>
  </si>
  <si>
    <t>© 2020 by the authors. Licensee MDPI, Basel, Switzerland.Carbide-free bainitic steels are an example of high-strength steels that show an excellent combination of strength, ductility, toughness and rolling fatigue contact resistance and are progressively being introduced in the production of railways, crossings and automotive components. Although there are Mn-free approaches able to produce carbide-free bainitic steels, those based on the addition of Mn are less expensive. Therefore, it is important to fully understand the mechanical behavior of such materials to develop reliable engineering products. In this paper, three low-carbon bainitic steels, differing in Mn content, namely 0%, 2.3% and 3.2%, designated as steel A, B and C, respectively, were studied in a systematic manner. Low-cycle fatigue tests were conducted under symmetrical strain-controlled conditions for different strain amplitudes (0.6%, 0.7%, 0.8% and 1%). Independent of Mn content, a strong relationship between cumulative strain energy density and number of cycles to failure was found. Based on this relationship, a new predictive model, capable of estimating the fatigue lifetime, was developed. Predictions based on the new model were close to the experimental lives and were more accurate than those computed via the well-known Smith-Watson-Topper (SWT) and Liu criteria.</t>
  </si>
  <si>
    <t>Fatigue life predictions, High-strength bainitic steels, Mn effect, Strain energy density</t>
  </si>
  <si>
    <t>10.1007/s11665-020-05200-2</t>
  </si>
  <si>
    <t>Effect of Shot Peening on Residual Stress Distribution and Microstructure Evolution of Artificially Defected 50CrV4 Steel</t>
  </si>
  <si>
    <t>© 2020, ASM International.The aim of this paper is to clarify the effects of shot peening on fatigue life and strain hardening behavior of spring steel samples containing artificial surface defect. Artificial defect acting as pre-cracks is introduced and the effects of this defect on the material surface and the distribution of residual stress away from the defect are investigated before and after shot peening. Shot peening has provided the following modifications on the surface: (1) homogenous compressive residual stress, (2) high dislocation density, (3) superficial strain hardening, (4) retained austenite reduction. In this paper, shot peening is applied to 50CrV4 steel and its effect on surface roughness, microhardness, surface residual stress, crystallite size and dislocation density calculation is determined and SEM observations are used to reveal the properties severely strain-hardened layer. It can be shown that the shot peening can modify the crystallite size, however, the main effect is achieved by increasing the dislocation density and inducing the highly compressive residual stress. The effect of the surface modification to the 3-point bending fatigue life are analyzed.</t>
  </si>
  <si>
    <t>fatigue test, residual stress, shot peening, surface defect, surface strain-hardening</t>
  </si>
  <si>
    <t>10.3390/met10111445</t>
  </si>
  <si>
    <t>Deformation behavior of c15e + c steel under different uniaxial stress tests</t>
  </si>
  <si>
    <t>© 2020 by the authors. Licensee MDPI, Basel, Switzerland.In this paper, the mechanical properties of the material that define its mechanical behavior are experimentally investigated. All performed experimental tests and analyzes are related to C15E + C steel. The tested material was delivered as cold drawn round bar. It is usually used in mechanical engineering for design of low stressed components. Experimentally obtained results relate to the maximum tensile strength, yield strength, creep behavior, and uniaxial fully reversed high cyclic fatigue. Results representing mechanical properties are shown in the form of engineering stress– strain diagrams, while creep behavior of the material at different temperatures and different stress levels is displayed in the form of creep curves. Tests representing uniaxial cyclic fully reversed mechanical fatigue at constant stresses and room temperature in air are shown in the form of fatigue-life (−) diagram. Some of the experimental results obtained are as follows: ultimate tensile strength ((° / °) = (598/230) MPa), yield strength (. (° / °) = (580/ 214) MPa), modulus of elasticity ((° / °) = (213/106) GPa), and fatigue limit ((°,) = 250.83 MPa). The fatigue tests were performed at frequency of 40 Hz and at room temperature (20 °C) in air, with stress ratio of = −1.</t>
  </si>
  <si>
    <t>Impact fracture energy, Mechanical properties, Steel C15E + C (1.1141), Uniaxial creep, Uniaxial high cyclic mechanical fatigue</t>
  </si>
  <si>
    <t>10.1111/ffe.13341</t>
  </si>
  <si>
    <t>Analysis on stress-strain behavior and life prediction of P92 steel under creep-fatigue interaction conditions</t>
  </si>
  <si>
    <t>©2020 Wiley Publishing Ltd.Considering the flexible operation conditions, the creep-fatigue performance of P92 steel plays a crucial role in manufacturing structural components of ultra-supercritical fossil power plants at 620°C–630°C. The creep-fatigue interaction tests of P92 steel were conducted at 630°C in air with different duration periods, where the duration periods were simultaneously added on the peak tensile strain and valley compressive strain. The addition of hold time resulted in a rapid decrease of fatigue life, where the reduction amplitude increasing with the hold time. There was more than five times reduction as the hold time increased to 300 s. Moreover, the stress relaxation behavior during hold time exhibited a saturation behavior at long dwell time, where the limited relaxed stress gradually approached to the creep threshold stress. Furthermore, a modified strain energy density exhaustion model involving creep threshold stress was proposed and provided more accurate predictions in comparison with the conventional model, reducing the conservatism.</t>
  </si>
  <si>
    <t>creep-fatigue interaction, modified strain energy density exhaustion model, P92 steel, stress relaxation</t>
  </si>
  <si>
    <t>10.1016/j.engfailanal.2020.104785</t>
  </si>
  <si>
    <t>Fatigue failure assessment of S355J2G1W structural steel under biaxial in- and out of phase loading regarding geometrical constraints of samples</t>
  </si>
  <si>
    <t>© 2020 Elsevier LtdThe paper presents the fatigue tests results of the different samples configurations subjected to the biaxial type of loading. All test were performed for structural steel. The experimental campaign was conducted with non-proportional bending and torsion without and with phase shift equal to ϕ = 0° and 90° for various stress ratios. One-sided restrained samples were tested under constant load and constant stress ratio R = −1. The development of fatigue cracks was also observed and recorded during the tests. Stress distributions were numerically calculated using the Matlab program. Lifetimes calculated according to modified Huber-Mises, modified Tresca and Nishihara-Kawamoto criteria are compared with experimental ones.</t>
  </si>
  <si>
    <t>Biaxial loading, Fatigue life, High cycle fatigue, Non-proportional cyclic loading</t>
  </si>
  <si>
    <t>10.1016/j.ijfatigue.2020.105847</t>
  </si>
  <si>
    <t>Effect of change in microstructures due to simulation temperatures on the low cycle fatigue behavior of P91 steel</t>
  </si>
  <si>
    <t>© 2020 Elsevier LtdIn this study, the microstructures of the three principal heat-affected zones (HAZs) of the P91 steel weld joint were simulated using appropriate heat treatments at different soaking temperatures ranging from 865 °C to 1200 °C. Low cycle fatigue tests were conducted on the samples of each microstructural zone of the weld joint at 550 °C employing a constant strain amplitude of ±0.6% and strain rate of 3 × 10−3 s−1. In the weld joint's microstructures, the weld metal exhibits the lowest fatigue life, followed by the inter-critical (IC). However, the actual weld joint specimen failed at the interface between the ICHAZ and the base metal.</t>
  </si>
  <si>
    <t>Fatigue life, Low cycle fatigue, Microstructure, P91 steel, Simulated HAZs</t>
  </si>
  <si>
    <t>10.1016/j.ijfatigue.2020.105851</t>
  </si>
  <si>
    <t>Fatigue life assessment of Al-steel resistance spot welds using the maximum principal strain approach considering material inhomogeneity</t>
  </si>
  <si>
    <t>© 2020A large fatigue test program was performed on a variety of Al-Al and Al-steel resistance spot welds (RSWs) using novel multi-ring domed electrodes. The results support the hypothesis that fatigue life is influenced not only by the weld nugget diameter and the sheet thickness, but also by the plastic deformation of the aluminum sheet. Finite element models considering material inhomogeneity in the RSWs were developed to determine the maximum principal strain. The results demonstrate that for stack-ups with different sheet thickness or material combinations, the maximum principal strain exhibited a better correlation with fatigue life when considering material inhomogeneity.</t>
  </si>
  <si>
    <t>Fatigue life assessment, Material inhomogeneity, Maximum principal strain method, Resistance spot welding, Structural stress method</t>
  </si>
  <si>
    <t>10.1016/j.ijfatigue.2020.105849</t>
  </si>
  <si>
    <t>Fatigue analyses and life predictions of laser-welded lap-shear specimens made of low carbon and high strength low alloy steels</t>
  </si>
  <si>
    <t>© 2020 The AuthorsThis paper first presented fatigue analyses of dissimilar laser welds (LWs). Laser welded (LWed) lap-shear (LS) specimens made of low carbon (LC) and high strength low alloy (HSLA) steel sheets were used in quasi-static and fatigue tests. Failure loads and fatigue data of LWed LS specimens were obtained. The LWs before and after failure were examined by optical and scanning electron microscopes. Three failure modes and corresponding failure mechanisms were obtained in quasi-static, high-cycle and low cycle conditions. The quasi-static failure mode was controlled by necking failure in base metal of LC steel. The low-cycle fatigue failure mode was controlled by upper sheet separation in heat affected zone (HAZ) of LC steel, while the high-cycle fatigue failure mode was controlled by lower sheet separation in HAZ of HSLA steel. Finite element models of LWs with original cracks and finite kinked cracks in LS specimens were developed to obtain the corresponding global and local stress intensity factors (SIFs), respectively. Finally, the fatigue lives predicted by the fatigue model based on the local SIF solutions and Paris law agreed well with the experimental results.</t>
  </si>
  <si>
    <t>Fatigue life, High strength low alloy steel, Laser weld, Low carbon steel, Stress intensity factor</t>
  </si>
  <si>
    <t>10.1016/j.ijfatigue.2020.105823</t>
  </si>
  <si>
    <t>An improved methodology based on continuum damage mechanics and stress triaxiality to capture the constraint effect during fatigue crack propagation</t>
  </si>
  <si>
    <t>© 2020 Elsevier LtdAn improved continuum damage mechanics (CDM) and extended finite element method (XFEM) methodology is proposed to consider the effect of crack tip constraints on the fatigue crack growth (FCG) behavior. Several FCG experiments are conducted on compact tension (CT), single edge notch bending (SENB) and middle tension (MT) specimens prepared from modified 9Cr-1Mo steel. Combined CDM-XFEM methodology is improved to capture the crack tip constraints effect. Experimental and simulated FCG lives are compared to each other and found in good agreement. This analysis shows that the triaxiality parameter is a key parameter for estimating the crack tip constraints correctly.</t>
  </si>
  <si>
    <t>Constraint effects, Continuum damage mechanics, Fatigue crack growth, Modified 9Cr-1Mo steel, XFEM</t>
  </si>
  <si>
    <t>10.1016/j.ijfatigue.2020.105837</t>
  </si>
  <si>
    <t>P92 steel creep-fatigue interaction responses under hybrid stress-strain controlled loading and a life prediction model</t>
  </si>
  <si>
    <t>© 2020 Elsevier LtdIn contrast to conventional strain-controlled creep-fatigue interaction (CCFI) loadings, a novel hybrid stress- and strain-controlled creep-fatigue interaction (HCFI) loadings were developed on P92 steel. Dwell stresses ranging from 140 MPa to 170 MPa, and dwell periods of 300 s, 600 s and 1800 s were employed at 625 °C. The test responses demonstrate that cyclic softening and hardening effects lead to complicated cyclic responses. In addition, the failure life under HCFI loading is observed to be reduced with the dwell stress and dwell period. Finally, a viscosity-based model is proposed to predict the lifetime of both HCFI and CCFI tests.</t>
  </si>
  <si>
    <t>Cyclic responses, Hybrid stress- and strain-controlled creep-fatigue interaction loading, Life prediction</t>
  </si>
  <si>
    <t>10.1111/ffe.13276</t>
  </si>
  <si>
    <t>Corrosion-fatigue behaviour of Cr–Mo steel under biaxial tension</t>
  </si>
  <si>
    <t>© 2020 Wiley Publishing Ltd.Combined cyclic tension and internal pressure tests with various proportions of each loading were run on a 2.5%Cr–1%Mo steel in air and in 3.5% NaCl solution, with and without cathodic protection to investigate the effect of positive stress biaxiality on corrosion-fatigue lives and damage mechanisms. At free potential, a strong reduction in fatigue resistance was observed for uniaxial as well as for equibiaxial cyclic tension and attributed to multiple crack initiation from corrosion pits. Cathodic protection completely cancelled the detrimental effect of the corrosive environment on fatigue lives whatever the load biaxiality was, in spite of an obvious enhancement of intergranular fracture attributed to hydrogen embrittlement.</t>
  </si>
  <si>
    <t>biaxial tension, corrosion fatigue, hydrogen embrittlement, intergranular facets, pits, steel</t>
  </si>
  <si>
    <t>10.1016/j.fusengdes.2020.111823</t>
  </si>
  <si>
    <t>Evaluation of fatigue properties of reduced activation ferritic/martensitic steel, F82H for development of design criteria</t>
  </si>
  <si>
    <t>© 2020 Elsevier B.V.Reduced activation ferritic/martensitic (RAFM) steels are promising candidate for structural material of tritium breeding blanket in a fusion reactor. Database accumulation and definition of design criteria for RAFM have been intensively studied together with the progress of blanket design activities. As a part of database accumulation for fusion blanket, a RAFM steel, F82H was fatigue-tested at 573 and 673 K in the air. Axial strain-controlled fatigue tests were carried out with a cylindrical specimen with 8 mm of diameter with -1 of strain ratio condition in accordance with Japanese Industrial Standard, JIS Z 2279, “Method of high-temperature low cycle fatigue testing for metallic materials.” For high cycle tests, the maximum test cycles exceeded 106 cycles. Fatigue lifetime of F82H at temperatures ranging from room temperature to 673 K fell into the factor of 2 of the empirical fitting curve for 673 K. It was studied using experimental results that fatigue-related design limit based on RCC-MRx, such as fatigue design curves, half-life cyclic curves, and related coefficients.</t>
  </si>
  <si>
    <t>Elevated temperature, Fatigue, Reduced activation ferritic/martensitic steel</t>
  </si>
  <si>
    <t>10.1016/j.jmatprotec.2020.116768</t>
  </si>
  <si>
    <t>Dual-processing by abrasive waterjet machining—A method for machining and surface modification of nickel-based superalloy</t>
  </si>
  <si>
    <t>© 2020 Elsevier B.V.Abrasive waterjet (AWJ) is widely used for machining of advanced (e.g. nickel-based) superalloys as it offers high material removal rates and low cutting temperatures. However, the inadequate surface integrity, e.g. large number of scratches and embedded particles in the machined surface, which would induce severe deteriorations of the materials functional performance, has been one of the greatest issues of the AWJ machining technique. To solve this problem, this research proposed a dual-process abrasive waterjet machining method, whereby two different functions of abrasive waterjet were employed: materials removal (first process) and surface modification (secondary process), hence, to improve the workpiece surface integrity. Two types of entrained particles, i.e. with sharp cutting edges (e.g. garnet) and smooth surfaces (e.g. stainless steel ball), that depending on their kinetic energy density can either cut or modify the workpiece surface respectively, are employed for these the two constitutive processes of the proposed dual-waterjet machining method. A critical standoff distance and inclination angle of the waterjet nozzle has been defined for the surface modification process thus, to eliminate the embedded particles and scratches left by the first cutting process while also introducing a surface strengthening effect. To support this approach, a mathematical model has been proposed for determining the surface modification parameters (e.g. jet feed speed and abrasive flow rate). In-depth analysis of the microstructural and metallurgical alternations of the machined workpiece surface and superficial layer have also been conducted to reveal the mechanisms responsible for the surface damage elimination and surface strengthening. Moreover, a four point bending fatigue test has been conducted to validate the mechanical performance, whereby a significant improvement of the fatigue life on the machined workpiece was achieved when compared with the case that single AWJ cutting method (91 %) and conventional machining (34 %) are employed. This proves that the proposed dual-processing AWJ machining method is of high efficiency to improve the functional performance of components on a single machine tool platform.</t>
  </si>
  <si>
    <t>Abrasive waterjet machining, Fatigue, Nickel based superalloy, Surface integrity, Surface modification</t>
  </si>
  <si>
    <t>10.1111/ffe.13277</t>
  </si>
  <si>
    <t>Environmental effect of PWR primary water on fatigue life of stainless steel (influence of loading rate on fatigue life reduction)</t>
  </si>
  <si>
    <t>© 2020 Wiley Publishing Ltd.Fatigue tests on Type 316 stainless steel specimens were conducted for various combinations of rise time and strain range in simulated pressurized water reactor (PWR) water. It was demonstrated that crack growth rate estimated from test results correlated well with the strain intensity factor range. An equation for predicting Fen was obtained as a function of rise time and strain range. It was found that, although Fen depends on strain range, the magnitude of the change in Fen due to the strain range is negligibly small compared with the scatter in the test results.</t>
  </si>
  <si>
    <t>environmental effect, fatigue life, PWR, rise time, stainless steel, strain intensity factor, strain rate</t>
  </si>
  <si>
    <t>10.1016/j.conbuildmat.2020.119852</t>
  </si>
  <si>
    <t>Experimental research on fatigue behavior of prestressed concrete beams under constant-amplitude and variable-amplitude fatigue loading</t>
  </si>
  <si>
    <t>© 2020 Elsevier LtdThis paper presents the experimental and analytical results of the fatigue behavior of prestressed concrete (PC) beam used in a heavy-haul railway under constant-amplitude and variable-amplitude fatigue loading. The fatigue behaviors including mid-span displacement, bending stiffness and strains of classical materials were investigated comprehensively. Moreover, the residual strain of concrete in compression zone was mainly analyzed and fitted, and the S-N relationships of bottom tensile steel bar and the test beam related to prestressing force were given. The experimental result shows that the fatigue failure mode of PC beam is the fatigue fracture of bottom tensile steel bar in the pure bending section. The main crack width, stiffness degradation and the maximum displacement all show development law of three stages under the constant-amplitude fatigue loading. The fatigue characteristic parameters (stiffness, displacement and strain of concrete in compression zone) of variable-amplitude fatigue test beams exhibit the multi-stage development law due to the addition of multi-level fatigue load. Further, on the basis of the fatigue characterization model of classical materials and the stress analysis of fatigue cracking cross-section, a nonlinear numerical analysis method for the whole fatigue process is proposed. The numerical simulation results are in good agreement with the test data, which shows that the proposed numerical analysis method can simulate the fatigue behavior of PC beams under constant-amplitude and multi-level variable-amplitude fatigue loading. The results of this research provide a reference for fatigue design and fatigue life evaluation of PC beams in heavy-haul railway.</t>
  </si>
  <si>
    <t>Bending stiffness, Constant-amplitude and variable-amplitude fatigue test, Fatigue behavior, Fatigue characterization model, Residual strain</t>
  </si>
  <si>
    <t>10.1016/j.conbuildmat.2020.119795</t>
  </si>
  <si>
    <t>New damage evolution law for modeling fatigue life of asphalt concrete surfacing of long-span steel bridge</t>
  </si>
  <si>
    <t>© 2020As the traffic volume and wheel load on the orthotropic deck of a long-span steel bridge increase, longitudinal cracks often develop in the asphalt concrete surfacing leading to deterioration. The purpose of this study was accordingly to derive the fatigue failure evolution law of this surfacing. The fatigue damage evolution mechanism was studied from a micro perspective to derive a general fatigue damage evolution law. Fatigue tests and theoretical predictions of fatigue life were then performed for different asphalt concrete surfacing types commonly used in the decks of long-span steel bridges to verify the derived law.</t>
  </si>
  <si>
    <t>Asphalt concrete surfacing, Damage evolution law, Fatigue experiment, Fatigue life, Long-span steel bridges</t>
  </si>
  <si>
    <t>10.1016/j.ijhydene.2020.02.125</t>
  </si>
  <si>
    <t>Effects of stress concentration on the mechanical properties of X70 in high-pressure hydrogen-containing gas mixtures</t>
  </si>
  <si>
    <t>© 2020 Hydrogen Energy Publications LLCThis study aims to investigate the mechanical properties of X70 pipeline steel under the synergistic influence of hydrogen and stress concentration. Slow strain rate tensile tests and low-cycle fatigue tests were performed on the specimens with different stress concentration factors (Kt) in 10 MPa nitrogen/hydrogen mixtures. Results show that the degradation degree of the ductility and fatigue life of X70 steel induced by hydrogen increases with the increase of Kt, and as the hydrogen partial pressure in mixtures increases, the influence of Kt on hydrogen-induced degradation increases as well. In addition, finite element analysis was performed via a modified hydrogen diffusion/plasticity coupled model to study the effect of Kt on hydrogen distribution in the specimens, which can influence the mechanical properties of X70. The maximum hydrogen concentration consistently appears at the notch tip of the specimen and increases with the increase of Kt, which is proposed to be one of the reasons for the severe hydrogen embrittlement of the specimens with large Kt. As the axial tensile force on the specimen increases, the maximum hydrogen concentration at the notch tip begins to be dominated by hydrogen in the normal interstitial lattice sites and, subsequently, in the trapping sites.</t>
  </si>
  <si>
    <t>Finite element analysis, Hydrogen distribution, Hydrogen embrittlement, Stress concentration, X70 pipeline steel</t>
  </si>
  <si>
    <t>10.3901/JME.2020.20.088</t>
  </si>
  <si>
    <t>Fatigue Propagation Behavior of Mode II Crack of 30Cr2Ni4MoV Rotor Steel</t>
  </si>
  <si>
    <t>© 2020 Journal of Mechanical Engineering.The fatigue crack propagation(FCP) rate is important index of mechanical properties for characterizing the fatigue failure of materials, they are the important basis for structural integrity assessment of key projects such as nuclear reactor engineering, chemical engineering, aeronautics and astronautics, and high-speed railway, etc. The Arcan specimens are used to study the FCP behavior of mode II crack of 30Cr2Ni4MoV rotor steel. The fatigue propagation direction of mode II crack is predicted by the existing crack propagation criterion. The results show that the maximum circumferential stress criterion can predict the fatigue propagation direction of mode II crack. The compact tension(CT) specimens are used to study the FCP behavior of mode I crack of 30Cr2Ni4MoV rotor steel. The relationship between the FCP rates and the range of J integral obtained from the fatigue growth tests of mode I crack and mode II crack are compared, and they are very close. Therefore, for the 30Cr2Ni4MoV rotor steel, the results of the mode II crack fatigue growth rates obtained according to the Arcan specimens tests can be used to predict the remaining life of the cracked structures.</t>
  </si>
  <si>
    <t>Fatigue crack propagation, Finite element analysis, J-integral, Maximum circumferential stress criterion, Mode-ii crack</t>
  </si>
  <si>
    <t>10.3233/ATDE200206</t>
  </si>
  <si>
    <t>Manufacturing of High Pressure Die Casting Die Inserts Using SLM</t>
  </si>
  <si>
    <t>© 2020 The authors and IOS Press.Dies for high pressure die casting are normally manufactured by machining of slabs of tool steel to the required dimensions. This manufacturing requires several steps such as rough machining, heat-Treatment, EDM (electro discharge machining) and polishing. With the AM (additive manufacturing) method SLM (Selective Laser Melting) it has become possible to print the dies fully or in part. Several advantages are expected, such as a better thermal distribution in the die in service and thereby extended die life and better component quality. This is due to the possibility of making the cooling channels conformal. There are also expectations of reduced time and cost in the manufacturing process due to fewer manufacturing steps and better material utilisation. Hopes are to print a net shape or near net shape that can be used directly as a die component. In this paper it is investigated to what extent this can be fulfilled by printing two die inserts to be used for casting fatigue test samples of aluminium. They were printed on a 3D Systems ProX DMP 300 in maraging steel powder. The result is that it is possible to obtain a sufficiently smooth surface die surface. However, the current design with an SLM insert fitted in a machined die makes extensive post printing manufacturing necessary.</t>
  </si>
  <si>
    <t>Additive Manufacturing, AM, Conformal cooling channels, High Pressure Die Casting, HPDC, Selective Laser Melting, SLM Dies</t>
  </si>
  <si>
    <t>10.1063/5.0025406</t>
  </si>
  <si>
    <t>Thermal fatigue analysis of stellite coated P20 tool steel</t>
  </si>
  <si>
    <t>© 2020 Author(s).Thermal fatigue failure is one of the main reasons for the mechanical failure in Die casting die materials. To improve the fatigue strength of the material, one of the most used method is surface treatment of the materials in which hardness and die life is improved. This paper reports an investigation of the performance of AISI P20 tool steel, coated with Stellite 6 alloy with varying coolant positions and coating thickness. Results on thermal fatigue behaviour of P20 tool steel studied in a newly designed specimen. The bottom surface of a test sample was heated in molten aluminium bath at constant temperature 600°C and coolant flow positioned inside the specimen. The fatigue analysis was evaluated on above specimens made of P20 material and heat cracks and thermal fatigue behaviour were studied. By varying the coolant locations and coating thickness, results were evaluated and optimizes the parameters. The main objective is to prolong the formation of thermal cracks on die, so that increased die life shall be expected. Based on fatigue failure theories of stress-life theories such as; Goodman and Gerber, this paper predicts the fatigue life, damage and alternating stress of a designed component with varying coolant position with different level of coating thickness were studied.</t>
  </si>
  <si>
    <t>AISI P20, Computational Analysis, Stellite coating, Thermal fatigue</t>
  </si>
  <si>
    <t>10.14006/j.jzjgxb.2019.0094</t>
  </si>
  <si>
    <t>Experimental research on fatigue properties of Q345 steel after natural cooling down from high temperature</t>
  </si>
  <si>
    <t>Fatigue property, Natural cooling down from high temperature, Probabilistic S-N curve, Q345 steel, Tensile fatigue test</t>
  </si>
  <si>
    <t>10.14006/j.jzjgxb.2019.0103</t>
  </si>
  <si>
    <t>Experimental study on residual stress in high strength Q690 welded steel sections after high temperature exposure</t>
  </si>
  <si>
    <t>Distribution pattern, High temperature exposure, Q690 high strength steel, Residual stress, Welded section</t>
  </si>
  <si>
    <t>10.1080/14680629.2019.1568288</t>
  </si>
  <si>
    <t>Evaluation and optimization of bridge deck waterproof bonding system using multi-objective grey target decision method</t>
  </si>
  <si>
    <t>© 2019 Informa UK Limited, trading as Taylor &amp; Francis Group.Surfacing of steel decks is one of the crucial issues which engineers are facing during construction of long-span steel bridges. This study aims to optimise the overall performance of the bridge deck waterproof bonding system. The waterproof bonding system used in this study consisted of two layers, a waterproof layer and a bonding layer. The role of the bonding is to ensure that the deck pavement and the steel panel can form a monolithic structure. The waterproof layer mainly prevents moisture from penetrating into the bridge deck. A series of laboratory experiments were conducted to evaluate the bonding performance of the waterproof adhesive system. Different types of waterproof adhesive systems were considered in the experimental design. Five performance indicators such as tensile strength, direct shear strength, skew shear strength, fatigue life, and project cost, were incorporated for evaluation. Then, the multi-objective grey target decision approach was employed as an optimised method to recommend a suitable waterproof adhesive system. Results showed that the temperature and performance indicators had a significant influence on the ranking of varying waterproof bonding system types. Findings of this research could provide the technical support for the future design of bridge deck waterproof adhesive systems.</t>
  </si>
  <si>
    <t>bridge deck pavement, grey target decision theory, optimisation, overall performance, waterproofing adhesive system</t>
  </si>
  <si>
    <t>10.13228/j.boyuan.issn1001-0963.20190264</t>
  </si>
  <si>
    <t>Rotary bending fatigue characteristics and crack initiation and propagation behavior of 32Cr3MoVE bearing steel</t>
  </si>
  <si>
    <t>© 2020 Gangtie Yanjiu Xuebao. All rights reserved.The rotating bending fatigue test of 32Cr3MoVE bearing steel was carried out with a smooth funnel-shaped specimen, and the rotational bending fatigue characteristics and crack initiation and propagation behavior of 32Cr3MoVE bearing steel were studied. The fatigue limit measured by the lifting method is 860 MPa, Fatigue fractures were observed using S E M and statistical breaking tests were performed that 68. 7% of fatigue failure was caused by non-metallic, 18. 8% by surface machining defects, and 12. 5% by surface roughness. When the loading stress is lower than 980 MPa, the fatigue fracture is mainly caused by the internal non-metallic inclusions. When the loading stress is higher than 980 MPa, the fatigue fracture is mainly caused by surface defects. The maximum stress intensity factors caused by surface machining defects and surface roughness are 3. 05 MPa m1/2 and 2. 97 M P a - m 1/2 , which are easy to cause fatigue cracks. When the size of non-metallic inclusions is in the range of 5. 30 — 5. 90pim and the local stress increases from 859. 35 MPa to 977. 75 MPa, the fatigue life decreases from 1. 96 × 105 to 1. 58 × 10s. When the local stress of non-metallic inclusions is in the range of 840 —900MPa, and the inclusion size increases from 2. 28¡xm to 5. 83ptm, the fatigue life decreases from 1. 10 × 10s to 1. 96 × 105</t>
  </si>
  <si>
    <t>Bearing steels rotational bending fatigue, Non-metallic inclusion, Roughness, Surface notch</t>
  </si>
  <si>
    <t>10.2355/TETSUTOHAGANE.TETSU-2020-013</t>
  </si>
  <si>
    <t>Effect of soft-fine particle peening on rotating bending fatigue properties of gas carburized SCM420H steel</t>
  </si>
  <si>
    <t>© 2020 The Iron and Steel Institute of Japan.In order to examine the effects of soft-fine particle peening (Soft-FPP) on the fatigue properties of gas carburized SCM420H steel, rotating bending fatigue tests were conducted for carburized SCM420H steels treated with FPP using shot particles having different hardness. The Soft-FPP treated steels pre-treated with carburizing showed higher fatigue life and fatigue strength at 107 cycles compared with the only-carburized steels. This is attributed to the increase of surface hardness and the generation of compressive residual stress induced by FPP. The carburized steels treated with FPP failed in the subsurface fracture mode from the singular microstructure beneath the carburized layer in the long life region. The transition stress for the carburized steels treated with FPP, at which the surface fracture mode changed to the subsurface one, tended to increase with the hardness of shot particles used in FPP. Furthermore, the release behavior of residual stress induced by FPP during fatigue tests was also examined. There were no noticeable differences in compressive residual stress after the fatigue tests between the two types of carburized specimens treated with FPP; therefore, the Soft-FPP treated steels exhibited same fatigue strength as the steels treated with FPP using hard shot particles. These results suggest that the effect of hardness of shot particles used in FPP on the fatigue properties of carburized steels is not observed.</t>
  </si>
  <si>
    <t>Carburizing, Fatigue, Fine particle peening, Hardness, Residual stress</t>
  </si>
  <si>
    <t>10.3785/j.issn.1008-973X.2020.10.020</t>
  </si>
  <si>
    <t>Fatigue performance of non-load-carrying cruciform fillet-welded joints at low ambient temperature</t>
  </si>
  <si>
    <t>Bridge steel, Crack propagation, Cruciform fillet-welded joint, Fracture mechanics, Low-temperature fatigue</t>
  </si>
  <si>
    <t>10.3139/120.111572</t>
  </si>
  <si>
    <t>Fatigue life performance of multi-material connections hybrid joined by self-piercing rivets and adhesive</t>
  </si>
  <si>
    <t>Materialpruefung/Materials Testing</t>
  </si>
  <si>
    <t>© Carl Hanser Verlag GmbH &amp; Co. KG.The multi-material design presented contains EN AW-6016 aluminum and high strength CR330Y590T-DP steel. This dissimilar combination is an example of an affordable lightweight design solution, but it requires an adapted joining technology. Hybrid joining technologies such as self-piercing riveting (SPR) in combination with a structural adhesive enables an assembly of such dissimilar material combinations. In addition to higher manufacturing costs for mechanical joining the design process still requires a great amount of effort. This study provides a simple approach for assessing hybrid joined multi-material connections. Therefore, tests for several combinations of the most relevant parameters on fatigue life (material properties, sheet thickness, load cases) were performed under quasi-static and cyclic loads. Based on the data acquired, it is shown that the fatigue life of hybrid joined connections can be estimated by superposing the contributing fatigue life of purely SPR and purely adhesive joints.</t>
  </si>
  <si>
    <t>Adhesively bonded, Fatigue strength, Hybrid joined connections, Multi-material connections, SPR</t>
  </si>
  <si>
    <t>10.3390/met10101363</t>
  </si>
  <si>
    <t>Investigations on tailored forming of aisi 52100 as rolling bearing raceway</t>
  </si>
  <si>
    <t>© 2020 by the authors. Licensee MDPI, Basel, Switzerland.Hybrid cylindrical roller thrust bearing washers of type 81212 were manufactured by tailored forming. An AISI 1022M base material, featuring a sufficient strength for structural loads, was cladded with the bearing steel AISI 52100 by plasma transferred arc welding (PTA). Though AISI 52100 is generally regarded as non-weldable, it could be applied as a cladding material by adjusting PTA parameters. The cladded parts were investigated after each individual process step and subsequently tested under rolling contact load. Welding defects that could not be completely eliminated by the subsequent hot forming were characterized by means of scanning acoustic microscopy and micrographs. Below the surface, pores with a typical size of ten µm were found to a depth of about 0.45 mm. In the material transition zone and between individual weld seams, larger voids were observed. Grinding of the surface after heat treatment caused compressive residual stresses near the surface with a relatively small depth. Fatigue tests were carried out on an FE8 test rig. Eighty-two percent of the calculated rating life for conventional bearings was achieved. A high failure slope of the Weibull regression was determined. A relationship between the weld defects and the fatigue behavior is likely.</t>
  </si>
  <si>
    <t>AISI 52100, Bearing fatigue life, Hybrid bearing, Plasma transferred arc welding, Residual stress, Scanning acoustic microscopy, Tailored forming</t>
  </si>
  <si>
    <t>10.6052/j.issn.1000-4750.2019.11.0690</t>
  </si>
  <si>
    <t>Experimental study on the effect of an epoxy asphalt concrete pavement on an orthotropic steel deck</t>
  </si>
  <si>
    <t>Copyright ©2020 Engineering Mechanics. All rights reserved.The steel orthotropic deck was used in the steel box girder of a suspension bridge. Four types of fatigue cracks were discovered at some connections of the orthotropic deck during service. Subsequently the pavement on the deck was replaced with epoxy asphalt concrete. To analyze the effect of the new pavement on the fatigue sensitive regions, a finite element model was established and field bridge tests were conducted at three states, namely, original pavement, surfacing, and new pavement. The test lasted for 6 years under the new pavement state. The stress and deformation of the fatigue sensitive regions were measured. The fatigue life improvement was analyzed considering the temperature based on the measured data. The results show that the epoxy asphalt concrete pavement was in a stable working state during the test period, that the stress improvement effects in the fatigue sensitive regions 1 to 4 were 80%, 14%, 32%, 46% in a low temperature environment, respectively. The stresses of the four fatigue sensitive regions were linearly correlated with the temperature, and the linear ratios are −4.00, 0.64, 1.89, 1.91, respectively. After normalizing the measured stress by the average annual temperature, the fatigue life was improved by 2.95 times in region 1, and by 1.64 times in region 4. The fatigue lives in regions 2 and 3 were not improved obviously, and the cracking probabilities of regions 2 and 3 were still high in a high temperature environment.</t>
  </si>
  <si>
    <t>Epoxy asphalt concrete pavement, Fatigue life analysis, Field test, Steel orthotropic deck, Temperature</t>
  </si>
  <si>
    <t>10.3390/met10101339</t>
  </si>
  <si>
    <t>Production-related surface and subsurface properties and fatigue life of hybrid roller bearing components</t>
  </si>
  <si>
    <t>© 2020 by the authors. Licensee MDPI, Basel, Switzerland.By combining different materials, for example, high-strength steel and unalloyed structural steel, hybrid components with specifically adapted properties to a certain application can be realized. The mechanical processing, required for production, influences the subsurface properties, which have a deep impact on the lifespan of solid components. However, the influence of machining-induced subsurface properties on the operating behavior of hybrid components with a material transition in axial direction has not been investigated. Therefore, friction-welded hybrid shafts were machined with different process parameters for hard-turning and subsequent deep rolling. After machining, subsurface properties such as residual stresses, microstructures, and hardness of the machined components were analyzed. Significant influencing parameters on surface and subsurface properties identified in analogy experiments are the cutting-edge microgeometry, S, and the feed, f, during turning. The deep-rolling overlap, u, hardly changes the residual stress depth profile, but it influences the surface roughness strongly. Experimental tests to determine fatigue life under combined rolling and rotating bending stress were carried out. Residual stresses of up to −1000 MPa, at a depth of 200 µm, increased the durability regarding rolling-contact fatigue by 22%, compared to the hard-turned samples. The material transition was not critical for failure.</t>
  </si>
  <si>
    <t>Bearing fatigue life, Hybrid bearing, Residual stresses, Rolling contact fatigue, Tailored forming, X-ray diffraction</t>
  </si>
  <si>
    <t>10.6052/j.issn.1000-4750.2019.11.0669</t>
  </si>
  <si>
    <t>Experimental study on degradation of mechanical properties of corroded high strength steel wire</t>
  </si>
  <si>
    <t>Copyright ©2020 Engineering Mechanics. All rights reserved.The morphology, product and degradation of corroded high strength steel wire were tested, which was essential for inspection and mechanical evaluation. The corrosion products were analyzed by high resolution X-ray diffractometer and environmental scanning electron microscope. Three-dimensional scanning was applied to determine the change of the cross section of corroded wire along the axial direction. Static tensile and fatigue loading tests were also carried out. The corrosion morphology of high strength steel wire is determined by the analysis of 3D scanning data. The degradation of the constitutive model parameters of corroded high strength wires are derived by the regression analysis of the test mechanical parameters and corresponding corrosion ratios. The test results show that: the variability of sectional area along wire axis increases with the increase of corrosion degree, the ultimate strength of corroded wire is less than the standard strength of 1770 MPa when corrosion ratio is more than 1.25%; the elongation is less than the specification limit of 4% when the corrosion ratio is greater than 5.05%; the fatigue life is less than 2 million cycles when the corrosion ratio is more than 4.16%; while corrosion has little effects on the elastic modulus. The index for evaluation of corroded wire is refined for the specification based on the above results.</t>
  </si>
  <si>
    <t>Bridge and tunnel engineering, Degradation of mechanical properties, High strength steel wire, Salt spray corrosion, Three-dimensional scanning</t>
  </si>
  <si>
    <t>10.1002/bate.202000013</t>
  </si>
  <si>
    <t>The measurement of the electrical resistance used for a nondestructive method for reinforcing steel in concrete strained by fatigue-relevant loading</t>
  </si>
  <si>
    <t>Bautechnik</t>
  </si>
  <si>
    <t>© 2020, Ernst und Sohn. All rights reserved.The measurement of the electrical resistance used for a non-destructive method for reinforcing steel in concrete strained by fatigue-relevant loading. The fatigue behavior of reinforcing steel, prestressing steel and concrete has increasingly come into the focus of science in recent decades. In addition to the constantly increasing demands on, for example, bridge structures and wind turbines, which demand longer service lives and thus more load cycles, the designs of new constructions are designed increasingly filigree and slimmer. In addition, existing buildings are being converted in course of structural and social changes and are loaded with altered actions. As a result, the influence of the fatigue behavior of the materials on the structural analysis increases significantly. This work relates parts of the existing knowledge about fatigue and electrical resistance measurement to each other and presents the tests with the associated evaluation of physical values and analyses. Finally, it is stated that the electrical resistance measurement is a promising non-destructive test method for assessing the state of fatigue phenomenon, but the measuring method still has to be optimized with regard to its faultless applicability due to secondary measurement influences. In addition, the calculations and evaluations of the fatigue tests are used to examine and compare European design standards and various test results for the fatigue behavior of reinforcing steel in more detail.</t>
  </si>
  <si>
    <t>Building materials, electrical resistance, fatigue behavior, New Processes/Experimental Techniques, reinforced concrete construction, reinforcing steel, Structural mechanics</t>
  </si>
  <si>
    <t>10.3390/met10101290</t>
  </si>
  <si>
    <t>On the recovery and fatigue life extension of stainless steel 316 metals by means of recovery heat treatment</t>
  </si>
  <si>
    <t>© 2020 by the authors. Licensee MDPI, Basel, Switzerland.In this paper, we propose a methodology for enhancing the fatigue life of SS316 by performing intermittent recovery heat-treatment (RHT) in the Argon environment at different temperatures. To this end, fully-reversed fatigue bending tests are conducted on the heat-treated SS316 specimens. Damping values are obtained using the impact excitation technique to assess the damage remaining in the material after each RHT and the corresponding fatigue life. Damping is also used to distinguish the three stages of the fatigue phenomenon and the onset of crack initiation. The results show that by performing intermittent RHTs, the density of dislocation is decreased substantially and fatigue life is improved. Examination of the damping results also reveals that the material becomes more brittle after the RHT due to the decrease in the density of dislocations. The fatigue life of the specimens is governed by these two phenomena.</t>
  </si>
  <si>
    <t>Fatigue life extension, Material damping, Recovery heat treatment</t>
  </si>
  <si>
    <t>10.1016/j.tafmec.2020.102732</t>
  </si>
  <si>
    <t>Influence of heat treatment-induced residual stress on residual fatigue life of railway axles</t>
  </si>
  <si>
    <t>© 2020 Elsevier LtdAssessment of residual fatigue life of railway axles commonly does not include effect of residual stress. This paper presents advanced methodology for estimation of residual fatigue life of railway axles considering not only external loading but also internal residual stresses. The studied axles made of the EA4T steel were treated by induction hardening in order to generate very high compressive residual stress in the surface layer of the axle. Such residual stress has positive effect on behaviour of surface defects and leads to fatigue crack retardation or even crack arrest and, consequently, to immense prolongation of residual fatigue life. Experimentally measured data of residual stress were implemented in a numerical model in order to determine the true stress state in the axle. The model included a crack and took the effects of bending, press fit and residual stress into account. Residual fatigue life was calculated for various starting crack lengths based on the experimentally determined da/dN-ΔK curves for various load ratios. Finally, the results for axles hardened by standard method and by induction hardening were compared with residual fatigue lives obtained experimentally from fatigue tests on real railway axles with artificial cracks. The calculated values were conservative with good agreement with experimental data.</t>
  </si>
  <si>
    <t>Fatigue crack propagation, Fatigue life prediction, Hardening, Railway axle, Residual stress</t>
  </si>
  <si>
    <t>10.1016/j.engfracmech.2020.107256</t>
  </si>
  <si>
    <t>A normalized equivalent initial flaw size model to predict fatigue behavior of metallic materials</t>
  </si>
  <si>
    <t>© 2020 Elsevier LtdA normalized equivalent initial flaw size method is proposed based on the updated Kitagawa–Takahashi diagram considering the small crack growth behavior, which is essential to accurately predict the fatigue crack initiation and propagation. Meanwhile, the updated Kitagawa–Takahashi diagram indicates that small cracks can propagate even with an applied stress below the fatigue limit, which is consistent to the experimental observations. A new fatigue life prediction model is proposed by considering the fatigue crack growth from the normalized equivalent initial flaw size to normalized final crack length when the failure occurs. The parameters of the proposed model have clear physical meaning and can be determined from experiments. Experimental data for aluminum alloys and steels under different test conditions are adopted to verify the proposed model, the theoretical predictions show good agreement compared with the experimental results.</t>
  </si>
  <si>
    <t>Crack growth, Energy method, Fatigue behavior, Flaw size, Reliability</t>
  </si>
  <si>
    <t>10.1016/j.matdes.2020.109000</t>
  </si>
  <si>
    <t>A comparative study of low cycle fatigue behavior and microstructure of Cr-based steel at room and high temperatures</t>
  </si>
  <si>
    <t>© 2020 The AuthorsThe effect of temperature on tensile behavior, low cycle fatigue, and microstructure evolution considering the damage mechanisms of Cr-based heat-resisting steel was investigated. The results present that significant monotonic and cyclic softening was observed at both room temperature and 630 °C. However, the cyclic softening factor is independent of the strain amplitudes and temperatures. At room temperature, the steady fatigue behavior until 80% fatigue life was presented, by contrast, great changes were offered below 80% fatigue life at 630 °C. this is directly related to the microstructure properties during fatigue tests, where dislocation network, wall, and dynamic recovery were formed, resulting from the dislocation movement, interaction, and annihilation. The density of dislocation and intensity of slip is inversely proportional to the temperature. Besides, a prediction fatigue life model fitted by the quadratic function was established through the hysteresis energy, which can consider the effect of temperature on the different fitting parameters and offer the method to optimize the fatigue behavior of Cr-based steel at different temperatures</t>
  </si>
  <si>
    <t>Cr-based heat-resisting steel, Cyclic behavior, Fatigue life, Hysteresis loops, Low cycle fatigue, Microstructure</t>
  </si>
  <si>
    <t>10.1016/j.matdes.2020.109001</t>
  </si>
  <si>
    <t>Three-dimensional correlation of damage criticality with the defect size and lifetime of externally impacted 25CrMo4 steel</t>
  </si>
  <si>
    <t>© 2020 The AuthorsModern railway axles frequently experience external damages, which results in deteriorated fatigue performance and a need for careful maintenance. Herein, the shot peening (SP)-induced strengthening of high-speed railway axle EA4T alloy or 25CrMo4 steel subjected to foreign object damage (FOD) and the effect of this strengthening on fatigue strength were elucidated using the electron backscattered diffraction, transmission electron microscopy, X-ray diffraction and nanoindentation techniques. An improved backward statistical inference method was employed to construct probabilistic fatigue S-N curves based on the results of high cycle fatigue test and thus derive reliable endurance limits for unFODed and FODed specimens subjected or not subjected to SP treatment. [sbnd] Eventually, El-Haddad model and the Wöhler curve were combined with the modified Miner damage accumulation theory to develop a three-dimensional Kitagawa-Takahashi diagram in the nominal stress framework. The above diagram was shown to well correlate the fatigue damage accumulation and the critical FOD defect size of externally impacted railway axles with knee-point life and fatigue S-N curve slope.</t>
  </si>
  <si>
    <t>Defect tolerance method, Foreign object damage, High-speed railway axles, Improved Kitagawa-Takahashi diagram, Surface strengthening</t>
  </si>
  <si>
    <t>10.1016/j.istruc.2020.07.022</t>
  </si>
  <si>
    <t>The corrosion-fatigue measurement test of the Zn-Al alloy coated steel wire</t>
  </si>
  <si>
    <t>© 2020 Institution of Structural EngineersIn this paper, the S-N curve of Zn-Al alloy coated steel wire was obtained by setting 30 groups with different corrosion-fatigue tests. The results show that the corrosion-fatigue resistance of Zn-Al alloy coated steel wire is preferable to high-strength steel wire. The crack initiation time of Zn-Al alloy coated steel wire is longer than high-strength steel wire, and the propagation speed is far lower than high-strength steel wire. Finally, a life prediction model considering corrosion-fatigue coupling effect is proposed. The calculation results show that the model considering corrosion-fatigue coupling effect can reflect the corrosion-fatigue coupling effect to some extent. The correctness of the theory is checked by comparing the calculation results with the experimental results.</t>
  </si>
  <si>
    <t>Calculation results, Corrosion fatigue, Experimental results, Zn-Al alloy coated</t>
  </si>
  <si>
    <t>10.1016/j.tafmec.2020.102703</t>
  </si>
  <si>
    <t>External surface cracked offshore steel pipes reinforced with composite repair system subjected to cyclic bending: An experimental investigation</t>
  </si>
  <si>
    <t>© 2020 The Author(s)In this paper, we experimentally studied the external surface crack growth in steel pipes reinforced with Composite System Repaired (CRS). CRS reinforced surface cracked API 5L X65 pipes were tested, containing three initial notch sizes and four reinforcement schemes. During the tests, the crack growth results, as well as the strain on the external mid-bottom composite laminate around the cracked area, and the vertical deflection of the specimens were recorded. The results showed that within the surface crack growth stage, the composite laminates were adequately bonded on the steel substrate, which significantly decreased the crack growth rate and prolonged the residual fatigue life. In addition, CRS reinforcement has increased the stiffness of the surface cracked pipes. Through the analysis on applying different reinforcement schemes, we indicated that increasing the amount of composite layers evidently facilitated the reinforcement effectiveness, while increasing the bond length did not; and the inversely diagonal wrapping pattern performance less effective.</t>
  </si>
  <si>
    <t>Composite repair system, Experimental investigation, External surface crack, Fatigue crack growth rate, Offshore steel pipes, Structural integrity</t>
  </si>
  <si>
    <t>10.1016/j.istruc.2020.07.028</t>
  </si>
  <si>
    <t>Fatigue behavior assessment for steel fiber reinforced concrete beams through experiment and Fatigue Prediction Model</t>
  </si>
  <si>
    <t>© 2020 Institution of Structural EngineersThe fatigue flexural behavior of steel-fiber-reinforced concrete (SFRC) beams was assessed through the experiment on SFRC beams subjected to fatigue loading and the analysis of Fatigue Prediction Model (FPM). The stress level, tensile reinforcement strength, and steel fiber volume fraction were considered in the program. Test results indicated that steel fibers can improve the fatigue performance of the beams. The fatigue life of the beams increased significantly with the increase of steel fiber volume fractions from 0 to 1.0%, and slightly decreased for 1.5% steel fiber volume fraction because of the fiber cluster. A FPM of SFRC beam was proposed based on the fatigue properties of constituent materials and cross-section analytical method. This model can simulate the development of strains in concrete and steel bars of beams under fatigue loading, and can also be extended to assess the effects of reinforcement ratio upon the fatigue life and failure mode of SFRC beams.</t>
  </si>
  <si>
    <t>Fatigue flexural behavior, Fatigue Prediction Model (FPM), Fiber volume fraction, SFRC beam</t>
  </si>
  <si>
    <t>10.1016/j.jcsr.2020.106248</t>
  </si>
  <si>
    <t>Fatigue evaluation of rib-deck welds: Crack-propagation-life predictive model and parametric analysis</t>
  </si>
  <si>
    <t>© 2020 Elsevier LtdThe rib-deck welds in orthotropic steel decks are easily subjected to fatigue cracking under the coupled effect of welding residual stress, vehicle loads, structural geometry, etc. The root-deck crack, initiated at weld toe and propagated through the deck plate, is commonly detected in practical engineering. In this study, the crack propagation behavior of such crack geometry was estimated through a simplified predictive model for fatigue life based on the linear elastic fracture mechanics. The welding residual stress is simulated and reasonably considered. Fatigue testing data of five full-scale rib-deck welded specimens is extracted to validate the model. On this basis, parametric analysis is conducted to investigate the effect of welding residual stress, initial crack aspect ratio, loading amplitude and deck thickness. The results show that the proposed predictive model is acceptable for fatigue life estimation. The welding residual stress, averaged 152 MPa in the weld toe, has a considerable effect on the crack growth rate and the variation of crack aspect ratio. The crack propagation accelerates with the increase of the initial crack aspect ratio, indicating that the differences in the initial crack aspect ratio might be an important reason for the discreteness in fatigue tests. The decrease of loading amplitude considerably slows down the crack propagation, so is the increase of deck thickness.</t>
  </si>
  <si>
    <t>Crack propagation, Fatigue performance, Parametric analysis, Predictive model, Rib-deck weld, Welding residual stress</t>
  </si>
  <si>
    <t>10.1016/j.jnucmat.2020.152365</t>
  </si>
  <si>
    <t>Environmentally assisted fatigue behavior of 308L weld metal in borated and lithiated high-temperature water</t>
  </si>
  <si>
    <t>Journal of Nuclear Materials</t>
  </si>
  <si>
    <t>© 2020Environmentally assisted fatigue (EAF) tests in borated and lithiated high-temperature water were conducted to investigate the effect of dissolved oxygen (DO), strain rate and strain amplitude on fatigue life of 308L weld metal. It was found that fatigue lives were comparable in 0.005 ppm DO and 0.1 ppm DO water, and decreased slightly with decreasing the strain rate from 0.04%/s to 0.004%/s. The EAF effects were more pronounced at low strain amplitudes. The EAF cracking mechanisms involved with dendrite boundary orientation relative to cyclic stress axis and δ-ferrite in 308L weld metal are discussed.</t>
  </si>
  <si>
    <t>10.1016/j.ijfatigue.2020.105799</t>
  </si>
  <si>
    <t>The effect of thickness variation and pre-strain on the cornering fatigue life prediction of a DP600 steel wheel disc</t>
  </si>
  <si>
    <t>© 2020 Elsevier LtdCornering fatigue test of an automotive wheel is one of the essential tests to ensure the structural integrity of a wheel disc. Forming operation of wheel disc introduces forming history such as thickness reduction, pre-strain, and mean residual stresses. In this work, a methodology is proposed to consider the factors affecting the cornering fatigue performance of DP600 automotive wheel disc. The cyclic elastic-plastic Finite Element (FE) simulations are performed using the Chaboche kinematic hardening model. Local stress-strain states of critical element evaluated from FE simulations and fatigue parameters obtained from symmetric strain and stress controlled tests are coupled to predict the cornering fatigue life. Maximum equivalent stress and stress triaxiality at the cup radius region indicates a possible site for fatigue crack initiation. The incorporation of thickness variation and pre-strain effect is found to be the two most significant parameters for the accurate estimation of cornering fatigue life and failure location of wheel disc.</t>
  </si>
  <si>
    <t>Chaboche kinematic hardening model, Cornering fatigue, Fatigue life, Finite element simulation, Stress triaxiality</t>
  </si>
  <si>
    <t>10.1016/j.engstruct.2020.110988</t>
  </si>
  <si>
    <t>Reduce hot spot stresses in welded connections of orthotropic steel bridge decks by using UHPC layer: Experimental and numerical investigation</t>
  </si>
  <si>
    <t>© 2020 Elsevier LtdOrthotropic steel decks (OSDs) are widely used in long span steel bridges owing to their outstanding structural characteristics and lightweight; however, the fatigue resistance of OSDs is still a prominent problem of such deck structures. Ultra-High-Performance Concrete (UHPC) has been recently employed in orthotropic steel decks to enhance their structural behavior and extend their fatigue life. In this paper, experimental work has been carried out to investigate the effect of employing UHPC overlay on the hot spot stresses at fatigue prone details of OSDs. Three full scale rib-to-deck-to-floor beam (RDF) welded connections were fabricated and tested. One centric wheel load was applied; so that, the effect of in-plane and out-of-plane distortions of floor beam web can be considered. In parallel with the experimental program, a finite element (FE) analysis was also performed. Upon validation of FE models against experimental results, a parametric study was carried out to study the effect of key structural parameters that primarily influence the hot spot stresses. Experimental results indicated that, the stresses around floor beam cut-out were slightly higher than the hot spot stresses at considered locations on U-rib due to in-plane and out-of-plane distortions of the floor beam web under centric loading. The application of 60 mm UHPC layer effectively reduced the hot spot stresses by 26–83% at the considered locations of the test specimens. Results of parametric study indicated that, increasing UHPC layer thickness significantly enhanced the stiffness of the bridge deck and therefore effectively reduced the hot spot stresses at considered spots. On the other hand, the effect of increasing UHPC elastic modulus slightly influenced the hot spot stresses at considered locations and its effect is deemed neglectable.</t>
  </si>
  <si>
    <t>Fatigue performance, Hot spot stress, Orthotropic steel decks, Rib-to-deck-to-floor beam connection, UHPC overlay</t>
  </si>
  <si>
    <t>10.1007/s40194-020-00950-y</t>
  </si>
  <si>
    <t>Increased accuracy of calculated fatigue resistance of welds through consideration of the statistical size effect within the notch stress concept</t>
  </si>
  <si>
    <t>© 2020, The Author(s).The notch stress concept has been established for fatigue life calculations of welded components. One of its advantages is that the S-N curve is not based on an S-N curve catalog in which the user has to identify a suitable FAT class; instead, a single S-N curve (based on modeling, failure location, and material) is used for different weld geometries. In return, however, the weld needs to be modeled in a detailed manner for finite element analysis. The evaluation of experimental fatigue results collected in a database shows a relatively high degree of scattering (low accuracy) of the strengths calculated according to the notch stress concept. With fatigue tests on different specimen geometries manufactured from the same welded base plates, a correlation between the highly stressed weld seam length and the experimentally determined notch stress strength can be observed. The fatigue strength decreases with the increasing length of the highly stressed weld seam area. The latter quantity can be calculated using the finite element simulations that are needed to determine the notch stress. The presented results are used to describe the statistical size effect as a qualitative influence and quantitative support factor that can be used within the notch stress concept to increase its accuracy.</t>
  </si>
  <si>
    <t>Fatigue design, Highly stressed weld seam length, Notch stress concept, Statistical size effect, Steel, Support factor, Welding</t>
  </si>
  <si>
    <t>10.1016/j.ijfatigue.2020.105762</t>
  </si>
  <si>
    <t>Micromechanics based modelling of fatigue crack initiation of high strength steel</t>
  </si>
  <si>
    <t>© 2020 Elsevier LtdThe cyclic behaviour and fatigue crack initiation in low cycle regime of dual phase (DP) steel grade 590 were characterized. Experimental strain-controlled tension–compression tests and corresponding simulations using representative volume elements were carried out. The Chaboche kinematic hardening parameters were determined for each individual phases. The damage model based on accumulated inelastic hysteresis energy was incorporated for describing crack onset mechanism in the microstructure. Damage parameters were calibrated with experimental strain-life curves for crack initiation state. Effects of pre-strain on crack occurrence of steel were studied. Observed crack initiation and its life were well predicted by the proposed modelling scheme.</t>
  </si>
  <si>
    <t>Chaboche hardening model, Crack initiation, Dual phase steel, Hysteresis energy criterion, Pre-straining</t>
  </si>
  <si>
    <t>10.1016/j.ijfatigue.2020.105776</t>
  </si>
  <si>
    <t>The correlation between martensite-austenite islands evolution and fatigue behavior of SA508-IV steel</t>
  </si>
  <si>
    <t>© 2020 Elsevier LtdThe correlation between microstructural evolution and low cycle fatigue behavior of SA508-IV steel were investigated. The fatigue tests of specimens with different tempering times were performed under the strain amplitudes of ±0.45% and ±0.6% at 300 °C, respectively. The experimental results showed that the more and more islands which were martensite/austenite islands (M/A islands) in granular bainite decomposed into carbides and bainitic ferrite matrix with the increase of the tempering time. The fatigue life decreased with increasing the strain amplitude under the same tempering time. However, the fatigue life increased with the increase of the tempering time under the same strain amplitude. After 30 min tempering, the crack initiation preferentially occurred near the M/A islands. However, the crack initiation occurred at the trigeminal grain boundary with the tempering time increasing to 15 h and 45 h. Moreover, the decomposition products of M/A islands – carbides were beneficial to increase the fatigue life of SA508-IV steel due to its resistance against crack propagation.</t>
  </si>
  <si>
    <t>Crack initiation and propagation, Low cycle fatigue, Microstructure evolution, SA508-IV steel</t>
  </si>
  <si>
    <t>10.1016/j.ijfatigue.2020.105703</t>
  </si>
  <si>
    <t>Low-cycle fatigue crack initiation and propagation from controlled surface imperfections in nuclear steels</t>
  </si>
  <si>
    <t>© 2020 Elsevier LtdThe impact of a controlled surface imperfection on the low-cycle fatigue life in two different steels is investigated. After introduction of a single imperfection with a depth varying from 50 to 350 µm in cylindrical samples, fatigue tests were conducted under fully-reversed total axial strain control in air at ambient temperature. It is shown that the fatigue life is significantly reduced, even in presence of small imperfections. In addition, the use of the potential drop methods provided an assesment of the initiation life and the determination of crack growth rates. Two characteristic crack growth domains were thus identified.</t>
  </si>
  <si>
    <t>Austenitic stainless steel, Fatigue life, Low-alloy steel, Low-cycle fatigue, Surface imperfection</t>
  </si>
  <si>
    <t>10.1016/j.ijfatigue.2020.105721</t>
  </si>
  <si>
    <t>Probabilistic study on the macro-crack initiation of the rib-to-deck welded joint on orthotropic steel deck</t>
  </si>
  <si>
    <t>© 2020 Elsevier LtdThe inherent randomness of the fatigue issues on the orthotropic steel deck (OSD) requires a probabilistic investigation. With respect to the unfavorable crack on the rib-to-deck welded joint of OSD, the macro-crack initiation, namely the process of the crack growth until it is detected, is studied using the probabilistic fracture mechanics (PFM). The PFM model is established based on the two-stage crack growth model and validated by test results. It is applied in the Monte-Carlo simulation (MCS) to reproduce the crack growth under the realistic traffic load obtained by the WIM data on an OSD for one year, suggesting that a lognormal function can be used in fitting the distribution of the life till the crack grows to half of the deck plate thickness. Based on the MCS results, further analysis is carried out on the macro-crack initiation by considering the probability of detection (PoD) of two different ways of non-destructive evaluation (NDE) method. Due to the lack of ability in detecting tiny cracks, it is stated that the endeavors in finding cracks in the early years could be inefficient, especially for the first 10 years. Fortunately, it is highly possible to detect the crack when it grows to a larger size by applying multiple times of inspections. With consideration of the repairs works for detected cracks, the probability that the crack grows to the critical size, e.g. half of the deck plate thickness, can be calculated. Accordingly, the inspections for the fatigue-prone sites can be optimized in a probabilistic way for the maintenance and management of the bridge.</t>
  </si>
  <si>
    <t>Crack inspection, Fatigue, Macro-crack initiation, Probabilistic fracture mechanics</t>
  </si>
  <si>
    <t>10.1016/j.ijfatigue.2020.105771</t>
  </si>
  <si>
    <t>© 2020 Elsevier LtdButtering layer (BL) was used to weld two ultra-supercritical turbine rotor steels. Low-cycle fatigue behavior of different regions in the dissimilar metal welded joint (DMWJ) was compared and evaluated at 280 °C. Microstructure, fracture and weak link were observed by OM, SEM, EDS and TEM. BL had lower fatigue life than weld metal (WM) and base metals (BMs). Weld zone showed cyclic softening characteristic. Microstructures evolved into cell structures after LCF tests. Fatigue crack in weld zone propagated mainly through coarse carbides. The interface near BL was the weakest link of the DMWJ due to ferrite layer and strength mismatch.</t>
  </si>
  <si>
    <t>Carbides, Dissimilar metal welded joint, Interface, LCF, Ultra-supercritical turbine rotor</t>
  </si>
  <si>
    <t>10.1177/0731684420929084</t>
  </si>
  <si>
    <t>Ballistic performance of unidirectionally oriented carbon fiber reinforced composite armor with high-velocity impact</t>
  </si>
  <si>
    <t>Journal of Reinforced Plastics and Composites</t>
  </si>
  <si>
    <t>© The Author(s) 2020.For the last few decades, composite materials have been more popular than other conventional metal materials in the aircraft industry. Having better mechanical properties (strength, fatigue life, impact strength, corrosion resistance, etc.) and being lighter than conventional engineering materials, composites have become very important in defense industry as well. In spite of the fact that some of the composite materials such as aramid-based composites have been effectively used in body protection, they have not been so successful in heavy armored vehicles which are generally equipped with different types of add-on armor blocks for protecting against threats. These add-on armors are mostly composed of armor steels and ceramics. This study specifically aims to investigate high-velocity impact behavior of unidirectionally oriented carbon fiber reinforced/epoxy layer sandwiched with armor steel plates that are exposed to kinetic energy projectile. Carbon fibers are normally very brittle to transverse loading direction, contrarily, to its axial tension or compression direction. This is the reason why it is claimed that this high compression strength property of carbon fibers could be used for manufacturing a layer in order to replace ceramics in add-on multilayer composite armor. In order to prove this hypothesis, an experimental analysis has been carried out by performing impact tests on these manufactured add-on armor test samples. Testing was carried out in accordance with the STANAG 4569 level-4 standard. The results indicated that the multilayer carbon fiber reinforced epoxy composite–armor steel hybrid panels can provide level-4 protection with a lower areal density compared to Rolled Homogenous Armor.</t>
  </si>
  <si>
    <t>Carbon fiber reinforced composite, high velocity, impact, multilayered hybrid armor</t>
  </si>
  <si>
    <t>10.1016/j.addma.2020.101338</t>
  </si>
  <si>
    <t>Structural integrity of additively manufactured stainless steel with cold sprayed barrier coating under combined cyclic loading</t>
  </si>
  <si>
    <t>© 2020 Elsevier B.V.Integration of metal additive manufacturing (AM) and cold spray (CS) technologies provide an unprecedented opportunity to manufacture coated material systems with complex geometrical features. The application of these material systems in functionally critical components requires adequate structural integrity, particularly in the presence of cyclic loading. This work researches the multiaxial fatigue (axial-torsional cyclic loading) behavior of a coated material system consisting of 15Cr-5Ni precipitation-hardening stainless steel (15-5 PH SS) substrate additively manufactured by direct metal laser sintering with a layer of chromium carbide nickel (CrC-Ni) barrier coating deposited by CS. The influence of AM and CS-induced residual stresses on fatigue performance of test specimens was thoroughly studied. Additionally, the effect of surface roughness and processes induced defects were considered to explain the crack growth mechanism. Stresses assessed by synchrotron X-ray diffraction indicated a substantial accumulation of residual stresses, particularly in the outer surface of the as-fabricated 15-5 PH SS specimens. The state of residual stress was changed notably following the deposition of CrC-Ni coating in the axial, hoop, and radial directions of the fatigue test specimen. Also, CS deposition of CrC-Ni coating caused significant improvement in the surface quality of the additively manufactured components. Fatigue test results indicated, CS deposition of CrC-Ni substantially enhances the fatigue life of the AM-produced 15-5 PH SS substrate in all loading conditions, particularly in the high cycle fatigue regime. The improvement in the fatigue life of the specimens with coating was associated with a reduction in equivalent residual stress at the substrate surface and improvement in the specimens' surface condition (i.e., reduced surface roughness). The fractographic analysis of the specimen indicated the cracks tend to initiate in the surface of both as-fabricated and cold-sprayed specimens. However, the mechanism of crack growth changed notably following the deposition of CrC-Ni coating. The cracks tended to propagate in the planes parallel or with a small deviation from the build layers of the AM-produced specimens. On the other hand, deposition of CrC-Ni coating increased the deviation of crack growth plane from the build layers of the substrate.</t>
  </si>
  <si>
    <t>Cold spray coating, Energy-dispersive X-ray diffraction, Multiaxial fatigue, Powder bed fusion, Residual stresses</t>
  </si>
  <si>
    <t>10.1016/j.ijfatigue.2020.105733</t>
  </si>
  <si>
    <t>On the failure mechanisms of Cr-coated 316 stainless steel in bending fatigue tests</t>
  </si>
  <si>
    <t>© 2020Fully-reversed cyclic bending tests were conducted on uncoated and Cr-coated 316 stainless steel specimens. At high stresses, the uncoated specimens outperformed the Cr-coated ones, while the trend reversed at low stresses. For Cr-coated specimens subjected to high stress amplitude loading, experimental observations showed crack initiation at the Cr/substrate interface due to shear steps formed from dislocation activities in the substrate—a conclusion supported by accompanying finite element analysis. Interfacial crack initiation was not observed under low stress amplitudes. This difference in fatigue crack initiation mechanisms induced an opposite trend in fatigue life between high and low stress amplitudes.</t>
  </si>
  <si>
    <t>Bending fatigue test, Coated specimen, Interfacial crack initiation, Stress build up at shear steps</t>
  </si>
  <si>
    <t>10.1016/j.jtte.2019.09.006</t>
  </si>
  <si>
    <t>Recycling of reclaimed fibers from end-of-life tires in hot mix asphalt</t>
  </si>
  <si>
    <t>Journal of Traffic and Transportation Engineering (English Edition)</t>
  </si>
  <si>
    <t>© 2020 The AuthorsNowadays, the disposal of end-of-life tires (ELT) is worldwide one of the major concerns for the environment as well as for public health. Crumb rubber and steel wires, the main by-products (in terms of weight) deriving from the ELT processing, can be recycled in several ways. However, the textile fiber, representing about 10% of the waste by weight, is typically not reused and ends up in landfills or incinerators. The present paper deals with the use of reclaimed fibers from ELT in hot mix asphalt (HMA), with the aim to improve its performance. The study included the preliminary characterization of the fiber through microscope observation and Fourier trans form infrared (FTIR) spectroscopy and then the investigation of the mechanical properties of HMA containing ELT fibers, in comparison with an ordinary HMA with no fibers. In particular, indirect tensile strength (ITS), indirect tensile stiffness modulus (ITSM), semi-circular bending (SCB), three point bending (3PB) and indirect tensile fatigue (ITF) tests were carried out. The results showed that the use of ELT fibers does not reflect in a significant improvement in terms of strength and stiffness properties. However, the ELT fibers determine a noticeable increase of the HMA resistance to fatigue, probably related to the ability of the fibers in sewing the micro-crack edges and contrasting the macro-crack opening.</t>
  </si>
  <si>
    <t>End-of-life tire, Fatigue, Fiber, Hot mix asphalt, Recycling, Road engineering</t>
  </si>
  <si>
    <t>10.1016/j.engstruct.2020.110780</t>
  </si>
  <si>
    <t>Behaviour of high-strength CFDST chord to CHS brace T-joint: Experiment</t>
  </si>
  <si>
    <t>© 2020 Elsevier LtdThis paper presents an experimental investigation on the fatigue behaviour of composite T-joints which consisted of circular concrete-filled double-skin steel tubular (CFDST) chord and circular hollow section (CHS) brace, with the high-strength steel used in the chord. The test parameters included the brace to chord diameter ratio, the hollow ratio of the chord and the load range. The brace was subjected to repeated cyclic tension and the development of cracks in test specimens were recorded. The measured fatigue lives were compared with predicted ones using current codes of practice. It is found that the fatigue life of CFDST T-joint was underestimated according to codes for hollow section steel T-joints or joints who have grout between annulus of chord.</t>
  </si>
  <si>
    <t>Concrete-filled double-skin steel tube, Experimental investigation, Fatigue behaviour, High-strength steel, T-joint</t>
  </si>
  <si>
    <t>10.1016/j.ijmecsci.2020.105761</t>
  </si>
  <si>
    <t>Prediction of steel wire rope fatigue life based on thermal measurements</t>
  </si>
  <si>
    <t>© 2020 Elsevier LtdThis paper proposes a thermal method for estimating fatigue life of metallic ropes. Rotating bending fatigue tests are performed on rope specimens and their temperature evolution is monitored till specimen failure. The proposed method is justified through a theoretical framework based on thermally dissipated energy and energy spent for mechanical damage. Experimental fatigue tests are carried out in different conditions by primarily varying the bending load and the rotational speed. Experimental results are in agreement with the theoretical model allowing the estimation of damage evolution and rope life via thermal measurements.</t>
  </si>
  <si>
    <t>fatigue damage, fatigue life prediction, fatigue of materials, Rope, steel wire rope, thermographic method</t>
  </si>
  <si>
    <t>10.1016/j.msea.2020.139597</t>
  </si>
  <si>
    <t>Characterization of the fatigue behaviour for SAE 1045 steel without and with load-free sequences based on non-destructive, X-ray diffraction and transmission electron microscopic investigations</t>
  </si>
  <si>
    <t>© 2020 Elsevier B.V.The change of mechanical stress-strain-hysteresis and different physical parameters during fatigue tests have been measured to demonstrate the fatigue behaviour and damage evolution processes of metallic materials. The electrical resistance e.g. can provide important information regarding the microstructural alteration by indicating the development of dislocation density. The states of such parameters of a fatigue specimen in a load-free sequence can represent the state of a component with a defined cyclic loading history. Therefore, conventional techniques measuring these parameters of common fatigue tests or even of service load tests with additional load-free sequences should have the application potential of remaining service life estimation and must be experimentally validated. In the scope of this paper, characteristic cycle-dependent changes of diverse physical parameters of fatigue specimens made from normalized SAE 1045 steel were determined and correlated with the residual stress state and dislocation density quantified by X-ray diffraction (XRD) and transmission electron microscopy (TEM) respectively.</t>
  </si>
  <si>
    <t>Electrical resistance measurement, Fatigue behaviour, Load-free sequence, TEM, Thermography, XRD</t>
  </si>
  <si>
    <t>10.1016/j.ijhydene.2020.06.058</t>
  </si>
  <si>
    <t>The effects of double notches on the mechanical properties of a high-strength pipeline steel under hydrogen atmosphere</t>
  </si>
  <si>
    <t>© 2020 Hydrogen Energy Publications LLCTensile tests and fatigue life tests are performed on double-notched specimens in hydrogen and nitrogen atmospheres to investigate the effects of double notches on the mechanical properties of a high strength pipeline steel. The results show that the fracture occurs at the notch with a lower stress concentration factor (Kt), which is governed by the combination of the stress concentration and the strain hardening caused by plastic deformation in the tensile process. Hydrogen gas accelerates the crack initiation and growth, but it doesn't affect the competitive mechanism of stress concentration and strain hardening.</t>
  </si>
  <si>
    <t>Fatigue life tests, Hydrogen gas, Plastic deformation, Strain hardening, Stress concentration, X80 double-notched specimens</t>
  </si>
  <si>
    <t>10.3390/met10091248</t>
  </si>
  <si>
    <t>Gauge-strain-controlled air and pwr fatigue life data for 304 stainless steel—some effects of surface finish and hold time</t>
  </si>
  <si>
    <t>© 2020 by the authors. Licensee MDPI, Basel, Switzerland.We performed environmental fatigue testing in simulated primary water reactor (PWR) primary water and reference fatigue testing in air in the framework of an international, collaborative project (INCEFA-PLUS), where the effects of mean strain and stress, hold time, strain amplitude and surface finish on fatigue life of austenitic stainless steels in light water reactor environments are being studied. Our fatigue lives obtained on machined specimens in air at 300◦C lie close to the NUREG/CR6909 mean air fatigue curve and are in line with INCEFA-PLUS air fatigue lives. Our environmental fatigue lives obtained in simulated PWR primary water at 300◦C lie relatively close to the NUREG/CR6909 mean fatigue curve; derived from the NUREG/CR6909 mean air fatigue curve and the applicable environmental correction factor (Fen). The PWR results show that (1) a polished surface finish has a slightly higher and a ground surface finish a slightly lower fatigue life than the NUREG/CR6909 prediction; (2) the ratio of polished to ground specimen life is ~1.37 at 300◦C and ~1.47 at 230◦C; (3) holds—at zero strain after a positive strain-rate—have a slightly detrimental effect on fatigue life. These results are in line with the INCEFA-PLUS PWR fatigue lives. A novel gauge-strain extensometer was deployed in order to perform a true gauge-strain-controlled fatigue test in simulated PWR primary water.</t>
  </si>
  <si>
    <t>300°C, 304 stainless steel, Air, Environmental fatigue, PWR primary water</t>
  </si>
  <si>
    <t>10.1007/s00170-020-06024-z</t>
  </si>
  <si>
    <t>Tool path selection for high-speed ball-end milling process of hardened AISI D2 steel based on fatigue resistance</t>
  </si>
  <si>
    <t>© 2020, Springer-Verlag London Ltd., part of Springer Nature.This paper aims at revealing how tool paths influence the fatigue resistance of high-speed ball-end hard milled surfaces and proposing corresponding tool path selection methods. Three kinds of tool paths (tool paths A, B, and C with angles relative to the length direction of cuboid workpiece 0°, 90°, and 45°, respectively) were utilized during high-speed milling process of hardened AISI D2 steel. The fatigue resistance of samples for different tool paths was evaluated through three-point bending fatigue tests. Results shows that tool paths have significant effect on fatigue resistance, and the maximum discrepancy in fatigue life can reach about 37.6% for different tool paths. Samples for tool path C shows the longest fatigue life when radial depth of cut ae = 0.1 mm. However, with the further increase of ae, samples for tool path A have the best fatigue resistance, followed by tool path C and B. Microscopic stress concentration and effective residual stress are the main ways by which tool paths influence the fatigue resistance. Changing tool paths leads to the difference in surface topography orientation and then in degree of microscopic stress concentration. Moreover, the effective residual stress (residual stress component in direction parallel to cyclic tensile stress) is also directly determined by tool paths. Tool path selection methods are put forward based on the aforementioned influence mechanisms. This study indicates that improving the fatigue resistance of high-speed ball-end hard milled surfaces suffering given cyclic tensile stress is feasible by choosing appropriate tool paths.</t>
  </si>
  <si>
    <t>Effective residual stress, Fatigue resistance, High-speed hard milling, Microscopic stress concentration, Tool path</t>
  </si>
  <si>
    <t>10.1016/j.engfracmech.2020.107224</t>
  </si>
  <si>
    <t>An interaction integral retardation model for predicting fatigue life under multi-step loading</t>
  </si>
  <si>
    <t>© 2020 Elsevier LtdThis paper proposes an interaction integral retardation (IIR) model to predict fatigue life accurately for components subjected to multi-step loading (MSL) conditions. The IIR model is based on the cyclic interaction integral that considers the effect of elasticity and plasticity simultaneously at the crack tip. Elasto-plastic numerical simulations were carried out based on FEM to compute the cyclic interaction integral. The IIR model was verified against the experiments under different loading conditions including constant amplitude loadings, single tensile overloads, and MSL for different steel strengths. The fatigue lives calculated by the IIR model exhibit a very good agreement with those obtained by the experiments for the applied loading conditions and steels. The efficiency of the IIR model was manifested by comparing the calculated fatigue lives against those computed by different traditional and well-established fatigue crack growth (FCG) models. For the MSL condition, fatigue lives obtained by the IIR model revealed a better agreement against the experiment compared to those given by the traditional FCG models. The crack-tip driving force represented by the elasto-plastic cyclic interaction integral could explain the mechanics of crack growth retardation and acceleration due to the change in the applied loading. Further, the local material behavior ahead of the crack tip was examined rigorously for different crack lengths under variable cyclic loadings. It was found that the local material behavior has a significant influence on the state of crack growth (retardation/acceleration) which results in accelerating or retarding the crack growth rate.</t>
  </si>
  <si>
    <t>Crack growth retardation, Fatigue, FEM, Interaction integral, Multi-step loading</t>
  </si>
  <si>
    <t>10.1016/j.jscs.2020.07.008</t>
  </si>
  <si>
    <t>Electro-less plating nickel-phosphorus of low carbon steel using various pretreatments and an external magnetic field</t>
  </si>
  <si>
    <t>Journal of Saudi Chemical Society</t>
  </si>
  <si>
    <t>© 2020 The AuthorsElectro-less plating nickel-phosphorus (EPNP) subject to various pretreatments and an external magnetic field, are prepared onto low carbon steel (LCS). The surface hardness (SH), fatigue life (FL) and corrosion behavior (CB) of Ni-P coated are respectively obtained using a nano-indenter and a high strain low cycle fatigue life (HSLCFL) and polarization test. The experimental outcome reveals that LCS substrates that are pretreated using the proposed acid mixture (25% H2SO4 + 5% HCl) roughening and activation allow good Ni-P films to be deposited. In terms of EPNP, as the P content decreases, the SH and FL increase. Specimens that a coated in a Ni–P film using an external magnetic field have better mechanical performance than those that are not produced in an external magnetic field. As the external magnetic field intensity is increased, the film thickness, SH and FL increase, the concentration of P decreases and thin grains are formed on the film surface. The specimens without using an external magnetic field that are coated with a Ni–P film exhibit better resistance to corrosion than the uncoated sample of LCS. However, the Ni–P film that is coated using an external magnetic field has higher SH, so it exhibits increased resistance to corrosion.</t>
  </si>
  <si>
    <t>Corrosion resistance, Electro-less plating, Fatigue life, Magnetic assisted, Substrate pretreatment</t>
  </si>
  <si>
    <t>10.1016/j.actamat.2020.07.023</t>
  </si>
  <si>
    <t>Design of a V–Ti–Ni alloy with superelastic nano-precipitates</t>
  </si>
  <si>
    <t>Acta Materialia</t>
  </si>
  <si>
    <t>© 2020 Acta Materialia Inc.Stress-induced martensitic transformations enable metastable alloys to exhibit enhanced strain hardening capacity, leading to improved formability and toughness. As is well-known from transformation-induced plasticity (TRIP) steels, however, the resulting martensite can limit ductility and fatigue life due to its intrinsic brittleness. In this work, we explore an alloy design strategy that utilizes stress-induced martensitic transformations but does not retain the martensite phase. This strategy is based on the introduction of superelastic nano-precipitates, which exhibit reverse transformation after initial stress-induced forward transformation. To this end, utilizing ab-initio simulations and thermodynamic calculations we designed and produced a V45Ti30Ni25 (at%) alloy. In this alloy, TiNi is present as nano-precipitates uniformly distributed within a ductile V-rich base-centered cubic (bcc) β matrix, as well as being present as a larger matrix phase. We characterized the microstructure of the produced alloy using various scanning electron microscopy (SEM) and transmission electron microscopy (TEM) methods. The bulk mechanical properties of the alloy are demonstrated through tensile tests, and the reversible transformation in each of the TiNi morphologies were confirmed by in-situ TEM micro-pillar compression experiments, in-situ high-energy diffraction synchrotron cyclic tensile tests, indentation experiments, and differential scanning calorimetry experiments. The observed transformation pathways and variables impacting phase stability are critically discussed.</t>
  </si>
  <si>
    <t>In situ, Martensitic phase transformation, Nanoparticles, NiTi, Shape memory</t>
  </si>
  <si>
    <t>10.1111/ffe.13280</t>
  </si>
  <si>
    <t>Using a variable value of the fictitious radius to estimate fatigue life of notched elements</t>
  </si>
  <si>
    <t>© 2020 Wiley Publishing Ltd.The article discusses the problem related to estimating fatigue life of elements containing stress concentrators. The algorithm for estimating fatigue life presented in this work uses a fictitious ray based on the Neuber method. The proposed algorithm takes into account the variability of microstructural length, which depends on the number of failure cycles. The function thus obtained can be used to select the appropriate value for this length, which simplifies the calculation procedure needed to estimate fatigue life. In addition, this work includes an analysis of the impact of variable cutout geometry on the value of the support coefficient. As a result, it was possible to extend the application of this concept to lower fatigue life values and to structural elements with different notch geometries. The method was verified by performing experiments using elements made of three steel grades. A good correlation between calculation and experimental results was obtained.</t>
  </si>
  <si>
    <t>fatigue life, fictitious radius, microstructural length, notched elements, uniaxial loading</t>
  </si>
  <si>
    <t>10.1111/ffe.13279</t>
  </si>
  <si>
    <t>Fatigue life evaluation of tension-compression asymmetric material using local stress–strain method</t>
  </si>
  <si>
    <t>© 2020 Wiley Publishing Ltd.In this paper, the low-cycle fatigue characteristics of cold-drawn steel were investigated under strain-controlled uniaxial fatigue load. Cyclic softening was observed throughout fatigue life except for the initial relatively short period which exhibited cyclic hardening. Positive mean stress was found under fully reversed strain loading, indicating that there was a significant cyclic asymmetry. A modified local stress–strain method was proposed to estimate fatigue life of notched tension-compression asymmetric material. In order to verify this method, fatigue experiments on two kinds of notched specimens with different notch radius were carried out under constant and block load spectrum. It was found that the modified local stress–strain method was more accurate than the traditional ones, the maximum relative error between predicted and experimental fatigue life was less than 6%.</t>
  </si>
  <si>
    <t>cyclic response, life estimation, low-cycle fatigue, Neuber's rule, notched specimen, variable amplitude fatigue</t>
  </si>
  <si>
    <t>10.1177/1056789520930408</t>
  </si>
  <si>
    <t>A new damage-coupled cyclic plastic model for whole-life ratchetting of heat-treated U75V steel</t>
  </si>
  <si>
    <t>© The Author(s) 2020.In the framework of continuum damage mechanics, a new damage-coupled cyclic plastic model is proposed to describe the nonlinear evolution of whole-life ratchetting and its dependence on the stress level. The characteristic that the damage evolution rate of U75V heat-treated steel decays in the initial load cycles is considered by introducing a modified term into classic damage evolution equation. A hybrid fatigue failure criterion considering both the fatigue and ratchetting strain-induced failures is established based on the fatigue failure rule concluded from experiments. Comparisons between simulated and experimental stress–strain hysteresis loops, ratchetting strains, damage evolutions, and fatigue lives are performed to validate the proposed model.</t>
  </si>
  <si>
    <t>constitutive model, damage evolution, fatigue life, ratchetting, U75V steel</t>
  </si>
  <si>
    <t>10.1016/j.mtcomm.2020.101256</t>
  </si>
  <si>
    <t>Torsional behavior of additively manufactured nickel alloy 718 under monotonic loading and low cycle fatigue</t>
  </si>
  <si>
    <t>© 2020The high weldability and corrosion resistance of nickel alloy 718 (IN718) make it an ideal material for laser powder-bed fusion (LPBF). However, many of its material properties are still not characterized. Monotonic torsion and low cycle torsional fatigue tests were performed on LPBF IN718 in order to determine its shear properties. Three different print orientations (horizontal, diagonal, vertical) and three separate heat treatments (none, AMS-5662, modified) were tested to determine their effects on the LPBF IN718's torsional behavior. The modified heat treatment was developed to reduce LPBF IN718's anisotropic nature. Monotonic torsion tests revealed that the ultimate shear strength (USS) and yield shear strength (YSS) were dependent on both print orientation and heat treatment, while the shear modulus (G) was only dependent on the print orientation. The USS and YSS improved by at least 42% and 68%, respectively, when either heat treatment was applied. The vertical specimens had the highest G in all cases. The modified heat treatment reduced the difference between the maximum and minimum USS and G from approximately 29% and 38% to approximately 6% and 9%, respectively. The fatigue life appears to be more influenced by the print orientation than the heat treatment. In every case, the horizontal and vertical specimens had the highest and lowest fatigue lives, respectively. Fracture surface analysis revealed similar features observed in conventionally-manufactured material. These results indicate that both the print orientation and the heat treatment must be considered when designing LPBF IN718 parts that will be subjected to torsional loads.</t>
  </si>
  <si>
    <t>Additive manufacturing, Fatigue, Heat treatment, Inconel 718, Laser powder-bed fusion, Torsional properties</t>
  </si>
  <si>
    <t>10.1016/j.jmps.2020.103971</t>
  </si>
  <si>
    <t>Cyclic plasticity of an interstitial high-entropy alloy: experiments, crystal plasticity modeling, and simulations</t>
  </si>
  <si>
    <t>Journal of the Mechanics and Physics of Solids</t>
  </si>
  <si>
    <t>© 2020 Elsevier LtdThe development of high-entropy alloys (HEAs) comprising multiple principal components is an innovative design strategy for metallic materials from the perspective of thermodynamic entropy. However, despite their potential candidacy for engineering applications, the lack of research on the cyclic loading responses as well as constitutive modeling of the HEAs is a major constraint. Therefore, the present work focuses on the cyclic plasticity of a typical carbon-doped interstitial HEA (iHEA) with nominal composition Fe49.5Mn30Co10Cr10C0.5 (at.%). The results of stress-controlled cyclic tests with nonzero mean stress showed that the iHEA exhibits significant cyclic hardening and stress level–dependent ratcheting. Owing to its improved cyclic hardening, the saturated ratcheting strain rate of the iHEA is lower than that of conventional steels such as the 316L stainless steel. Furthermore, microscopic characterizations revealed that the cyclic deformations caused massive martensitic phase transformation and hierarchical structures in the iHEA. The experimental results were used to develop a physical mechanism-based crystal plasticity constitutive model that is capable of describing the cyclic plasticity of the iHEA, which was implemented into a finite element framework. The simulation results showed that the loading stress significantly affected the microstructural evolutions, leading to a stress level–dependent cyclic plasticity. Thus, this investigation provides a fundamental basis for fatigue tests and service life prediction/optimization of the iHEA in the future, which can promote its engineering applications.</t>
  </si>
  <si>
    <t>Crystal plasticity, Cyclic plasticity, High-entropy alloy, Microstructural evolutions, Ratcheting</t>
  </si>
  <si>
    <t>10.1007/s40964-019-00105-6</t>
  </si>
  <si>
    <t>Non-destructive characterization of process-induced defects and their effect on the fatigue behavior of austenitic steel 316L made by laser-powder bed fusion</t>
  </si>
  <si>
    <t>10.1016/j.ijfatigue.2020.105677</t>
  </si>
  <si>
    <t>Crack initiation and life estimation for 316 and 430 stainless steel specimens by means of a critical plane approach</t>
  </si>
  <si>
    <t>© 2020 Elsevier LtdIn the present paper, the fatigue behaviour of two stainless steels is analysed by employing the criterion by Carpinteri et al. Such a criterion has already been applied to many data related to different metals, but the novelty of this paper is its application to assess the results of experimental tests performed under HCF triaxial loading. Such experimental data, found in the literature, are related to hollow cylindrical dog-bone specimens made of both 316 and 430 stainless steel. The experimental results are compared with the analytical ones in terms of both fatigue lifetime and initial crack plane orientation.</t>
  </si>
  <si>
    <t>316 stainless steel, 430 stainless steel, Constant amplitude loading, Critical plane, High-cycle fatigue</t>
  </si>
  <si>
    <t>10.1016/j.ijfatigue.2020.105704</t>
  </si>
  <si>
    <t>Thermomechanical fatigue properties and microstructural damage of nitrogen alloyed 316LN stainless steel</t>
  </si>
  <si>
    <t>© 2020 Elsevier LtdIn-phase (IP) and out-of-phase (OP) thermomechanical fatigue (TMF) tests are carried out to investigate the cyclic deformation behavior, microstructural damage and cracking behavior of 316LN stainless steel. The result shows that dynamic strain aging (DSA) and oxidation are the two principal deformation and damage mechanisms. DSA occurs within the temperature range of 250 °C-450 °C, and the action intensity of which increases from 250 °C to 450 °C. Oxide layers preferentially form along surface persistent slip markings, which accelerates the microcrack nucleation and crack propagation, leading to an oxidation-assisted transgranular failure. The fatigue life under IP-TMF and OP-TMF loadings are approximately equal and longer than that under IF-450 °C loadings.</t>
  </si>
  <si>
    <t>316LN stainless steel, Microstructural damage characterization, Oxidation-assisted cracking, Thermomechanical fatigue</t>
  </si>
  <si>
    <t>10.1016/j.triboint.2019.01.045</t>
  </si>
  <si>
    <t>Tribological performance of graphite-like carbon films with varied thickness</t>
  </si>
  <si>
    <t>© 2019 Elsevier LtdGraphite-like carbon (GLC) films with different thickness were deposited on 316 L stainless steel using closed field unbalanced magnetron sputtering system to investigate the influence of film thickness on the microstructure, mechanical and tribological properties. The results showed that the surface of the deposited films exhibited granular-like morphology, and the sp2 content, surface roughness increase with the increase of film thickness, leading to the lower of hardness and higher of the internal stress. Both of the friction curves obtained by nano-tribological tests and fretting wear experiments revealed a three-stage evolution tendency with the same wear mechanism for the first two stages. The intermediate thick GLC film had the lowest specific wear rate, whilst the fretting fatigue life increased with film thickness.</t>
  </si>
  <si>
    <t>Film thickness, Fretting wear, GLC, Nano-tribological tests</t>
  </si>
  <si>
    <t>10.13251/j.issn.0254-6051.2020.08.041</t>
  </si>
  <si>
    <t>Rolling contact fatigue property of laser dispersed quenched steel rail</t>
  </si>
  <si>
    <t>© 2020, Editorial Office of "Jinshu Rechuli". All right reserved.Laser dispersed quenched process was carried out on steel rail surface in order to improve the service life of the rail. Three different distribution patterns for the laser dispersed quenched were used, and rolling contact fatigue wear test machine was used to measure the fatigue wear property of the rail, and the wear surface morphology, cross-sectional morphology and wear mechanism were analyzed. The results show that the wear loss of original state specimen is 1.102 g, and fatigue spall and plastic deformation with severe corrugation occur on the surface of the original specimen. After laser dispersed quenched process, the corrugation is eliminated, and the wear loss of rail specimen reduces significantly, but cracks occur at the edge of contact zone and the interface of laser hardened region. The cracks at the center of contact zone can be effectively removed when the hardened regions are distributed with 1 mm spacing and 60° inclination, and the lowest wear loss is acquired at this condition, which decreases by 63% compared with that of the original state specimen. It can effectively improve the cracking resistance and wear property of the laser dispersed hardened layer by combination of reducing the spacing and increasing the tilt angle of laser hardened region.</t>
  </si>
  <si>
    <t>Laser dispersed quenched, Rolling contact fatigue, Steel rail, Wear</t>
  </si>
  <si>
    <t>10.7527/S1000-6893.2020.23631</t>
  </si>
  <si>
    <t>Damage mechanism of shot peened ultra-high strength steel under combined action of marine environment and fatigue load</t>
  </si>
  <si>
    <t>Hangkong Xuebao/Acta Aeronautica et Astronautica Sinica</t>
  </si>
  <si>
    <t>© 2020, Press of Chinese Journal of Aeronautics. All right reserved.The landing gear structure of carrier-based aircraft is subject to not only erosion by marine atmosphere, salt spray and sea wave splashes, but also large ejection take off and arresting landing load. Under the combined action of marine environment and fatigue load, the bearing capacity of ultra-high strength steel landing gear structure is significantly deteriorated, posing a serious challenge to its safe use. Based on the marine environment in which the carrier-based aircraft is in service, corrosion fatigue tests were conducted on two kinds of test specimens of ultra-high strength steel: shot peened and unpeened. The variation rule of fatigue life was obtained. Through the analysis of roughness, grain size, micro-hardness, residual stress and fatigue fracture, the action mechanism of shot peening on fatigue life enhancement, the mechanism of alternate action of corrosion and fatigue damage and the mechanism of pre-corrosion fatigue damage were revealed. The results show an average increase of 93.1% in fatigue life after shot peening. For the shot peened specimen, a slight pitting with a depth of about 20 μm results in a fatigue life decay of about 30%. A competition mechanism exists between shot peening and corrosion. The damage mechanism of alternating corrosion and fatigue has a considerably more serious effect on the service life of the ultra-high strength steel than the pre-corrosion fatigue damage mechanism. Under the same conditions, the fatigue life of the former is only 47%-54% of that of the latter.</t>
  </si>
  <si>
    <t>Corrosion, Damage mechanism, Fatigue life, Marine environment, Shot peening, Ultra-high strength steel</t>
  </si>
  <si>
    <t>10.3901/JME.2020.16.033</t>
  </si>
  <si>
    <t>Influence of Tension-torsion Stress Amplitude Ratio on Short Fatigue Crack Behaviour of LZ50 Steel</t>
  </si>
  <si>
    <t>© 2020 Journal of Mechanical Engineering.Short fatigue crack replica tests of LZ50 axle steel were carried out under seven different tension-torsion stress ratios, λ, at the same equivalent stress amplitude. The results show that, the change of tension-torsion stress ratio does not change the general trend of the short fatigue crack initiation and growth. The short fatigue cracks mostly initiate in the inner or at the boundary of the ferrite grains. At the microstructurally short crack(MSC) stage, there are two obvious drops of crack growth rate due to the inhibition of ferrite grain boundary and pearlite banded structure, while at the physically short crack(PSC) stage, the microstructure of the material has a less effect on crack growth and the growth rate increases continuously. Meanwhile, with the decrease of the stress amplitude ratio, both the crack growth rate at the same crack size and the angle between the fatigue fracture surface and the specimen axial direction gradually decrease. The initiation of the crack transforms from a single-crack-source mode to a multi-crack-source mode, and the fatigue life is increasing. Furthermore, by constructing a stress amplitude ratio and fatigue life curve equation, it is proved that with the same equivalent stress amplitude, the axial tensile-compression load contributes more to the fatigue damage of the material than the torsion load. As the stress amplitude ratio decreases, the increasing trend of the fatigue life increases.</t>
  </si>
  <si>
    <t>LZ50 steel, Short fatigue crack, Stress amplitude ratio, Tension-torsion load</t>
  </si>
  <si>
    <t>10.1016/j.msea.2020.139651</t>
  </si>
  <si>
    <t>On the fatigue behavior of low-temperature gaseous carburized 316L austenitic stainless steel: Experimental analysis and predictive approach</t>
  </si>
  <si>
    <t>© 2020 Elsevier B.V.Low-temperature gaseous carburization is a surface modification method for austenitic stainless steels. In order to investigate the effects of low-temperature gaseous carburization on the fatigue behavior of AISI 316L, fully reversed axial fatigue tests were performed at room temperature on specimens with various remaining case depths. The fatigue performance of AISI 316L could be significantly improved; a 15% higher endurance limit is achieved after low-temperature gaseous carburization. After removal of the outer, brittle part of carburized case by electropolishing, the improvement of the fatigue performance is reduced. Fractography showed that for untreated specimens, fatigue cracks always initiated on the surface. For the carburized specimens, however, the locations of crack initiation sites depend on the applied stress levels. Compressive residual stresses in the case move the crack initiation site to the sub-surface; the lower the applied stress, the deeper the initiation site. A quantitative analysis of the effect on fatigue behavior forms the basis for a life prediction model, which can accurately predict the fatigue life of AISI316L steel after low temperature carburization.</t>
  </si>
  <si>
    <t>AISI 316L austenitic stainless steel, Brittleness, Compressive residual stress, Fatigue behavior, Life prediction model, Low-temperature gaseous carburization</t>
  </si>
  <si>
    <t>10.2355/isijinternational.ISIJINT-2019-739</t>
  </si>
  <si>
    <t>Multiscale analysis of MnS inclusion distributions in high strength steel</t>
  </si>
  <si>
    <t>© 2020 ISIJIn the present study, manganese sulfide (MnS) inclusions in the high-strength steel were observed by mainly three observation methods (optical microscope, ultrasonic test and serial sectioning) to characterize the size, location and shape distributions across multiple length scales. For the inclusion size, ultrasonic C-scan imaging and three-dimensional internal structure observation with serial sectioning were used to measure the distributions of the square root of the projected area of the inclusion. The obtained size distributions were combined by setting the threshold of ultrasonic amplitude. The validity of the amplitude threshold was verified by observing several inclusions with X-ray CT. The spatial distributions of inclusions were also obtained by the three observation methods, and analyzed on the basis of the coefficient of variation of the mean near-neighbor distance of inclusions (COVd). The results of analyzing COVd in both 2D and 3D spaces revealed that the inclusions in this material were arranged in clusters. For the inclusion shape, the three-dimensional geometries of inclusions were reconstructed from the images obtained by the serial sectioning method, and simplified to ellipsoid by principal component analysis. From the above results, the distributions of inclusion size, aspect ratio and direction (angle between rolling direction and major axis) were successfully obtained. The inclusion distributions were applied to fatigue prediction model, and the fatigue crack initiation life and total fatigue life of the high-strength steel were calculated. The calculation results showed that the multiscale analysis of inclusions would be useful for fatigue life prediction.</t>
  </si>
  <si>
    <t>Fatigue, High-strength steel, Inclusions, Three-dimensional internal structure microscope, Ultrasonic test</t>
  </si>
  <si>
    <t>10.2355/isijinternational.ISIJINT-2019-715</t>
  </si>
  <si>
    <t>Effect of retained austenite on sub-surface initiated spalling during rolling contact fatigue in carburized SAE4320 steel</t>
  </si>
  <si>
    <t>© 2020 ISIJThe effect of retained austenite (γR) on the rolling contact fatigue (RCF) properties of carburized SAE4320 steel was carefully investigated. We prepared specimens comprising four volume fractions of γR from 6% to 39% by controlling the subzero heat treatment. The effect of γR on the RCF was investigated using hardness measurements, X-ray diffraction, scanning electron microscopy (SEM), and transmission electron microscopy. The RCF test revealed that the sub-surface initiated spalling life was prolonged as the volume fraction of γR increased. In the area at the depth z0 where the orthogonal shear stress was maximum, the majority of the γR was transformed to martensite, thus resulting in a significant increase in the Vickers hardness. The result of SEM observation showed that the region initially comprising γR exhibited a high resistance to RCF. Moreover, the TEM analysis revealed that the initial γR region changed into a mixture of very fine hard martensite and some unchanged γR during RCF. This suggests that the transformation of γR into fine hard martensite during RCF contributed to the improvement of the RCF life.</t>
  </si>
  <si>
    <t>Austenite, Martensite, Microstructural alteration, Phase transformation, Rolling contact fatigue (RCF), SEM, Steel, TEM, XRD</t>
  </si>
  <si>
    <t>10.1016/j.engstruct.2020.110798</t>
  </si>
  <si>
    <t>Cyclic behavior and constitutive model of high strength low alloy steel plate</t>
  </si>
  <si>
    <t>© 2020 Elsevier LtdCyclic loading tests with different protocols were conducted for a high strength low alloy steel. Based on the test results, the low cycle fatigue and extremely low cycle fatigue performance of the high strength steel was discussed and an appropriate constitutive model was established. The experimental results implied that the low and extremely cycle fatigue failure showed different fracture features. For low cycle fatigue, there was a strong negative linear correlation between the fatigue life and the strain amplitude in the log–log scale. However, they did not conform the linear relation when transiting to the low cycle fatigue. The steel represented obvious cyclic softening and good energy dissipation capacity. With the increase of strain amplitude, the softening degree decreased and equivalent damping ratio increased. The cyclic stress–strain curve could be descried by the Ramberg-Osgood model, and the strength coefficient and strain hardening exponent of this steel were larger than those of steel with lower strength. A combined hardening model was calibrated to describe the cyclic plasticity of the steel, and it was verified by the simulation results.</t>
  </si>
  <si>
    <t>Constitutive model, Cyclic loading, Extremely low cycle fatigue, High strength steel, Low cycle fatigue</t>
  </si>
  <si>
    <t>10.1016/j.apsusc.2020.146360</t>
  </si>
  <si>
    <t>Effect of cobalt-based coating microstructure on the thermal fatigue performance of AISI H13 hot work die steel</t>
  </si>
  <si>
    <t>© 2020The Co-based coating by laser deposition could improve the thermal-fatigue (TF) resistance of hot working dies but the effect of technology on properties remained to be studied further. This work investigated the influence of the microstructure and γ/ε transformation on the TF life of the Co-based coating of the AISI H13 hot work die steel. Direct laser deposition (DLD) layers were prepared on the steel surface using modified Co-based alloys, which increased the contents of Cr, W, and Ni. The single and duplex layers were made under precise conditions, and the difference in the TF test life was significant. Meanwhile, the hardness of the duplex layer coating was much higher than that of the single one in the TF process consistently. Various detection methods were adopted to characterize the Co-based coating structures and crack propagation during the TF test. The microstructure of the two deposition coatings uniformly included the γ-Co phase and M23C6 crystalline phase. Moreover, after the TF experiment, the γ/ε transformation only occurred in the single layer as observed by transmission electron microscopy and electron backscattered diffraction. This indicated that the dilution of the base metal element distribution played a key role in reducing the stability of the γ-Co phase, which resulted in relatively low stacking fault (SF) energies, micro-hardness, a high fraction of the precipitate, and an early crack generation of the coating. This research was beneficial for understanding the microstructure, grain growth, γ/ε transformation, and crack propagation behavior in the DLD layers and TF test.</t>
  </si>
  <si>
    <t>Co-based coating, Direct laser deposition (DLD), Stacking fault (SF) energies, Thermal-fatigue (TF) life, γ/ε transformation</t>
  </si>
  <si>
    <t>10.14006/j.jzjgxb.2018.0708</t>
  </si>
  <si>
    <t>Research on fatigue properties of plug-plat end of crane runway girders variable section abutment with right angle end-plate</t>
  </si>
  <si>
    <t>© 2020, Editorial Office of Journal of Building Structures. All right reserved.The crane runway girders variable section abutment (CRGVSA) with right angle end-plate is widely used in industrial plant. Engineering practice showed that the end of the weld between the web and the plug-plat of the CRGVSA with right angle end-plate is susceptible to fatigue rupture, and an effective inspection system for fatigue crack initiation location could avoid catastrophic accidents. Firstly, fatigue test of a scaled CRGVSA model with right angle end-plate was carried out. The stress amplitude-fatigue life (S-N) curve of this type of connection was obtained, and the fatigue crack initial location was determined to be the lower side of the small round hole. Subsequently, through the analysis of the cross-section parameters, it was found that the stress concentration factor at the small round hole is positively linearly related to the thickness of the plug-plat and is negatively linearly related to the small hole diameter. The fatigue crack propagation simulation was carried out at the end of the weld between web and the plug-plat of the CRGVSA with right angle end-plate by using a VCCT method and mesh re-division technology. The fatigue crack growth mode of this type of component was clarified. Finally, combined with the S-N curve method and fracture mechanics method, a probabilistic damage tolerance analysis method for the CRGVSA was established. Without considering the randomness of load and fracture toughness, the fatigue life of this type of member does not refuse to follow the lognormal distribution.</t>
  </si>
  <si>
    <t>Fatigue, Probability damage tolerance, Right angle mutant support, Steel crane beam</t>
  </si>
  <si>
    <t>10.14006/j.jzjgxb.2018.0652</t>
  </si>
  <si>
    <t>Experimental study on corrosion fatigue behavior of Q420B angle in simulated acid rain atmospheric environment</t>
  </si>
  <si>
    <t>© 2020, Editorial Office of Journal of Building Structures. All right reserved.Nowadays high strength steel has been widely used in structures, and its durability and fatigue performance can greatly affect the safety of the structures. When exposed to environmental atmosphere, structures such as transmission towels are subjected to the coupling effect of the acid rain environment and wind-induced vibration, and are therefore susceptible to corrosion fatigue damages or even collapse risk. In light of this, it is important to study the corrosion fatigue performance of high strength steels (such as Q420B which is widely used in transmission towels) in the acid rain atmospheric environment. In this study, the corrosion-fatigue performances of 43 equal angles in the simulated acid rain atmospheric environment were studied, and their stress-fatigue life(Δσ-N) curves and p-Δσ-N surfaces with different guarantee ratios p were obtained by the simplified single-point likelihood method and the simplified single-point group method. It is concluded that the acid rain atmospheric environment can dramatically shorten the medium-term and long-term fatigue lives of the angle steels under medium or low load level, while the influence is slight on the short-term fatigue lives under high load level. The environmental parameters have a significant influence on the corrosion-fatigue performances of the angle, and the fatigue lives of the angle under the same load decrease with decreasing pH values of the erosion solution, and decrease with increasing time interval of spray in the simulated experiment.</t>
  </si>
  <si>
    <t>Acid rain atmospheric environment, Corrosion fatigue, High strength steel, Q420B equal angle, Stress-fatigue life curve</t>
  </si>
  <si>
    <t>10.1007/s40194-019-00750-z</t>
  </si>
  <si>
    <t>Fatigue behavior of FSW high-yield strength steel welds for shipbuilding application</t>
  </si>
  <si>
    <t>Rivista Italiana della Saldatura</t>
  </si>
  <si>
    <t>Copyright © IIW 2019: all rights reserved.Ship building industry is looking for new welding techniques to increase the cost-effectiveness of their production. With the help of previous study dedicated to aeronautical issues, friction stir welding (FSW) seems to be a new opportunity to optimize welding for metallic materials. This study deals with the mechanical behavior of the FSW steel assemblies and in particular fatigue behavior. To demonstrate the reliability of this process, two different steels are joined: DH36 (conventional steel for naval construction) and S690QL (high-strength steel). Assemblies are, on one hand, characterized with conventional tests used to validate welding-operating procedure and on the other hand, investigations are focused on the cyclic behavior of the structure to go forward in the knowledge of this technique. The main goal of this approach is to check the relevance of the fabrication process applied to naval steels. Furthermore, this study contributes to give more experimental results describing the fatigue life of FSW structures. To our best knowledge, this is the first time that full S/N curves are plotted for two different steels such as S690QL or DH36. Results are very encouraging and indicate that the FSW process is relevant for naval applications especially for DH36 and need few improvements for S690QL.</t>
  </si>
  <si>
    <t>Fatigue, Fatigue strength, Fatigue tests, Friction stir welding, High-strength steels, Mechanical properties, Ship, Shipbuilding</t>
  </si>
  <si>
    <t>10.2320/matertrans.Z-M2020829</t>
  </si>
  <si>
    <t>Effectiveness of ultrasonic shot peening on stainless cast steel scs6 containing a fatigue crack</t>
  </si>
  <si>
    <t>©2020 The Society of Materials Science, JapanIn order to investigate the effectiveness of ultrasonic shot peening treatment (USP) as repairing method for SCS6 material with surficial fatigue crack for hydraulic turbine runner, plane bending fatigue tests were carried out for USP treated SCS6 containing a surface fatigue crack with 1 mm in length and the fatigue crack propagation after USP was observed by a plastic replica method. As a result, the fatigue crack propagation life of SCS6 containing a surface fatigue crack was dramatically improved by USP treatment. Furthermore, the initial effective stress intensity factor ranges were calculated in the USP treated and untreated SCS6 containing a surface fatigue crack, respectively. According to the calculation, it was clear that the surficial fatigue crack could be harmless under the condition that the calculated initial effective stress intensity factor range considering the stress opening a fatigue crack, which was acquired by the unloading elastic compliance method, was less than the threshold of effective stress intensity factor range. Therefore, USP treatment is effective for repairing method of SCS6 containing surficial fatigue crack for hydraulic turbine runner. [doi:10.2320/matertrans.Z-M2020829]</t>
  </si>
  <si>
    <t>Compressive residual stress, Fatigue crack propagation, SCS6, Stress intensity factor, Ultrasonic shot peening</t>
  </si>
  <si>
    <t>10.11868/j.issn.1005-5053.2017.000128</t>
  </si>
  <si>
    <t>SUS304 stainless steel sheet adhesive spot welding and joint fatigue strength</t>
  </si>
  <si>
    <t>Hangkong Cailiao Xuebao/Journal of Aeronautical Materials</t>
  </si>
  <si>
    <t>Copyright ©2020 Journal of Aeronautical Materials. All rights reserved.1.5 mm thick SUS304 austenitic steel sheet was used as the test material to study the spot weld bonding process and fatigue performance. The joint performance was analyzed by the process, strength distribution, fatigue life and F-N curve. The effectiveness of experimental data was analyzed by t distribution, pivot method and Weibull distribution. Results show that under the same parameters, the nugget diameter of the spot weld bonding joint is larger than the resistance spot welding joint. The static strength of the spot weld bonding joint is decreased by 25% compared with the spot weld, and it is increased by 33% compared with the adhesive joint. At the same loading level, the fatigue life of the spot weld bonding joint is increased by 60%-100% compared with the spot weld.</t>
  </si>
  <si>
    <t>F-N curve, Failure strength, Spot weld bonding, SUS304 stainless steel</t>
  </si>
  <si>
    <t>10.24425/bpasts.2020.134184</t>
  </si>
  <si>
    <t>Fatigue life prediction for acid-resistant steel plate under operating loads</t>
  </si>
  <si>
    <t>© 2020 Polish Academy of Sciences. All rights reserved.The paper evaluates the causes related to the fatigue damage in a conveyor slide plate, exposed to high-frequency cyclic loads. The plate was made of 1.4301 acid-resistant steel. The fractography showed that the plate failure was caused by fatigue crack. A nonlinear analysis of plate deformation was conducted using the finite element method (FEA) in LS-Dyna software. The maximum normal stresses in the plate fracture were used in further analysis. A “fatigue limit” calculated initially using a FITNET procedure was above the maximum stress calculated using FEA. It indicates that the structural features of the plate were selected correctly. The experimental test results for 1.4301 acid-resistant steel were described using a probabilistic Weibull distribution model. Reliability was determined for the obtained S-N curve at 50% and 5% failure probability allowing for the selected coefficients (cycle asymmetry, roughness, variable load) and the history of cyclic loading. Cumulative damage was determined using the Palmgren-Miner hypothesis. The estimated fatigue life was similar to the actual value determined in the operating conditions for the S-N curve at 5% failure probability. For engineering calculations, the S-N curve at max. 5% failure probability is recommended.</t>
  </si>
  <si>
    <t>Acid-resistant steel, Finite element analysis, Macro-fractography, Reliability, S-N curve</t>
  </si>
  <si>
    <t>10.12068/j.issn.1005-3026.2020.08.014</t>
  </si>
  <si>
    <t>Fatigue Property of Spoke Steel S500LF</t>
  </si>
  <si>
    <t>Dongbei Daxue Xuebao/Journal of Northeastern University</t>
  </si>
  <si>
    <t>© 2020, Editorial Department of Journal of Northeastern University. All right reserved.An experiment was carried out on the high frequency fatigue testing machine PX-100 and with the method of progressively increasing/decreasing stress to determine the fatigue limit of wheel spoke steel S500LF on the condition that the vibration frequency was 100~120 Hz and the tensile-compressive stress was symmetrical. The fatigue limit was 291 MPa by the mathematical statistical analysis. When this value was used as an estimator of the maternal 50% survival rate, the relative error was no more than ±5% with a confidence level of 95%. The fatigue life at different stress levels was measured by the multi-sample method according to the measured fatigue limit. Based on this, the S-N relation curve was drawn and the S-N curve equation was regressed. Besides, the fracture of the samples was analyzed theoretically, and the result shows the good toughness of the test steel.</t>
  </si>
  <si>
    <t>Fatigue fracture, Fatigue limit, S-N curve, Spoke steel</t>
  </si>
  <si>
    <t>10.3390/met10081092</t>
  </si>
  <si>
    <t>Fatigue life assessment of revised cope-hole details in steel truss bridges</t>
  </si>
  <si>
    <t>© 2020 by the authors. Licensee MDPI, Basel, Switzerland.In recent years, various welded details with complex local structure, ambiguous fatigue performance have appeared in fully welded steel truss bridges, however, they are not covered in the current design specifications. In order to study the fatigue performance of revised cope-hole details, fatigue performance experiments were designed and carried out on three specimens of revised detail with the same dimensions but subjected to different stress amplitude. Local finite element model of the revised cope-hole detail was established for further stress analysis. The results of finite element analysis were basically consistent with the static test results at majority of measurement points. Based on the existing fatigue test data and fatigue strength of cope-hole details defined in Eurocode and JSSC design code, the fatigue performance of revised cope-hole details was evaluated. The S-N fitting curve with the failure probability of 2.3% was obtained from the fatigue experiment results. The fatigue stress amplitude was 59.5 MPa when fatigue loading cycle was 2 × 106. It can be concluded that the fatigue performance of revised cope-hole detail was better than that of previous welded detail, which indicated that the revised detail had a significant improvement.</t>
  </si>
  <si>
    <t>Cope hole, Fatigue performance, Revised cope-hole details, S-N curve, Steel bridge</t>
  </si>
  <si>
    <t>10.1007/s11665-020-05001-7</t>
  </si>
  <si>
    <t>Analysis on the Fatigue Properties of Shot-Peened Al-Si-Mg Alloy and Its Fatigue Life Prediction</t>
  </si>
  <si>
    <t>© 2020, ASM International.Ceramic micro-shot peening (CMSP) and steel micro-shot peening (SMSP) were utilized to investigate the effect of micro-shot peening (MSP) on the high-cycle fatigue properties of Al-7Si-0.3Mg casting aluminum alloy in a previous study. However, the improvement effects of CMSP and SMSP on the fatigue strength (at 5 × 107 cycles) were only 33% because the depth of harden layers was only 20 and 55 μm while the depth of compressive residual stress affected layers was only 37 and 68 μm. In this study, conventional shot peening (CSP) was utilized, and the results were compared with those of MSP, with the expectation that CSP would provide a greater improvement in the fatigue strength. The affected surface layers of the shot-peened specimens were characterized using surface morphology, microhardness, and residual stress analyses. In addition, the effect of CSP on the fatigue strength at 5 × 107 cycles was investigated using a rotating bending fatigue test (R = − 1). An investigation of the extensive surface compressive residual stress relaxation process for the three different shot-peened specimens during cyclic loading was conducted using x-ray diffraction. In addition, the initiation sites for fatigue cracks on the fracture surface were observed using scanning electron microscopy. Furthermore, the fatigue life of the samples with the internal casting defect failure mode was predicted using linear elastic fracture mechanics, while that for samples with the surface crack initiation failure mode was predicted using the modified Morrow model considering the residual stress.</t>
  </si>
  <si>
    <t>Al-7Si-0.3Mg, casting defects, fatigue fracture mechanism, life prediction, shot peening</t>
  </si>
  <si>
    <t>10.1002/mawe.201900162</t>
  </si>
  <si>
    <t>Effect of microstructure and low cycle fatigue deformation on tensile properties of P91 steel</t>
  </si>
  <si>
    <t>Materialwissenschaft und Werkstofftechnik</t>
  </si>
  <si>
    <t>© 2020 Wiley-VCH GmbHIsothermal furnace heat treatments were carried out to simulate the microstructures of inter-critical, fine grain and coarse grain heat-affected zones of P91 steel weld joint at different soaking temperatures ranging from just above AC1 (837 °C) to well above AC3 (903 °C). Interrupted low cycle fatigue tests were performed on the specimens of P91 steel up to 5 %, 10 %, 30 %, and 50 % of the total fatigue life at the strain amplitude of ±0.6 %, strain rate of 0.003 s−1 and temperatures of 550 °C and 600 °C. Subsequently, tensile tests were conducted on the interrupt tested specimens at the same strain rate and temperatures. Soaking at the inter-critical temperature region reduces / deteriorates the tensile and yield strengths of base metal compared to fine grain and coarse grain regions. The inter-critical heat-affected zone accounted higher damage contribution towards the overall tensile behavior of the actual P91 steel weld joint. Substructural coarsening during strain cycling at elevated temperatures attributes to the rapid reduction in the initial yield strength up to 10 % of fatigue life of P91 steel. A higher amount of plastic strain accumulation during low cycle fatigue deformation resulted in a decrease in fatigue life of the inter-critical heat-affected zone of P91 steel.</t>
  </si>
  <si>
    <t>creep-fatigue interaction, heat-affected zone, low cycle fatigue, P91 steel, tensile properties</t>
  </si>
  <si>
    <t>10.1016/j.engfracmech.2020.107201</t>
  </si>
  <si>
    <t>Simulation of ultra-low cycle fatigue cracking of coiled tubing steel based on cohesive zone model</t>
  </si>
  <si>
    <t>© 2020 Elsevier LtdAn optimal fatigue cohesive zone model (FCZM) was developed for coiled tubing (CT) steel through experiments and finite element calculation. First, aiming at the characteristics of small diameter and thin wall of CT, arc-shaped specimen with single-edge crack was designed and processed. Ultra-low cycle fatigue (U-LCF) tests controlled by displacement were carried out to obtain the variation of both force and crack size with the number of cycles, as well as crack propagation rates corresponding to different crack sizes. Second, FCZM was established by introducing damage into the Park-Paulino-Roesler (PPR) model. Based on the measured time histories of extreme force, the optimal cohesive parameters that described the U-LCF behavior of the CT steel were determined by means of inverse analysis. Third, the optimal FCZM was used to simulate the other U-LCF processes of the CT specimen. The predicted results agreed well with the measured ones. On the one hand, a method of determining the optimal fatigue cohesive parameters is developed based on the time-history of parameter extreme in this paper. On the other hand, an FCZM is provided for life prediction of CT.</t>
  </si>
  <si>
    <t>Coiled tubing (CT), Crack propagation rate, Fatigue cohesive zone model (FCZM), Inverse analysis, Ultra-low cycle fatigue (U-LCF)</t>
  </si>
  <si>
    <t>10.1016/j.engfracmech.2020.107157</t>
  </si>
  <si>
    <t>Multi-partner benchmark experiment of fatigue crack growth measurements</t>
  </si>
  <si>
    <t>© 2020 Elsevier LtdThe design of reliable structures and the estimation of the residual fatigue life of industrial parts containing flaws or cracks rely on our ability to predict the propagation of fatigue cracks. Whereas in industrial component cracks might have a complex path due to geometry and loading, lab experiments used for identifying crack propagation law are often in pure mode I. The paper presents a synthesis of an experimental benchmark performed in the context of a French national research network. A sample has been designed to produce mixed-mode crack propagation and variation of small scale yielding conditions. Two geometries and two maximum load levels are defined for the two tested materials: a stainless steel and an aluminum alloy. Around ten participants performed experiments using their usual instrumentation. Among the eight possible parameter sets, three are selected for which detailed results are presented. A satisfying overall agreement is obtained. But, some discrepancies are evidenced due either to limitations of the instrumentation or simply because from one lab to the other the applied load is not exactly the same. It is thus concluded that one of the most important issue is boundary conditions, which is confirmed by numerical simulations.</t>
  </si>
  <si>
    <t>Crack growth rate, Crack path, Digital Image Correlation, Fatigue crack growth, Mixed mode, Stress intensity factors</t>
  </si>
  <si>
    <t>10.1016/j.nme.2020.100764</t>
  </si>
  <si>
    <t>Fatigue properties of ferritic/martensitic steel after neutron irradiation and helium implantation</t>
  </si>
  <si>
    <t>© 2020The effects of displacement damage and helium on the fatigue life of the reduced activation ferritic/martensitic steel, F82H-IEA, were evaluated by fatigue tests at room temperature after neutron irradiation and helium implantation. Those effects at various test conditions, e.g., irradiation and implantation temperatures and applied strain in fatigue tests, were discussed using data from both literature and the present study. As for the fatigue life under plastic strain dominant conditions, the neutron-irradiated specimens, which were irradiated at 389–423 K, showed shorter fatigue life compared to the as-received ones. In contrast, the specimens neutron-irradiated at 573 K showed no degradation. As well as the specimens neutron-irradiated at relatively low temperature, the helium-implanted specimens, which were implanted at 743 K, showed shorter fatigue life. The decrease in fatigue life of specimens neutron-irradiated at relatively low temperatures could be caused by the irradiation hardening, while that of the specimen helium-implanted at relatively high temperatures could be caused by an embrittlement with no/small hardening.</t>
  </si>
  <si>
    <t>Fatigue life, Helium implantation, Neutron irradiation, Reduced activation ferritic/martensitic steel</t>
  </si>
  <si>
    <t>10.1007/s13296-020-00369-7</t>
  </si>
  <si>
    <t>A Deformation History-Based Approach for Ultra-Low Cycle Fatigue Damage Evaluation of Steel Structures</t>
  </si>
  <si>
    <t>© 2020, Korean Society of Steel Construction.Ultra-low cycle fatigue (ULCF) damage is one of the main failure modes of steel structures when subjected to intense earthquake action, such as near-field action. However, existing ULCF evaluation methods are based on the plastic strain history of structures, which requires fine numerical simulation and causes high calculation cost. In order to improve and simplify the ULCF evaluation process for steel structures, a new damage index based on the structure deformation history was proposed in this paper, with the application of structure life curve and Miner’s rule. Two types of steel components, notched round steel bar and steel pier, were employed as the research objectives to verify the accuracy of proposed damage index. The predicted ULCF life was compared with the results of tests and finite element simulations, which showed that the application of damage index was of acceptable accuracy. Compared with the traditional plastic strain history-based ULCF evaluation methods, the advantage of proposed damage index is that ULCF life of a given steel structure can be determined quickly according to the loading condition once its life curve is realized, thus eliminating the cumbersome numerical simulation process.</t>
  </si>
  <si>
    <t>Damage index, Deformation history, Life curve, Steel structures, Ultra-low cycle fatigue</t>
  </si>
  <si>
    <t>10.1016/j.mtla.2020.100711</t>
  </si>
  <si>
    <t>Effect of δ-ferrite on the low-cycle fatigue behavior of the 0Cr17Ni10Mn5Mo2 steel</t>
  </si>
  <si>
    <t>Materialia</t>
  </si>
  <si>
    <t>© 2020In the present paper, a 0Cr17Ni10Mn5Mo2 steel was treated with different hot extrusion processes to obtain three different microstructures, namely, single austenite, austenite with thin-striped shaped δ-ferrite, and austenite with thin-sheet shaped δ-ferrite. Cyclic deformation tests were conducted on the test steel with microstructures described above. Cyclic deformation microstructures were characterized by optical microscope, electron backscatter diffraction technique and transmission electron microscopy. Results showed that the fatigue lives of the test steels containing δ-ferrite were longer than that with single austenite. At the total strain amplitude of 0.8%, cyclic hardening followed by softening occurred in the test steel containing δ-ferrite at the initial stage of cyclic deformation. Secondary hardening was observed in the subsequent cyclic deformation in the test steel containing thin-sheet shaped δ-ferrite. The hard lamellae of δ-ferrite and fine austenite grains reduced the plastic strain amplitude and dislocation multiplication rate in the test steel. Therefore, cyclic softening behavior was induced. With the increase of size and quantity of δ-ferrite and adjacent grains, the plastic strain amplitude and dislocation multiplication rate were elevated, leading to increased cyclic stress and secondary hardening behavior.</t>
  </si>
  <si>
    <t>Austenitic stainless steel, Cyclic deformation, Microstructure, δ-ferrite</t>
  </si>
  <si>
    <t>10.1016/j.engfracmech.2020.107108</t>
  </si>
  <si>
    <t>Interior microscopic cracking behavior and microstructure-fatigue based damage evaluation of case-hardened steels under variable amplitude loading</t>
  </si>
  <si>
    <t>© 2020 Elsevier LtdVariable amplitude loading tests were performed to clarify the interior cracking behavior for three case-hardened steels under stress ratios in high-cycle and very-high-cycle regimes, and to develop a microstructure-fatigue based damage evaluation approach. The round beach marks are observable within fisheye, and the fine granular area is more obvious under compressive stress. The microcrack effect is responsible for fatigue cracking in very-high-cycle regime. The approach mainly involves: (i) definition of remaining life factor, (ii) conversion of correlation function and (iii) reconstruction of stress-life curve with failure behavior. The agreement between predicted and experimental results is good within factor-of-two boundaries.</t>
  </si>
  <si>
    <t>Damage modeling, Interior cracking, Remaining life factor, Variable amplitude loading, Very high cycle fatigue</t>
  </si>
  <si>
    <t>10.1061/(ASCE)MT.1943-5533.0003306</t>
  </si>
  <si>
    <t>Performance Improvement of Asphalt Concretes Using Steel Slag as a Replacement Material</t>
  </si>
  <si>
    <t>© 2020 American Society of Civil Engineers.The increased proportion of traffic volumes on roads is often the cause of distress to the pavement structure. The use of strong and durable steel slag (S) as an aggregate material in asphalt concrete can enhance the load-bearing capacity while at the same time conserving natural resources, resulting in a sustainable asphalt pavement system. This research evaluated the feasibility of using S to replace natural limestone (L) at various aggregate sizes in asphalt concrete. The measured performance of the L-S asphalt concretes was compared with that of L asphalt concretes and granite (G) asphalt concretes. Two types of asphalt cements, Penetration Grade AC60/70 and polymer-modified asphalt (PMA), were utilized in this research project. The mix proportions were prepared by separating each original aggregate (S, L, and G) into four bins, Bin 1 (&lt;4.75 mm), Bin 2 (&lt;12.50 mm), Bin 3 (&lt;19.00 mm), and Bin 4 (&lt;25.00 mm), and trial mixing them together. Five types of aggregate included L:L:L:L, L:G:G:G, L:S:S:S, L:L:S:S, and L:L:L:S, where the first, second, third, and fourth letters denote the types of aggregates in Bins 1-4, respectively. The asphalt concretes were prepared at 4% air voids using the Marshall compaction method. The performance tests included indirect tensile, fatigue life, resilient modulus, dynamic creep, and wheel tracking tests. S was found to improve the Marshall stability properties of the asphalt concrete by a maximum of 50%. The fatigue life, resilient modulus, and rut depth resistance of the L:S:S:S-AC60/70 were found to be 1.6, 1.4, and 1.4 times higher than that of L:L:L:L-AC60/70, respectively. The fatigue life and resilient modulus values of the L:S:S:S-AC60/70 concrete were found to be close to those of L:L:L:L-PMA concrete. The performance of L:S:S:S-AC60/70 concrete was found to be comparable to that of the costly L:L:L:L-PMA concrete, and had a longer service life than L:L:L:L-AC60/70 concrete with the same thickness. The research outcomes of this study will promote the use of S as a sustainable aggregate for pavement concrete construction.</t>
  </si>
  <si>
    <t>Asphalt concrete, Dynamic creep, Indirect tensile fatigue, Resilient modulus, Steel slag, Wheel tracking</t>
  </si>
  <si>
    <t>10.1177/1369433220911155</t>
  </si>
  <si>
    <t>Numerical estimation of fretting fatigue life of bolted joints using continuum damage mechanics and SEAM Tool</t>
  </si>
  <si>
    <t>© The Author(s) 2020.For fretting fatigue, micro-slipping often causes initial micro-cracks in the contact surfaces, which gradually propagate and eventually result in fracture failure. However, it is difficult to directly observe and measure the crack initiation and propagation processes of single-lap bolted joints due to the obstacle of testing technique. Therefore, this article presents an elastic analysis–based method, in which the total fretting fatigue lifetime is divided into initiation life predicted by continuum damage mechanics and propagation life calculated by SEAM Tool in combination with Paris’s law. Since the initiation life model implicitly reflects the result of damage process, one can directly calculate the initiation life based on the elastic stress analysis. The predicted fretting fatigue life, initial crack location, and propagation path are in reasonable agreement with the fretting fatigue test and scanning electron microscope observation results. In addition, it is found that among the main factors affecting fretting fatigue of steel single-lap bolted joints, the initial life is affected by cyclic stress, friction coefficient, and tightening torque, and the propagation path is mainly influenced by tightening torque.</t>
  </si>
  <si>
    <t>bolted joints, continuum damage mechanics, finite element model, fretting fatigue, SEAM Tool</t>
  </si>
  <si>
    <t>10.1016/j.istruc.2020.05.019</t>
  </si>
  <si>
    <t>Fatigue behavior of corroded non-load-carrying bridge weathering steel Q345qDNH fillet welded joints</t>
  </si>
  <si>
    <t>© 2020 Institution of Structural EngineersFatigue behavior of corroded non-load-carrying fillet welded joints exposed to atmosphere in Nanjing for 1-year which were made of bridge weathering steel Q345qNH was explored in this paper. Fatigue tests were conducted on 8 specimens which were under 8 stress ranges, fitted S-N curve and lower bound of 95% survival probability were established. It was found that fatigue strength dropped by 26.2% after 1-year exposure compared to uncorroded specimens, the design S-N curve for non-load-carrying fillet welded joint in Eurocode 3 is still satisfactory for fatigue assessment of this batch of specimens. Fractography analysis revealed that fatigue cracks always originated from multiple corrosion pits, geometries of corrosion pits were quantified by surface morphology analysis. Numerical simulation of mixed-mode fatigue crack propagation was conducted, it is found that taking the geometry of the deepest pit as the equivalent initial crack and orienting the crack in the direction normal to the maximum tensile stress plane could predict fatigue lives safely and satisfactorily. The research provides reference for design and fatigue assessment of uncoated weathering steel bridges.</t>
  </si>
  <si>
    <t>Corroded bridge weathering steel, Corrosion pits, Fatigue behavior, Non-load-carrying fillet welded joint</t>
  </si>
  <si>
    <t>10.1016/j.engstruct.2020.110706</t>
  </si>
  <si>
    <t>Fatigue performance and stress range modeling of SFRC beams with high-strength steel bars</t>
  </si>
  <si>
    <t>© 2020 Elsevier LtdThe fatigue performance of steel-fiber-reinforced concrete (SFRC) beams with tensile steel bars of 500 MPa yielding strength (HRB500) was investigated through flexural tests. One control beam was tested to determine the ultimate capacity on being subjected to static loading, and eight beams with variable stress levels and fiber contents were tested subjected to fatigue loading. Test results indicated that the fatigue life of the beams decreased with increasing stress level and increased with fiber content. For an SFRC beam with 1% fiber content, its fatigue life increased by twice compared with that of non-fiber-reinforced concrete beams, thereby, confirming the fact that adding steel fibers into concrete can enhance fatigue life significantly. With the addition of steel fibers, the cracking patterns of the beams improved and deflections decreased during fatigue loading. Furthermore, the stress range of the tensile steel bar decreased with increasing fiber content, and slippage did not occur between the tensile steel bar and concrete owing to adequate anchorage. An effective moment of inertia method that considers the effects of steel fibers was used to calculate the stresses of tensile steel bars in the first loading cycle; subsequently, an empirical expression to calculate the SFRC strain in compression zone under fatigue loading is established. Finally, a prediction model of stress range for the tensile steel bar of SFRC beams under fatigue loading is proposed and further validated through the results of tests on 19 SFRC beams.</t>
  </si>
  <si>
    <t>Fatigue performance, High-strength steel bar, SFRC beam, Steel fiber volume fraction, Stress range prediction</t>
  </si>
  <si>
    <t>10.1016/j.tafmec.2020.102641</t>
  </si>
  <si>
    <t>Cyclic plastic response and damage mechanisms in superaustenitic steel Sanicro 25 in high temperature cycling – Effect of tensile dwells and thermomechanical cycling</t>
  </si>
  <si>
    <t>© 2020The cyclic plastic response and damage evolution in isothermal high temperature constant strain rate cycling and during in-phase thermomechanical fatigue in superaustenitic Sanicro 25 steel have been studied both with and without introduction of dwells at maximum strain. Fatigue hardening/softening curves and fatigue life curves are reported for all types of fatigue tests. Rapid hardening and a tendency to saturation has been found primarily in isothermal cycling with dwells and in thermomechanical cycling. Study of the surface damage evolution using SEM observations and FIB cutting revealed the preferential oxidation of grain boundaries perpendicular to the stress axis. Introduction of dwells in maximum tension leads to the enlargement of the plastic strain amplitude and to additional creep damage in the form of cavities along grain boundaries and internal cracks. Fatigue hardening rate in thermomechanical cycling is higher than in constant strain rate cycling and fatigue life decreases substantially in in-phase thermomechanical cycling. These findings are discussed in the perspective of effectiveness of dominant damage mechanisms relevant to individual types of cyclic straining.</t>
  </si>
  <si>
    <t>Damage mechanisms, Effect of dwells, High temperature isothermal fatigue, superaustenitic steel Sanicro 25, Thermomechanical fatigue</t>
  </si>
  <si>
    <t>10.1016/j.aquaeng.2020.102087</t>
  </si>
  <si>
    <t>Engineering prediction of fatigue strength for copper alloy netting structure by experimental method</t>
  </si>
  <si>
    <t>Aquacultural Engineering</t>
  </si>
  <si>
    <t>© 2020 Elsevier B.V.Due to superior corrosion and rust resistance performance, copper alloy aquaculture netting structures are popular in the aquaculture industry. However, due to initial defects such as creases and corners caused by copper alloy weaving, the fatigue performance of copper alloy netting is greatly affected under periodic loads. This paper presents original test results for fatigue strength and ageing performance of copper alloy wire and netting structures. Compared with the fatigue test results of steel and aluminum materials, the fatigue strength of the actual copper alloy netting structure is relatively low with the fatigue ratio σf/σb=0.06 at 106 cycles. The fatigue ratio is only about (1/8–1/4) of that of other metals (σf/σb =(0.4–0.5) for steel and σf/σb =(0.25–0.50) for magnesium alloy). Considering the corrosive environment and ageing effects, metallographic structure and the maximum corrosion depths of copper alloy wire under different ageing conditions were measured and compared systematically. After a series of tests on aging and fatigue, it is concluded that the copper alloy material shows better corrosion resistance and aging resistance in seawater immersion environment than the traditional steel alloy or polymer netting. In seawater environment, the fatigue life of copper alloy netting decreases by only 10%, while the fatigue reduction rate of steel material is about 30% and nylon material is about 80%. The experimental results can provide a reference for the anti-fatigue design of copper alloy netting structure.</t>
  </si>
  <si>
    <t>Ageing test, Copper alloy netting, Fatigue strength, P-S-N curve</t>
  </si>
  <si>
    <t>10.1016/j.ijfatigue.2020.105668</t>
  </si>
  <si>
    <t>Influence of laminar plasma quenching on rolling contact fatigue behaviour of high-speed railway wheel steel</t>
  </si>
  <si>
    <t>© 2020 Elsevier LtdThis study aims at determining the influence of laminar plasma quenching (LPQ) on the rolling contact fatigue (RCF) behaviour under water condition of high-speed railway wheel steel. The wheel and rail test rollers were treated by LPQ with different scanning speeds (700, 900, 1100, 1300 mm/min), which generated different depth of heat affected zones (HAZs) and residual compressive stresses in the surface layer. To obtain an insight of the microstructures and their corresponding thermal treatment applied, the temperature evolution was simulated during the LPQ by Finite Element Modelling and the micro-structures of cross-sections below the roller surfaces were characterized. The results showed martensite, retained austenite and undissolved cementite in the HAZ as a consequence of the ultrafast heating and cooling rates. The produced residual compressive stresses resulted in an increase of ~30% of the RCF life indicating that LPQ could effectively improve the RCF resistance. Further investigations showed that the high density dislocation martensitic structure of the HAZ of reduced the plastic deformation, which could delay the RCF crack initiation and decrease the depth of RCF crack growth. During the RCF test, some retained austenite of the LPQ treated wheel roller transformed into twin martensite under the effect of strain induced martensitic transformation. The plastic deformation in the untreated wheel roller resulted in a refined microstructure showing lots of sub-grains generated in both pearlite and ferrite regions. Furthermore, we have observed that the lattice structures of the martensite in the LPQ treated sample and sub-grains of the plastically deformed untreated sample were similar to the BCC structure of the ferrite at the substrate in the high-speed railway wheel steel. We conclude from the obtained results that the LPQ processing enhances the RCF life and that this improvement is influenced by the obtained microstructure in the HAZ.</t>
  </si>
  <si>
    <t>Finite element simulation, High-speed wheel and rail steel, Laminar plasma quenching, Phase transformation, Rolling contact fatigue</t>
  </si>
  <si>
    <t>10.1061/(ASCE)CC.1943-5614.0001027</t>
  </si>
  <si>
    <t>Fatigue Behavior of Stirrup Free Reactive Powder Concrete Beams Prestressed with CFRP Tendons</t>
  </si>
  <si>
    <t>© 2020 American Society of Civil Engineers.A comprehensive study on the fatigue behavior of stirrup free reactive powder concrete (RPC) beams prestressed with carbon fiber-reinforced polymer (CFRP) tendons is presented in this paper. A total of six specimens were tested, and the effects of the shear span/depth ratio, load amplitude, and steel fiber content on the fatigue behavior of the beams were analyzed. The test results showed that the fatigue damage evolution of the RPC beams exhibiting flexural failure experienced two stages: a rapid development stage and a stable stage. In contrast, the fatigue damage of the RPC beams exhibiting shear failure developed rapidly, and the fatigue life notably decreased. It was recommended based on the test results that shear reinforcement should not be omitted from RPC beams, especially for those with a thin web where diagonal tension shear failure might occur under fatigue loading. Based on the experimental results, a method for predicting the fatigue deflection of RPC beams prestressed with CFRP tendons was proposed, and then a cumulative damage model was developed to evaluate the fatigue damage of RPC beams prestressed with CFRP tendons.</t>
  </si>
  <si>
    <t>Carbon fiber-reinforced polymer (CFRP), Damage model, Fatigue behavior, Prestressed tendon, RPC beam</t>
  </si>
  <si>
    <t>10.1115/1.4046513</t>
  </si>
  <si>
    <t>Hydrogen Uptake, Tensile, and Fatigue Properties of a Barrier-Coated, Precipitation-Hardened Martensitic Stainless Steel With Exposure to High-Pressure Hydrogen Gas</t>
  </si>
  <si>
    <t>Journal of Pressure Vessel Technology, Transactions of the ASME</t>
  </si>
  <si>
    <t>© 2020 by ASME.Hydrogen uptake, tensile, and fatigue properties of a precipitation-hardened martensitic stainless steel with a newly developed coating (alumina/aluminum/Fe-Al) were presented. The developed coating had an excellent resistance to hydrogen entry in 100-MPa hydrogen gas at 270°C. Measurements of bulk and local hydrogen by thermal desorption analysis and secondary-ion mass spectrometry (SIMS) suggested that the excellent resistance was attributed to the reduction in permeation areas by interfacial hydrogen trapping between the aluminum and Fe-Al layers. Tensile tests of a smooth, round-bar specimen, and fatigue tests of a circumferentially notched specimen after exposure to 100-MPa hydrogen gas at 270 °C were performed in air at room temperature (RT). These properties of the coated specimens were not degraded by hydrogen exposure, whereas those of the noncoated specimens were significantly degraded. Hydrogen-pressure cycle tests of coated, tubular specimens with an inner notch in 95-MPa hydrogen gas at 85°C also demonstrated that the fatigue life was improved by the coating.</t>
  </si>
  <si>
    <t>barrier, coating, fatigue, gaseous hydrogen, hydrogen analysis, hydrogen embrittlement</t>
  </si>
  <si>
    <t>10.1016/j.ijfatigue.2020.105670</t>
  </si>
  <si>
    <t>Enhanced crack sizing and life estimation for welded tubular joints under low cycle actions</t>
  </si>
  <si>
    <t>© 2020 Elsevier LtdThis study examines the low-cycle fatigue of circular hollow section (CHS) X-joints made of S355 steels, through a combined experimental and numerical investigation, assisted by non-destructive crack sizing methods, namely the Alternating Current Potential Drop and Ultrasonic Phased Array. The comparison of the two methods reveals the discrepancy in the crack sizing, and illustrates the fatigue crack initiation and propagation in CHS joints. This study extends the Improved Modified Neuber's Rule to estimate the local energy indicator for CHS X joints. The numerical analysis implements a continuum damage mechanics method, which estimates fatigue lives of test specimens with reasonable accuracy.</t>
  </si>
  <si>
    <t>Continuum damage mechanics, Fatigue crack propagation, Local energy indicator, Low-cycle fatigue, Tubular joints</t>
  </si>
  <si>
    <t>10.1111/ffe.13233</t>
  </si>
  <si>
    <t>The retardation effect of static torsion on fatigue crack growth in strip steel</t>
  </si>
  <si>
    <t>© 2020 Wiley Publishing Ltd.This study is aimed at analysing the effect of static torsion on Mode I fatigue crack growth behaviour. Experiments have been conducted under constant torque or constant twist angle with different load ratios on SAPH440 and DP780 strip steels. The experimental results showed that the application of the static torsion or twist angle extended the fatigue life of the specimens in all cases. The fatigue life showed a positive relationship with the applied torque or twist angle until some critical value. No additional improvement in fatigue life was found after the critical value. The mechanism of the retardation due to static torsion was discussed and supported by the microscope fractography analysis. An effective stress intensity factor expression was proposed based on the fractography analysis to estimate the fatigue crack growth under constant torque in the low torque condition. The parameters introduced in the expression were found to have relationships with the dimensionless quantity related to torque, tensile load, and specimen geometry. The proposed expression achieved reliable estimates of the SAPH440 and DP780 constant torque experimental results.</t>
  </si>
  <si>
    <t>constant twist angle, effective stress intensity factor, fatigue crack growth, retardation effect, static torsion</t>
  </si>
  <si>
    <t>10.1016/j.ijfatigue.2020.105621</t>
  </si>
  <si>
    <t>Characterization of shot peening properties and modelling on the fatigue performance of 304 austenitic stainless steel</t>
  </si>
  <si>
    <t>© 2020 Elsevier LtdIn this paper, the stress relaxation behavior and fatigue performance of SS304 materials treated with three shot peening intensities (0.1 mmA, 0.25 mmA and 0.4 mmA) were studied and a life prediction model was proposed. The model can describe the stress relaxation process and fatigue failure process of shot peening specimens completely combined with the surface morphology of the specimens treated with different shot peening intensities. The predicted fatigue lives of three kinds of shot peening intensities based on the model was in good agreement with the test lives. Besides, the model can describe the life transition behavior of shot peening specimens under high mechanical stress levels and explained the life transition mechanism combined with the test results.</t>
  </si>
  <si>
    <t>Fatigue life, Life transition behavior, Residual stress, Shot peening, SS304, Stress relaxation</t>
  </si>
  <si>
    <t>10.1111/ffe.13219</t>
  </si>
  <si>
    <t>Experimental study of the fatigue characteristics and reliability of continuous welded rails</t>
  </si>
  <si>
    <t>© 2020 Wiley Publishing Ltd.In recent years, joint types in railway superstructure have shifted to continuous welded rails (CWRs), which can be constructed by various welding techniques to form uninterrupted rails several kilometres long. Because of the numerous advantages of this method, CWR systems are highly preferred today for the construction of new railway lines. The increase in the number of trains in operation is inducing fatigue damages, linking to life-threatening risks in the rails as well as in trains' wheels and axles. In this study, CWR specimens formed by the flash butt-welding process are investigated. Specimens extracted from rail sections are subjected to four-point bending fatigue tests to establish S–N curves under various loading levels. The surfaces of those specimens which fail are then investigated in detail in order to determine the initiation points of the failures. The findings provide experimental data on the dynamic life cycle of CWR and identify the failure mechanism of the CWR system.</t>
  </si>
  <si>
    <t>continuous welded rail (CWR), failure mechanism, fatigue fracture, fatigue life, reliability</t>
  </si>
  <si>
    <t>10.1016/j.ijhydene.2020.05.034</t>
  </si>
  <si>
    <t>Hydrogen assisted fatigue life of Cr–Mo steel pressure vessel with coplanar cracks based on fatigue crack growth analysis</t>
  </si>
  <si>
    <t>© 2020 Hydrogen Energy Publications LLCFatigue life of 4130X steel hydrogen storage vessel with coplanar cracks for hydrogen refueling station was analyzed in this paper. Subcritical cracking threshold (KIH) in 45 MPa hydrogen and fracture toughness (KIC) of 4130X were measured by sampling on a manufactured vessel. Based on the test results, fatigue growth behavior of coplanar cracks was analyzed using the numerical simulation method, and the fatigue lives of the vessel with coplanar cracks were calculated. Furthermore, the re-characterisation methods which were used to simplify the coplanar cracks in different standards were compared. Results indicate that the fracture toughness of 4130X can be reduced by 73.7% in 45 MPa hydrogen compared with that in air. Because of the deterioration of material mechanical properties, the fatigue life of the vessel with coplanar cracks under hydrogen pressure cyclic loading can be reduced by more than 90% compared with that under hydraulic pressure cyclic loading, which is similar to the case of one single crack. The smaller the critical distance of the coalescence criterion, the greater the fatigue life determined by the re-characterisation methods. The fatigue life calculated according to the coalescence criterion in BS 7910 or ASME BPVC. XI is closer to that determined by the numerical simulation method.</t>
  </si>
  <si>
    <t>4130X, Coplanar cracks, Fatigue life, Hydrogen storage, Re-characterisation method</t>
  </si>
  <si>
    <t>10.11918/201909211</t>
  </si>
  <si>
    <t>Lightweight design and multi-objective optimization of steel assembled wheel</t>
  </si>
  <si>
    <t>© 2020, Editorial Board of Journal of Harbin Institute of Technology. All right reserved.A kind of dissimilar steel assembled wheel with B500CL as inner rim and Q345B as outer rim material is designed, and a multi-variable cyclic load fatigue endurance test method is used to predict the fatigue life of the wheel. Based on finite element method, the strength and stiffness of the wheel under different loads and the fatigue life and safety factor under different stress frequencies are calculated, and the key parts of local large stress are analyzed. A parameterized model is established in the turning condition, and 8 structural design variables are defined. The initial sample points are selected by using the optimal Latin hyper-square experimental design method and the Kriging approximate model of wheels is fitted. Taking the minimum mass, fatigue life and the maximum fatigue life safety coefficient of the wheel as the objective, and taking the stress and the maximum shape variables as the constraints, the multi-objective optimization of the wheel was carried out, and the bending fatigue test was conducted for verification. The results show that the dissimilar steel assembled wheels have good performance and meet the design life requirement after optimization. Compared with the wheel before optimization, the quality of dissimilar steel assembled wheels is reduced by 9.73%.</t>
  </si>
  <si>
    <t>Dissimilar steel assembled wheels, Kriging approximation model, Lightweight design, Multi-objective optimization, Parameterization model</t>
  </si>
  <si>
    <t>10.3389/fmech.2020.00056</t>
  </si>
  <si>
    <t>Studies on the Influence of Residual Stresses on the Fatigue Life of Rolling Bearings in Dependence on the Production Processes</t>
  </si>
  <si>
    <t>Frontiers in Mechanical Engineering</t>
  </si>
  <si>
    <t>© Copyright © 2020 Pape, Coors and Poll.The production process significantly influences the surface properties of rolling element bearings raceways. Deep rolling can induce a depth dependent residual stress state. Previous numerical and experimental studies have shown that rolling bearings fatigue life can be positively influenced by high compressive residual stress to a depth of around 300 μm from the surface. By extending the components life, the resource efficiency of machine components can be increased. In order to determine the influence of the residual stress state in bearing fatigue life, a calculation method was developed for predicting the bearing fatigue life. This method was validated for hard-turning and subsequent deep rolling by experiments on a test rig in four-bearing configuration under radial load. An increase of the L10 bearing life by a factor of 2.5 has been achieved by inducing residual stresses on the bearing's inner ring. Due to similar process control, the manufacturing steps turning and deep rolling were combined. Bearings were manufactured combining the processes hard-turning and deep rolling (called turn-rolling). The heat from the hard machining has an effect on the residual stresses in the bearing subsurface, thus further altering the magnitude and maximum depth of the residual stress influencing the microstructure. With these bearings, the additional fatigue life was determined experimentally and compared to the results of the bearings produced by hard-turning and subsequent deep rolling. It could be shown, that the process of hard turning and subsequent deep rolling has highest potential to achieve improved bearing fatigue life. These findings were transferred to a “Tailored Forming” shaft with integrated raceway in a second step. In this case, a shaft made of mild steel is combined with a cladding layer of high strength bearing steel to be used as a bearing raceway.</t>
  </si>
  <si>
    <t>cylindrical roller bearing, deep rolling, fatigue life, residual stresses, turn-rolling</t>
  </si>
  <si>
    <t>10.12073/j.hjxb.20191204005</t>
  </si>
  <si>
    <t>Analysis on fatigue characteristics of spot welded joints of stainless steel car body</t>
  </si>
  <si>
    <t>Copyright © 2020 Transactions of the China Welding Institution. All rights reserved.In order to obtain the fatigue characteristics of the spot welded structure of the stainless steel car body, the S - N curve and P - S - N curve for fatigue life assessment of spot welding were proposed. Firstly, the tensile-shear fatigue tests were performed to obtain the fatigue life of the spot welded samples. Then, the finite element models of the spot welded samples were established by solid elements and shell elements respectively. The simulation results were compared with the quasi-static test results to verify the accuracy of the finite element model established by shell elements. Then, the equivalent structural stress values of the spot welded samples were obtained based on the Rupp method. The S - N curves of the spot welded samples at different stress ratios were obtained according to the equivalent structural stress and the test life. In order to eliminate the effect of the stress ratios on the S - N curves, the structural stress under the asymmetric cycle was equivalent to the structural stress under the symmetrical cycle based on the Goodman correction method. Thus the basic S - N curve of the spot welded samples was obtained. Finally, the P - S - N curves of spot welding were drawn based on three methods. By comparing P - S - N curves, method 1 based on failure rate and method 3 based on equivalent life can accurately predict the real life of spot welding, which provides some reference for the design and life prediction of spot welded structures.</t>
  </si>
  <si>
    <t>P - S - N curve, S - N curve, Goodman correction method, Spot welding, Structural stress method</t>
  </si>
  <si>
    <t>10.13251/j.issn.0254-6051.2020.07.034</t>
  </si>
  <si>
    <t>Fatigue performance and crack initiation of 16Cr3NiWMoVNbE gear steel</t>
  </si>
  <si>
    <t>© 2020, Editorial Office of "Jinshu Rechuli". All right reserved.Gear steel 16Cr3NiWMoVNbE was prepared by VIM+VAR process. The fatigue limit and S-N curve of the test steel were measured. The fatigue crack initiation type and influencing factors were analyzed by observing the fracture. The results show that the ultimate fatigue strength is 773 MPa, and the fatigue cracks originate from resident slip bands, surface defects, near-surface inclusions, and sub-surface inclusions. Initiated fatigue cracks on the surface resident slip band account for 13%, initiation cracks on surface defects account for 33.3%, initiation of near-surface inclusions accounts for 40%, and initiation of sub-surface inclusions accounts for 13%. When fatigue cracks originate from internal inclusions, the fatigue life decreases with increasing stress; under certain actual stresses, the fatigue life decreases with increasing inclusion size. With the increase of actual stress, the critical size of the inclusions induced by fatigue cracks decreases.</t>
  </si>
  <si>
    <t>Crack initiation, Non-metallic inclusion, Rotating bar bending fatigue, Surface morphology</t>
  </si>
  <si>
    <t>10.1080/02670836.2020.1762981</t>
  </si>
  <si>
    <t>Strain partitioning between matrix and precipitates during fatigue deformation of 2.25Cr–Mo steel</t>
  </si>
  <si>
    <t>© 2020, © 2020 Institute of Materials, Minerals and Mining.The influence of stress rate (Formula presented.) on load/strain partitioning between different phases of a micro-alloyed 2.25Cr–Mo steel during stress-controlled fatigue deformation at room temperature (RT) was studied by conducting asymmetrical ratcheting fatigue tests employing (Formula presented.) values of 50–450 MPa/s. Fatigue life (N f) significantly reduced for tests conducted by employing (Formula presented.) = 50 MPa/s compared to 450 MPa/s, i.e. N f= 510 and 24,983 cycles respectively. From TEM studies, it is confirmed that due to load/strain partitioning stacking faults (SFs)/micro-twin formed in M23C6 carbides during high (Formula presented.) fatigue deformation, whereas dislocation cells are formed in low (Formula presented.) fatigue deformation. A plausible explanation to account for different cycle life with change in (Formula presented.) of fatigue deformation is offered.</t>
  </si>
  <si>
    <t>Cyclic strain, defects, fatigue life, M23C6 carbide, micro-twin, microstructure, stacking faults</t>
  </si>
  <si>
    <t>10.1016/j.msea.2020.139781</t>
  </si>
  <si>
    <t>High-temperature low cycle fatigue behavior of an equiatomic CoCrFeMnNi high-entropy alloy</t>
  </si>
  <si>
    <t>© 2020 Elsevier B.V.In the present work, low cycle fatigue (LCF) behavior of an equiatomic CoCrFeMnNi high entropy alloy (HEA) is correlated to the microstructural evolution at 550 °C. The fully reversed strain-controlled fatigue tests were conducted in air under strain amplitudes ranging from 0.2% to 0.8%. The measured cyclic stress response showed three distinct stages which include initial cyclic hardening followed by a quasi-stable cyclic response until failure. The rate and amount of cyclic hardening increased with the increase in strain amplitude. In comparison to common austenitic stainless steels, CoCrFeMnNi HEA shows comparable strength and improved LCF lifetime at similar testing conditions. Electron-microscopy investigations after failure reveal no noticeable change in grain size, texture and annealing twins density. Initial cyclic hardening is attributed to the dislocations multiplication and dislocation-dislocation as well as dislocation-solute atom interactions. The quasi-stable cyclic response is associated with the equilibrium between dislocation multiplication and annihilation, which also leads to the formation of complex dislocation structures such as ill-defined walls and cells, particularly at higher strain amplitudes. Besides, the material exhibits serrated plastic-flow due to interactions between mobile dislocations and diffusing solute atoms (such as Cr, Mn and Ni). Lastly, segregation in the form of Cr- and NiMn-enriched phases were observed near grain boundaries, which appears to have a detrimental effect on the fatigue life.</t>
  </si>
  <si>
    <t>High entropy alloy, Low cycle fatigue, Microstructural evolution, Segregation, Serration</t>
  </si>
  <si>
    <t>10.1016/j.wear.2020.203294</t>
  </si>
  <si>
    <t>Development of a friction test apparatus for simulating the ultra-high pressure environment of the deep ocean</t>
  </si>
  <si>
    <t>© 2020The continued development of deep-ocean equipment requires improved friction and wear resistance of key tribopairs in a high pressure environment. However, there is little research on the effect of high hydrostatic pressure on the tribological properties of different tribopairs as available test rigs are scarce. In this work, a friction test apparatus was developed to help carry out this research. A non-contact gap seal and uniquely shaped loading system were developed to adapt to the high pressure environment and improve measurement accuracy. The fatigue life simulation of key components was conducted to ensure the safety and reliability of the apparatus. Pilot studies on tribopairs consisting of 30 vol% carbon fiber-reinforced polyetheretherketone (CFRPEEK) and AISI 431 stainless steel (431SS) lubricated with high-pressure water were conducted. The results indicated that the apparatus could work stably under an ultra-high hydrostatic pressure of 80 MPa. Friction was found to decrease with increasing hydrostatic pressure. Maximum wear of CFRPEEK occurred at 20 MPa. The results also showed that the CFRPEEK/431SS tribopair could be used in the deep ocean at depths of less than 8000 m as the friction and wear of the tribopair did not degenerate sharply for pressures of 0–80 MPa.</t>
  </si>
  <si>
    <t>Deep-ocean equipment, Friction apparatus, Hydrostatic pressure, Water lubrication, Wear</t>
  </si>
  <si>
    <t>10.1016/j.compstruct.2020.112267</t>
  </si>
  <si>
    <t>Evaluation of crack-bridging strength degradation in SFRC structural beams under flexural fatigue</t>
  </si>
  <si>
    <t>© 2020 Elsevier LtdSteel fiber reinforced concrete (SFRC) at the structural scale exhibits an enhanced fatigue performance compared to conventional reinforced concrete (RC) with lower stress levels and longer fatigue life. The steel fibers contribute to the crack-bridging strength of the concrete, but how this degrades in the tensile stress zone of an SFRC structural beam during flexural cyclic loading remains unknown. This makes the fatigue design and safety verification of SFRC beams an unexplored area. In this work, the degradation in crack-bridging strength of SFRC structural beams with 1.5% by volume of hooked-end steel fibers under different flexural fatigue stress levels is evaluated over the fatigue life using an inverse analysis method. The experimental flexural response is monitored during static and fatigue tests, and compared with the calculated one from the section analysis calculations through the execution of the inverse analysis method. Based on the results, the crack-bridging strength is shown to degrade gradually at different flexural fatigue stress levels over the fatigue life. Further, the residual flexural capacity at the end of fatigue life is shown to be little different from the original capacity obtained in static loading when the flexural fatigue stress level is low.</t>
  </si>
  <si>
    <t>Crack-bridging strength, Flexural fatigue, Inverse analysis method, Rebar stress level, Steel fiber reinforced concrete</t>
  </si>
  <si>
    <t>10.1016/j.compstruct.2020.112293</t>
  </si>
  <si>
    <t>A theoretical model for the anti-fatigue design of steel reinforced ECC composite system under flexure</t>
  </si>
  <si>
    <t>© 2020 Elsevier LtdA theoretical model was developed for the anti-fatigue design of steel reinforced ECC (Engineered Cementitious Composites) composite system (SRECS) under flexure. The fatigue properties of both ECC and steel reinforcement were comprehensively considered in this model. Static flexure tests on full-scale steel reinforced ECC link slabs were carried out and the previous experimental results of ECC link slabs and plain ECC beams under fatigue flexure were adopted to calibrate the proposed model. The predicted fatigue life of the ECC link slabs is basically consistent with the tested results. Considering the sensitiveness of the proposed algorithm, the relationship between the stochastic attributes of fatigue stress level and fatigue life of ECC in SRECS was established, which can promises sufficient guarantee rate by control the level of applied fatigue flexure.</t>
  </si>
  <si>
    <t>Anti-fatigue design, Deck link slab, Engineered cementitious composites, Fatigue flexure</t>
  </si>
  <si>
    <t>10.1016/j.msea.2020.139717</t>
  </si>
  <si>
    <t>The correlation between prior fatigue damage and remaining creep properties in a high chromium steel welded joint</t>
  </si>
  <si>
    <t>© 2020 Elsevier B.V.Strain cycling prior to a constant load exposure is expected to influence the creep properties. The present work aimed to evaluate the effect of prior low cycle fatigue (LCF) damage on the remaining creep properties of P92 steel welded joints. Strain amplitudes of 0.25%, 0.4% and 0.6% and fatigue cycles ranging from 10% to 80% of the number of cycles to failure (Nf) were introduced in creep specimens to represent fatigue damage. A critical analysis of the creep test responses revealed that a high strain amplitude and high fatigue cycles induced a clear reduction in the remaining creep life; conversely, prior LCF also led to a significant increase in the creep rupture strain. It was found that prior LCF loading produced its saturated effect after fatigue cycles at 70% Nf or a strain amplitude of 0.4%. It is important to note that the degradation of the remaining creep life of a welded joint was more severe than that found in homogeneous base metal. It was also observed that the failure location and development of creep voids were dependent on both the number of fatigue cycles and strain amplitude. Additionally, the prior fatigue damage was evaluated using a defined damage parameter that revealed two nonlinear stages of fatigue damage.</t>
  </si>
  <si>
    <t>Prior fatigue damage, Remaining creep properties, Strain amplitude, Welded joint</t>
  </si>
  <si>
    <t>10.12989/scs.2020.36.1.075</t>
  </si>
  <si>
    <t>Fatigue performance and life prediction methods research on steel tube-welded hollow spherical joint</t>
  </si>
  <si>
    <t>© 2020 Techno-Press, Ltd.The grid structures with welded hollow spherical joint (WHSJ) have gained increasing popularity for use in industrial buildings with suspended cranes, and usually welded with steel tube (ST). The fatigue performance of steel tube-welded hollow spherical joint (ST-WHSJ) is however not yet well characterized, and there is little research on fatigue life prediction methods of ST-WHSJ. In this study, based on previous fatigue tests, three series of specimen fatigue data with different design parameters and stress ratios were compared, and two fatigue failure modes were revealed: Failure at the weld toe of the ST and the WHSJ respectively. Then, S-N curves of nominal stress were uniformed. Furthermore, a finite element model (FEM) was validated by static test, and was introduced to assess fatigue behavior with the hot spot stress method (HSSM) and the effective notch stress method (ENSM). Both methods could provide conservative predictions, and these two methods had similar results. However, ENSM, especially when using von Mises stress, had a better fit for the series with a non- positive stress ratio. After including the welding residual stress and mean stress, analyses with the local stress method (LSM) and the critical distance method (CDM, including point method and line method) were carried out. It could be seen that the point method of CDM led to more accurate predictions than LSM, and was recommended for series with positive stress ratios.</t>
  </si>
  <si>
    <t>CDM, Fatigue, Life prediction method, LSM, S-N curves, ST-WHSJ</t>
  </si>
  <si>
    <t>10.1016/j.jmrt.2020.04.030</t>
  </si>
  <si>
    <t>Study on the plastic deformation zone of Q235 steel via hammering tight seam</t>
  </si>
  <si>
    <t>© 2020 The Author(s)The formation of pre-stressing layer with certain depth on the surface via hammering can effectively prolong the fatigue life of parts. It is necessary but difficult to accurately analyze the symmetry and synchronism of plastic deformation zone formed by hammering. In this work, we, herein, create an experimental method that tights the Q235 steel rods together via external force and study the plastic deformation zone near tight seam. Through morphology analysis, it is found that the cross profile of plastic deformation zone near tight seam is circular and radially symmetrical, indicating that the sharp of internal plastic deformation zone is spherical. Additionally, the result of dynamic strain experiment confirms that the result obtained by hammering the tight seam is reliable.</t>
  </si>
  <si>
    <t>Fatigue, Hammering tight seam, Metals and alloys, Plastic deformation zone, Plastic raised area</t>
  </si>
  <si>
    <t>10.1016/j.jmrt.2020.05.078</t>
  </si>
  <si>
    <t>Remaining creep properties and fracture behaviour of P92 steel welded joint under prior low cycle fatigue loading</t>
  </si>
  <si>
    <t>© 2020 The Author(s)The alternation of creep properties is unavoidable in welded structures after suffering from cyclic damage, which may lead to the premature failure of power plant units and hard to predict. This work is devoted to clarify the influence of prior low cycle fatigue (LCF) loading on subsequent creep properties and fracture behaviour of P92 steel welded joint. Prior LCF tests ranging from 0%Nf to 70%Nf and subsequent creep tests were performed at 650 °C. Results indicate that the remaining creep life of P92 steel welded joint is significantly reduced by prior LCF loading, whereas the creep ductility has a pronounced increase. Importantly, the reduction of remaining creep life of welded joint is greater than that of homogeneous base metal, while the creep rupture strains of welded joint and base metal show opposite evolution. Fractography of failed specimens reveals that the creep fracture location depends on prior LCF damage. Additionally, the remaining creep properties were evaluated with a proposed fatigue damage parameter, and the sensitive regions of fatigue damage on remaining creep properties were determined.</t>
  </si>
  <si>
    <t>Fracture mechanism, Prior fatigue loading, Remaining creep properties, Welded joint</t>
  </si>
  <si>
    <t>10.1007/s11003-020-00406-0</t>
  </si>
  <si>
    <t>Elevation of the Fatigue Strength of Pump Rods as a Result of Treatment with a Special Medium</t>
  </si>
  <si>
    <t>Materials Science</t>
  </si>
  <si>
    <t>© 2020, Springer Science+Business Media, LLC, part of Springer Nature.We analyze the causes of the in-service loss of integrity of the steel rods of pumps due to the fatigue fracture of their main part as a result of propagation of the surface cracks. To increase the service life of the rods, it is proposed to use a special liquid working medium inhibiting the process of propagation of fatigue cracks as a result of the artificial creation of the effect of crack closure. As a result of scaled-down experiments on the high-cycle fatigue of rods made of 35KhM and 20N2M steels performed after long periods of operation, it was discovered that, on the one hand, a 3% NaCl solution exerts a noticeable negative influence on the fatigue strength and, on the other hand, the working medium exerts a significant positive effect. This effect manifests itself in the increase in the fatigue strength of the rods not only in corrosive media but also in air. For the practical realization of the method under the field conditions, we propose a design of a special chamber, which is fixed on the rod and covers its part.</t>
  </si>
  <si>
    <t>arrest of the cracks, artificial closure of fatigue cracks, fatigue strength, pump rods</t>
  </si>
  <si>
    <t>10.1007/s11223-020-00217-3</t>
  </si>
  <si>
    <t>Fatigue Life Prediction for the Steel Passenger Car Wheel in the Dynamic Cornering Fatigue Test</t>
  </si>
  <si>
    <t>© 2020, Springer Science+Business Media, LLC, part of Springer Nature.This study aims to establish an effective method for predicting the fatigue life of an automotive wheel in the accelerated dynamic cornering fatigue test. The test was simulated by linear transient dynamic finite element analysis, in which a rotating force of constant magnitude was applied to the moment arm tip to simulate the rotational bending effect on the wheel, with the wheel being fixed. Furthermore, transient strain histories of the elements were obtained and the critical elements with the largest amplitudes in their respective steady radial strain histories were found. The steady radial strain histories of all the critical elements were processed based on the local stress-strain approach, and the shortest simulated fatigue lives were taken as the predicted wheel fatigue lives. The predicted fatigue life was in good agreement with the average real-world test life of the investigated wheel.</t>
  </si>
  <si>
    <t>automotive wheel, fatigue life prediction, finite element analysis, rotational bending, transient strain history</t>
  </si>
  <si>
    <t>10.1166/mex.2020.1722</t>
  </si>
  <si>
    <t>Effect of shot peening on very high cycle fatigue of 2024-t351 aluminium alloy</t>
  </si>
  <si>
    <t>© 2020 by American Scientific Publishers.To investigate the influence of shot peening (SP) on very high cycle fatigue (VHCF) performance of 2024- T351, the specimens with three surface conditions were performed under ultrasonic fatigue tests: mechanically- polished without peening (NP), ceramic shot peening (SP1), steel and glass mixed shot peening (SP2). The roughness, microhardness, residual stress, fractography measurement and scanning electron microscopy (SEM) were applied before fatigue test to characterize the effective layer induced by the peening treatment. For the failed specimens, the fracture surface were analysed using SEM to study the mechanisms of fatigue crack propagation. In addition, the fatigue life curve in ultra-high cycle region continuously decreased in the three series of specimens. However, the experimental results revealed that fatigue strength improvement resulting from shot peening treatment was negligible in very high cycle regime. Furthermore, the stress intensity factor for the surface crack initiation (SCI) and interior crack initiation (ICI) was discussed based on quantitative anal- ysis on the fracture surface. The average values of ∆Kfish-eye for NP, SP1 and SP2 specimens are about 2.22,1.48 and 1.61 MPa ·m1/2, respectively.</t>
  </si>
  <si>
    <t>Aluminum alloy, Residual stress, Shot peening, Very high cycle fatigue</t>
  </si>
  <si>
    <t>10.3390/ma13143126</t>
  </si>
  <si>
    <t>Inverse method to determine fatigue properties of materials by combining cyclic indentation and numerical simulation</t>
  </si>
  <si>
    <t>© 2020 by the authors.The application of instrumented indentation to assess material properties like Young's modulus and microhardness has become a standard method. In recent developments, indentation experiments and simulations have been combined to inverse methods, from which further material parameters such as yield strength, work hardening rate, and tensile strength can be determined. In this work, an inverse method is introduced by which material parameters for cyclic plasticity, i.e., kinematic hardening parameters, can be determined. To accomplish this, cyclicVickers indentation experiments are combined with finite element simulations of the indentation with unknown material properties, which are then determined by inverse analysis. To validate the proposed method, these parameters are subsequently applied to predict the uniaxial stress-strain response of a material with success. The method has been validated successfully for a quenched and tempered martensitic steel and for technically pure copper, where an excellent agreement between measured and predicted cyclic stress-strain curves has been achieved. Hence, the proposed inverse method based on cyclic nanoindentation, as a quasi-nondestructive method, could complement or even substitute the resource-intensive conventional fatigue testing in the future for some applications.</t>
  </si>
  <si>
    <t>Cyclic indentation, Cyclic material properties, Fatigue life, Inverse analysis, Numerical simulations, Vickers hardness</t>
  </si>
  <si>
    <t>10.3390/ma13143192</t>
  </si>
  <si>
    <t>Uncertainty modeling of fatigue crack growth and probabilistic life prediction for welded joints of nuclear stainless steel</t>
  </si>
  <si>
    <t>© 2020 by the authors.Welded joints are widely used in the pipeline connection of nuclear power plants. Defects in these joints are an important factor leading to the failure of welded joints. It is critical to study the fatigue crack growth and life prediction methods for the welded joints with defects, to reduce their likelihood. In this paper, we present our study of the uncertainty of fatigue crack propagation and probabilistic life prediction for welded joints of nuclear stainless steel. The standard compact tension (CT) specimens were fabricated according to the American Society for Testing and Materials (ASTM) standard. Fatigue crack propagation tests with different stress ratios were performed on CT specimens, using the Mei Te Si (MTS) fatigue test system. A fatigue crack propagation rate model considering the uncertainty of material parameters, and based on the Paris formula and crack propagation experimental data, was established. A probabilistic life prediction method based on Monte Carlo simulation was developed. The fatigue crack propagation prediction result of a CT specimen was compared with the actual tested result, to verify the effectiveness of the proposed method. Finally, the method was applied to an embedded elliptical crack in welded joints of nuclear stainless steel, to predict the fatigue crack growth life and evaluate the reliability.</t>
  </si>
  <si>
    <t>Fatigue crack growth, Monte Carlo simulation, Probabilistic life prediction, Uncertainty, Welded joints of nuclear stainless steel</t>
  </si>
  <si>
    <t>10.3963/j.issn.2095-3844.2020.03.021</t>
  </si>
  <si>
    <t>Three-dimensional Fatigue Crack Propagation Analysis and Life Prediction Based on Co-simulation of FRANC3D and ABAQUS</t>
  </si>
  <si>
    <t>© 2020, Editorial Department of Journal of Wuhan University of Technology. All right reserved.The co-simulation method of FRANC3D and ABAQUS was used to predict the fatigue crack propagation and life of Q235 steel CT specimens with initial pre-cracking. The finite element model of CT specimen was established by applying loads with different stress levels in ABAQUS, and the fatigue crack propagation simulation analysis and life prediction of CT specimen were carried out by using FRANC3D software. Meanwhile, Paris formula was used to calculate the fatigue crack growth life. In order to verify the simulation and theoretical calculation results, the corresponding fatigue crack growth experiment of CT specimen was designed. The results show that the simulation value of fatigue life is closer to the experimental value, and the rationality of simulating three-dimensional fatigue crack propagation of CT specimen based on FRANC3D and ABAQUS is verified. Key words:</t>
  </si>
  <si>
    <t>CT specimen, Numerical simulation, Propagation life, Three-dimensional crack</t>
  </si>
  <si>
    <t>10.1177/1687814020941956</t>
  </si>
  <si>
    <t>Experimental and numerical analysis of the static strength and fatigue life reliability of parabolic leaf springs in heavy commercial trucks</t>
  </si>
  <si>
    <t>© The Author(s) 2020.The objective of this study is to perform experimental and numerical analysis of the static strength and fatigue life reliability of parabolic leaf springs in heavy commercial trucks. To achieve this objective, stress and displacements under static loading were analytically calculated. A computer-aided design model of a parabolic leaf spring was created. The stress and displacements were calculated by the finite element method. The spring was modelled and analysed using CATIA Part Design and ANSYS Workbench. The stress and displacement distributions on a three-layer parabolic leaf spring were obtained. The high-strength 51CrV4 spring steel was used as sample parabolic leaf springs material, and heat treatments and shoot peening were applied to increase the material strength. Sample parabolic leaf springs were tested to obtain stress and displacement under static loading conditions. By comparing three methods, namely, the static analytical method, static finite elements method and static experimental method, it is observed that results of three methods are close to each other and all three methods are reliable for the design stage of the leaf spring. Similarly, sample parabolic leaf springs were tested to evaluate the fatigue life under working conditions. The reliability analysis of the obtained fatigue life test value was carried out. It was shown that both analytical model and finite element analysis are reliable methods for the evaluation of static strength and fatigue life behaviour in parabolic leaf springs. In addition, it is determined by a reliability analysis based on rig test results of nine springs that the spring achieves its life cycle of 100,000 cycles with a 99% probability rate without breaking. Furthermore, the calculated fatigue life is 2.98% greater than experimentally obtained fatigue life mean and the leaf spring can be used safely and reliably during the service period in heavy trucks.</t>
  </si>
  <si>
    <t>fatigue behaviour, finite elements, microstructure, Parabolic leaf spring, reliability</t>
  </si>
  <si>
    <t>10.1177/1464420720921418</t>
  </si>
  <si>
    <t>A new cumulative fatigue damage model under biaxial loading</t>
  </si>
  <si>
    <t>© IMechE 2020.Criteria of fatigue damage play a key role in life prediction of structures subjected to random loadings. In previous works, a cumulative damage model called damage stress model was developed. This model takes into account not only the loading history but also the nonlinear evolution of damage. Damage stress model improved its predictive capability of fatigue life for several materials such as steels and aluminum alloys. In this paper, a new approach of cumulative damage, based upon the damage stress model parameter, is investigated for different loading paths under finite life regime. To build the new damage indicator, the damage stress model parameter is coupled with an equivalent stress formulated via Sines, Dang Van and Robert fatigue criteria, respectively. The relevance of the proposed model is examined using series of biaxial tests performed on cruciform specimens made of an aluminum alloy. Several types of loadings composed of constant amplitude fatigue, cumulative fatigue with two/three blocks and repeated blocks were set up. Good agreement is highlighted when the prediction, obtained with the proposed model, is compared to our experimental data.</t>
  </si>
  <si>
    <t>aluminum alloy, biaxial test, cumulative damage, Fatigue criterion, life prediction</t>
  </si>
  <si>
    <t>10.1016/j.engstruct.2020.110668</t>
  </si>
  <si>
    <t>Effects of far-field and near-fault cyclic loadings on seismic performance of naturally buckling braces in pairs</t>
  </si>
  <si>
    <t>© 2020 Elsevier LtdNaturally buckling braces (NBBs) have been previously developed through combining low-yield and high-strength steel channel segments with an intended eccentricity along the brace length. The developed NBB formed a novel mechanism and was experimentally verified to provide a ductile and stable seismic performance with the features of early yielding, large post-yield stiffness in tension and well-postponed local buckling in compression compared to conventional buckling braces. In this study, a series of paired NBB specimens have been tested to clarify the seismic performance of NBBs in pairs in frame systems, such as the effects of brace angles, member and local slenderness, and adopted steel grades of the low-yield segment. Two types of cyclic loading protocols, including far-field and near-fault cyclic loadings, were applied to investigate near-fault effects on the seismic performance of the paired NBBs compared to that under far-field cyclic loading. The test results verified that the paired NBBs provided a comparable, ductile, and stable hysteretic performance in tension and compression under both far-field and near-fault loading protocols. A procedure to transfer the nonlinear measured strength backbone curves to bi-linear strength curves was proposed to present the major hysteretic properties of the paired NBBs, and several general equations were established to accurately estimate the major hysteretic properties. Strength degradation was observed among the specimens and was more significant under near-fault loading. An equation was developed to accurately quantify the strength degradation according to the member and local slenderness ratios of the paired NBBs, and the relationship of the strength degradation between far-field and near-fault loadings was established. Cumulative plastic deformation and total energy dissipation of specimens in the study were evaluated to quantify the fatigue life of the paired NBBs. Finally, an improved modelling approach of the paired NBBs was suggested and experimentally validated to more accurately represent the seismic performance of the paired NBBs in the frames.</t>
  </si>
  <si>
    <t>Cyclic loading, Post-yield stiffness, Steel braced frames, Strength degradation</t>
  </si>
  <si>
    <t>10.1016/j.engfailanal.2020.104535</t>
  </si>
  <si>
    <t>Failure analysis of cryogenically treated H13 specimen in rotating bending fatigue</t>
  </si>
  <si>
    <t>© 2020 Elsevier LtdThe fatigue failures start at the surface mostly in case of forging die steels like AISI H13. The aim of this work is to analyse the effect of cryogenic treatment on delayed failure of H13 steel specimens subjected to rotating bending fatigue. The specimens were hardened at 1020 °C, double tempered at 500 °C for 2 h, followed bycryogenic treatment in a cryo-chamber at minus 185 °C for 16 h and soft tempering at 100 °C. The room temperature fatigue test was carried out on rotating bending fatigue testing machine at 3000 rpm with constant amplitude loading. X-ray diffraction studies were carried out along with microstructural details. It was established that fine grained structure, precipitation of fine carbides in the tempered marten site, increased carbide density and harder structure were responsible for the delayed crack propagation and thereby increasing the fatigue life of the cryogenically treated H13 steel in comparison with the conventionally treated specimens in high cycle fatigue regime.</t>
  </si>
  <si>
    <t>Carbides, Crack propagation, Cryogenic treatment, Fatigue test, Hardening</t>
  </si>
  <si>
    <t>10.1016/j.engstruct.2020.110584</t>
  </si>
  <si>
    <t>Behaviour of blind bolt shear connectors subjected to static and fatigue loading</t>
  </si>
  <si>
    <t>© 2020This paper focusses on the performance of bolted shear connectors embedded in concrete slab when subjected to static and fatigue loading. The static and fatigue capacities of shear connectors between concrete slabs and steel beams are important issues, as existing composite structures experience complex loadings during their functional working life. The conventional headed stud shear connector is the most common form of shear connection in composite construction; in contrast the high strength bolts are not commonly used as shear connectors. Among different types of bolted shear connectors, the ability of blind bolt shear connectors to be attached and detached from one side of a structure resulting in faster installation and reduce the environmental cost is attractive. Therefore, in this study stiffness, ultimate strength, and ductility of blind bolt shear connector were examined through static tests. Furthermore, high-cycle fatigue tests were conducted to develop a S-N curve for the blind bolt shear connectors. In addition, failure modes of this type of shear connector were identified in detail.</t>
  </si>
  <si>
    <t>Blind bolt shear connectors, Composite bridges, Fatigue performance, S-N curve, Welded shear studs</t>
  </si>
  <si>
    <t>10.1007/s13349-020-00396-2</t>
  </si>
  <si>
    <t>Field-testing and numerical simulation of vantage steel bridge</t>
  </si>
  <si>
    <t>© 2020, Springer-Verlag GmbH Germany, part of Springer Nature.Several steel bridges in Egypt were built during the late nineteenth to early twentieth centuries. At this time, riveted construction was the method used for building up members and for the connection of one member to another. In this paper, field measurements were performed to find the actual dimension of an existing old riveted steel bridge (El-Ministerly Bridge, Egypt). The inspection of the steel bridge did not find any clear cracks. Finite element models were created to predict the response of the steel bridge. The finite element model was used to identify the location of the stress concentration. A static field test was performed using a 49-ton truck to evaluate actual strain measurements in different locations over the bridge. The strain measurement was used to validate the finite element model while was able to predict the experimental data closely. As an application of the use of the finite element model, evaluate the bridge was executed using AASHTO standards, Egyptian code (ECP) and S–N curves from the literature. It was observed that all stress ranges for this bridge were less than the ECP limits (Fsr) and the estimated remaining fatigue life is about 11 years if it is environmentally protected.</t>
  </si>
  <si>
    <t>Field-testing, Finite element method, Riveted bridges</t>
  </si>
  <si>
    <t>10.1016/j.ijfatigue.2020.105611</t>
  </si>
  <si>
    <t>Investigation of fatigue strength under wide-ranged biaxial stress for two types of stainless steel using a thin-walled hollow cylinder specimen</t>
  </si>
  <si>
    <t>© 2020 Elsevier LtdStress-controlled multiaxial fatigue tests were carried out by using hollow cylindrical specimens of type 430 and type 316 stainless steel at room temperature. A recently developed fatigue testing machine, which can apply push-pull loading and inner pressure to the specimen was used. By combining axial and hoop stresses, a pull, an inner-pressure, a push-pull, an equi-biaxial, a square, an LT, and an LC-shape cyclic loading were employed. Fatigue lives of two steel types using Itoh-Sakane (I-S) and Fatemi-Socie models were compared. Two models should be more effective if the effect of cyclic hardening is clarified.</t>
  </si>
  <si>
    <t>Cyclic inner pressure, Fatigue life, Hollow cylinder, Multiaxial fatigue, Stainless steel</t>
  </si>
  <si>
    <t>10.1016/j.ijfatigue.2020.105625</t>
  </si>
  <si>
    <t>Application of life-dependent material parameters to lifetime calculation under multiaxial constant- and variable-amplitude loading</t>
  </si>
  <si>
    <t>© 2020 The AuthorsThis study investigated the application of the life-dependent material parameter concept to stress-based fatigue criteria for fatigue life prediction under multiaxial variable-amplitude loading. Different multiaxial fatigue criteria were applied to the fatigue life calculation with fixed and life-dependent material parameters under constant- and variable amplitude loading. Uniaxial variable-amplitude loading was applied to select the appropriate damage accumulation rule. The verification was based on experimental tests with 133 specimens made of S355 steel. Significant improvements in the fatigue life prediction under both constant- and variable-amplitude loading were observed with the applied concept.</t>
  </si>
  <si>
    <t>Fatigue life calculation, Life-dependent material parameters, Multiaxial fatigue criteria, Serensen–Kogayev damage accumulation rule, Variable cyclic loading</t>
  </si>
  <si>
    <t>10.1016/j.ijfatigue.2020.105581</t>
  </si>
  <si>
    <t>Ultrasonic fatigue testing under multiaxial loading on a railway steel</t>
  </si>
  <si>
    <t>© 2020 Elsevier LtdUltrasonic fatigue testing is a relative recent fatigue study methodology that applies resonant principles for the induction of stress cycles in a specific designed material specimen. Such experimental method can apply fatigue damage at high frequencies, most commonly at 20 kHz. It was created with the main purpose of studying material fatigue life in the Very High Cycle Fatigue regime between 10E07 and 10E09 cycles with a higher performance of time and energy wise in comparison to conventional servo-hydraulic machines. In this study an ultrasonic fatigue testing machine was used in order carry out multiaxial tension/torsion fatigue tests at a frequency of 20 kHz. The main objective was to reach a reliable multiaxial fatigue testing method, by modifying only the specimen, with the ability to choose the shear-axial stress ratio. The improved design of the testing method was focused in innovative design specimen by conducting both numerical and experimental analysis. Thermographic imaging, laser displacement measurements, and the application of rosette strain gauges to the main stress region of the specimen were carried out in order to validate the new improved design concepts. These strain and displacement results were compared with the ones obtained by finite element and a good agreement was achieved. A first series of fatigue tests were carried out intension/torsion multiaxial fatigue and the results are discussed in order to understand the feasibility of multiaxial fatigue tests at ultrasonic frequencies.</t>
  </si>
  <si>
    <t>Multiaxial fatigue, Numerical simulation, Stress ratio, Ultrasonic fatigue</t>
  </si>
  <si>
    <t>10.1177/0954406220910458</t>
  </si>
  <si>
    <t>Fatigue crack propagation experiment and numerical simulation of 42CrMo steel</t>
  </si>
  <si>
    <t>© IMechE 2020.42CrMo steel is widely used in ultrahigh-strength structures such as low-speed heavy-duty gears. Mastering the fatigue crack propagation law has important significance for predicting structural fatigue life. Firstly, the fatigue crack propagation experiment is used to obtain the upper and lower thresholds value of type I fatigue crack propagation of 42CrMo steel compact tensile specimen under the alternating load of stress ratio R = 0.1. The Paris formula describing the relationship between the fatigue crack propagation rate and the crack tip stress intensity factor between the upper and lower thresholds value is obtained. Scanning electron microscopy was used to observe the microscopic features of different stages of fatigue fracture. The results show that the twin boundary can provide a place for crack initiation; the defects in the material can promote the initiation and extension of fatigue cracks. The fatigue crack propagation of 42CrMo steel compact tensile specimens was numerically simulated by the finite element method. The relationship between the crack tip stress intensity factor and the crack length was obtained. The analysis results show that the crack tip stress intensity factor calculated by the plane finite element method differs slightly from the experimental results during the stable extension stage. After correction, the correlation coefficient between the numerical simulation correction value and the crack tip stress intensity factor value obtained by the experiment is 0.9926. Finally, the fatigue crack propagation rate corresponding to the crack tip stress intensity factor in the finite element results is calculated by the Paris formula and briefly analyzed. Compared with the experimental results, it shows that the numerical simulation is consistent with it, indicating the accuracy of the numerical simulation method, which can effectively predict the initiation and propagation of fatigue cracks in 42CrMo steel compact tensile specimens.</t>
  </si>
  <si>
    <t>42CrMo steel, compact tensile specimen, fatigue crack, finite element analysis, stress intensity factor</t>
  </si>
  <si>
    <t>10.1016/j.strusafe.2020.101943</t>
  </si>
  <si>
    <t>Reliability of the conventional approach for stress/fatigue analysis of pitting corroded pipelines – Development of a safer approach</t>
  </si>
  <si>
    <t>Structural Safety</t>
  </si>
  <si>
    <t>© 2020 Elsevier LtdThe remaining strength and the fatigue life of externally pitted corroded metallic pipeline are often assessed using an idealization to model the pit morphology, typically semi-ellipsoidal and cuboidal. Such idealized pit geometries are shown herein to underestimate Stress Concentration Factors (SCFs). By implication this leads to significant overestimates of fatigue life for pitting corroded pipes under sustained cyclic loading which could be the reason behind some of the recent unexpected pipeline failures. Further investigation clarified that this can occur only when there is little or no plastic deformation within the pit which is typical for pipelines constructed from brittle and quasi-brittle materials. Therefore, applying the conventional approach that uses simplistic geometries to model corrosion pits is not reliable for stress/fatigue analysis of pipelines with brittle or quasi-brittle materials such as cast iron or high-grade steel. However, for pipelines made of ductile materials, there is a specific internal pressure, termed critical operating pressure herein, below which there is no plastic flow within the pit and simple idealization of pit morphology results in underestimated SCFs. A semi-empirical equation is developed herein to allow this critical operating pressure to be calculated, based on which a protocol is outlined for correct estimation of the SCFs of pitting corroded pipelines. The conclusions of this study are supported by numerical results validated against novel full-scale burst capacity tests with both simplistic and complex-shaped pits.</t>
  </si>
  <si>
    <t>Complex morphology, Corrosion, Defect, Fatigue, Pipeline safety, SCF</t>
  </si>
  <si>
    <t>10.1111/ffe.13169</t>
  </si>
  <si>
    <t>Validating generality of recently developed critical plane model for fatigue life assessments using multiaxial test database on seventeen different materials</t>
  </si>
  <si>
    <t>© 2020 Wiley Publishing Ltd.The present studies are aimed at validation of a newly developed critical plane model with respect to large variety of engineering materials used for different applications. This newly developed model has been recently reported by present authors. To strengthen general applicability of this model, multiaxial test database consisting of a wide variety of multiaxial loading paths have been considered. The strain paths include pure axial, pure torsion, in-phase axial-torsion, out-of-phase axial-torsion with phase shift angles varying from 30° to 180° having sine/trapezoidal/triangular strain waveforms, with/without mean axial/shear strains and asynchronous axial-torsion strain paths of different frequency ratios etc. The materials covered in present study are mainly categorized as ferrous and nonferrous alloys. In ferrous alloy category, material grades from plain carbon steel (mild steel, 16MnR, SA333 Gr. 6, E235 and E355), low-alloy steel (1Cr-Mo-V and S460 N) and austenitic stainless steel (SS304, SS316L and SS347) have been considered. In nonferrous alloy category, aluminium alloys (2024T3-Al, 7075T651-Al, and PA38-T6-Al), titanium (pure titanium and TC4 alloy), cobalt base super-alloy (Haynes 188), and nickel alloy (Inconel-718) have been considered. The predicted and test fatigue lives are found in good agreement for all these materials and complex multiaxial loading paths.</t>
  </si>
  <si>
    <t>critical plane, fatigue crack initiation, fatigue life prediction, multiaxial loading path, nonproportional loading</t>
  </si>
  <si>
    <t>10.1111/ffe.13203</t>
  </si>
  <si>
    <t>Rib loading effects on weld root fatigue failure modes at rib-to-deck welded joint</t>
  </si>
  <si>
    <t>© 2020 Wiley Publishing Ltd.The service life of orthotropic steel decks is dependent on the fatigue resistance of rib-to-deck welded joints, which is often tested using two kinds of experimental models in terms of the rib loading condition. Different weld root fatigue failure modes have been observed in the different models, but the role of rib loading remains unclear. This paper aims to clarify the effect of rib loadings on the weld root fatigue failure modes at rib-to-deck welded joints. The loadings are decomposed into the deck loadings and rib loadings according to the principle of superposition. Formulae of the weld root notch stress intensity factors and T-stress under rib loadings are developed by multiparameter regression analysis and subsequently used for the local stress analysis. The fatigue failure modes determined from the local stress field agree well with the experimental results. The results reveal that the weld root failure modes depend on the rib loadings but are independent of the weld geometries. The averaged strain energy density (SED) that can capture both weld geometry and loading condition effects is used to correlate the fatigue test data of different weld root failure modes. The SED is capable of evaluating the fatigue strength of the rib-to-deck welded joint failed by different weld root failure modes with a narrow scatter band.</t>
  </si>
  <si>
    <t>fatigue failure mode, fatigue test model, local stress field, notch stress intensity factor, weld geometry</t>
  </si>
  <si>
    <t>10.1111/ffe.13204</t>
  </si>
  <si>
    <t>Cumulative fatigue damage of stress below the fatigue limit in weldment steel under block loading</t>
  </si>
  <si>
    <t>© 2020 Wiley Publishing Ltd.To investigate the cumulative fatigue damage below the fatigue limit of multipass weldment martensitic stainless steel, and to clarify the effect of cycle ratios and high-stress level in the statement, fatigue tests were conducted under constant and combined high- and low-stress amplitude relative to stress above and below the fatigue limit. The outcomes indicate that neither modified Miner's nor Haibach's approach provided accurate evaluation under repeated two-step amplitude loading. Moreover, effect of cycle ratios has been determined. Additionally, the cumulative fatigue damage saturated model is established and validated. Cumulative fatigue damage contributed by low-stress below the fatigue limit in high stress of 700 MPa is higher than that with 650 MPa at identical conditions (fatigue limit 575 MPa). Thus, high stress affects fatigue damage behaviour below the fatigue limit. A new predicted approach has been proposed based on Corten-Dolan law, whose accuracy and applicability have been proven.</t>
  </si>
  <si>
    <t>below fatigue limit, block loading, cumulative fatigue damage, fatigue life prediction, weldment stainless steel</t>
  </si>
  <si>
    <t>10.1061/(ASCE)ST.1943-541X.0002666</t>
  </si>
  <si>
    <t>Probabilistic Life Prediction for Reinforced Concrete Structures Subjected to Seasonal Corrosion-Fatigue Damage</t>
  </si>
  <si>
    <t>© 2020 American Society of Civil Engineers.The coupled effect of corrosion and fatigue deteriorates the performance of reinforced concrete (RC) structures. This paper proposes a novel framework for the probabilistic life prediction of aging RC structures under seasonal corrosion-fatigue damage based on the fracture mechanics and equivalent initial flaw size concept. A series of fatigue crack growth tests of steel bars in air and solution environments are conducted to simulate the fatigue crack growth behavior of rebar in different seasons. The framework includes three critical deterioration stages: corrosion initiation-pure fatigue crack growth, competition between corrosion pit growth and fatigue crack propagation, and structural failure. The chloride ingress, cyclic load, corrosion pit growth, concrete cracking, seasonal environmental variation, and corrosion pit-induced stress concentration are considered. Following that, an uncertainty model is established to incorporate various uncertainties associated with the load and environment. The characteristics of different stages are discussed. A parametric analysis is also performed to illustrate the influence of stress concentration, concrete severe cracking, and seasonal environmental variation on the life prediction results. Several conclusions are drawn and future work is discussed based on the proposed study.</t>
  </si>
  <si>
    <t>Corrosion, Damage, Fatigue crack growth, Probabilistic method, Seasonal environment</t>
  </si>
  <si>
    <t>10.12989/scs.2020.35.6.799</t>
  </si>
  <si>
    <t>Probabilistic fatigue assessment of rib-to-deck joints using thickened edge U-ribs</t>
  </si>
  <si>
    <t>© 2020 Techno-Press, Ltd.Fatigue cracks of rib-to-deck (RD) joints have been frequently observed in the orthotropic steel decks (OSD) using conventional U-ribs (CU). Thickened edge U-rib (TEU) is proposed to enhance the fatigue strength of RD joints, and its effectiveness has been proved through fatigue tests. In-depth full-scale tests are further carried out to investigate both the fatigue strength and fractography of RD joints. Based on the test result, the mean fatigue strength of TEU specimens is 21% and 17% higher than that of CU specimens in terms of nominal and hot spot stress, respectively. Meanwhile, the development of fatigue cracks has been measured using the strain gauges installed along the welded joint. It is found that such the crack remains almost in semi-elliptical shape during the initiation and propagation. For the further application of TEUs, the design curve under the specific survival rate is required for the RD joints using TEUs. Since the fatigue strength of welded joints is highly scattered, the design curves derived by using the limited test data only are not reliable enough to be used as the reference. On this ground, an experiment-numerical hybrid approach is employed. Basing on the fatigue test, a probabilistic assessment model has been established to predict the fatigue strength of RD joints. In the model, the randomness in material properties, initial flaws and local geometries has been taken into consideration. The multiple-site initiation and coalescence of fatigue cracks are also considered to improve the accuracy. Validation of the model has been rigorously conducted using the test data. By extending the validated model, large-scale databases of fatigue life could be generated in a short period. Through the regression analysis on the generated database, design curves of the RD joint have been derived under the 95% survival rate. As the result, FAT 85 and FAT 110 curves with the power index m of 2.89 are recommended in the fatigue evaluation on the RD joint using TEUs in terms of nominal stress and hot spot stress respectively. Meanwhile, FAT 70 and FAT 90 curves with m of 2.92 are suggested in the evaluation on the RD joint using CUs in terms of nominal stress and hot spot stress, respectively.</t>
  </si>
  <si>
    <t>Orthotropic steel deck, Probabilistic fatigue assessment, Rib-to-deck joint, Thickened edge U-rib</t>
  </si>
  <si>
    <t>10.1016/j.engstruct.2020.110540</t>
  </si>
  <si>
    <t>Fatigue damage of PBH shear connector of steel-concrete composite structure</t>
  </si>
  <si>
    <t>© 2020 Elsevier LtdPerfobond Leiste (PBL) shear connector is a widely-applied shear connector that rely on the concrete tenons and penetrating steel bars in the open hole steel ribs to resist slipping. Perfobond Hoop (PBH) shear connector uses the stirrups in the concrete structure to replace the independent penetrating straight reinforcement in the PBL shear connector, which has better spatial rigidness, and shear performance. In this paper, the static and fatigue tests of PBH shear connector are designed to analyze the static and fatigue failure characteristics and study the fatigue damage mechanism and fatigue damage evolution model of PBH shear connector. The study found that PBH shear connector has higher shear stiffness and fatigue properties than PBL shear connector. The concrete tenon in the open-hole steel rib plate is the key part of the PBH shear connector, and its failure form is different during static and fatigue failure. The fatigue shear stiffness of the PBH shear connector is shown as a jump reduction, which is different from the static shear stiffness as a smooth decline. The fatigue damage process of PBH shear connector is divided into three stages according to the failure mechanism: the bond failure stage of the steel-concrete composite interface, the crushing and migration stage of the concrete tenon, and the bending and failure stages of the penetrating steel bar. The three stages take up 10%, 80% and 10% of the fatigue life in turn. With the damage degree as the fatigue process variable, a two-line fatigue damage evolution model of the PBH shear connector is established, which can be used to predict the final interface slip value and fatigue life.</t>
  </si>
  <si>
    <t>Fatigue damage evolution model, Fatigue failure process, Fatigue launch test, PBH shear connector, Steel-concrete composite structure</t>
  </si>
  <si>
    <t>10.1016/j.wear.2020.203259</t>
  </si>
  <si>
    <t>Improving coated carbide tool life through wide peening cleaning (WPC) during the wet milling of H13 tool steel</t>
  </si>
  <si>
    <t>© 2020 Elsevier B.V.The (AlCrN–TiAlN) bi-layer PVD (physical vapor deposition) coating was post-treated by a wide peening cleaning (WPC) process at various pressures and times. The micro-mechanical and adhesion properties of the studied coatings were evaluated in terms of their effects on machining performance during the wet milling of H13 tool steel. A comprehensive characterization of the cutting-edge geometry was performed by infinite focus microscope and EDX micro-analyses. Micro-mechanical and adhesion properties of the studied coatings were analyzed by nanoindentation, a nano impact test, ramped load scratch test, a repetitive load wear test and SEM. The wear performance was found to be associated with the fatigue resistance, which was improved by micro-mechanical characteristics, such as, H3/E2 ratio and yield stress. Coating adhesion deteriorated as WPC pressure increased. The data of critical load for crack initiation (Lc1) and the wear evolution at a subcritical load of 1 N demonstrated this gradual deterioration in coating adhesion. However, the tool life was improved by 35% at a pressure of 0.2 MPa due to the superior balance found between fatigue resistance and coating adhesion.</t>
  </si>
  <si>
    <t>Bi-layer coating, Cutting edge, Cutting performance, WPC treatment</t>
  </si>
  <si>
    <t>10.1016/j.compstruct.2020.112163</t>
  </si>
  <si>
    <t>Fatigue behavior of steel plates with multi-holes repaired by CFRP</t>
  </si>
  <si>
    <t>© 2020 Elsevier LtdCarbon fiber reinforced polymer (CFRP) repairing is an important approach to improve fatigue performance of cracked steel structures. Based on experiment and finite element method (FEM), the crack propagation and fatigue live of CFRP repaired steel plates with multi-holes were studied. The test results showed that the fatigue life of the steel plate could be reduced by the existence of multi-holes, and after being repaired with CFRP, the corresponding fatigue life was significantly improved. The multi-holes had a considerable effect on crack propagation trajectory and fatigue life, the main influencing factors were the number and location of the multi-holes. Further finite element analysis showed that the effect of the multi-holes on crack growth was mainly related to the change of the stress intensity factors ΔKI and ΔKII.</t>
  </si>
  <si>
    <t>Carbon fiber reinforced polymer (CFRP), Finite element method, Mixed mode fatigue, Multi-holes, Stress intensity factor</t>
  </si>
  <si>
    <t>10.3390/met10060798</t>
  </si>
  <si>
    <t>SteBlife, a new approach for the accelerated generation of metallic materials’ fatigue data</t>
  </si>
  <si>
    <t>© 2020 by the authors. Licensee MDPI, Basel, Switzerland.The service life of materials and components exposed to repeated mechanical loads is limited, which is why the understanding of the damage evolution and estimating its fatigue life is of high importance for its technical application. This paper shows how temperature and magnetic field measurement methods can be used to describe the cyclic deformation behaviour of metallic materials and to derive parameters from this, which are used in short–term methods to calculate the fatigue life. Within the SteBLife (stepped–bar fatigue life) approach, only three to five fatigue tests with a stepped fatigue specimen are required to determine a complete S–N or Woehler curve with scatter bands for different failure probabilities. If only a trend S–N curve is required, the number of tests can be reduced to a single fatigue test only. In the framework of this paper, these approaches will be presented for normalised SAE 1045 (C45E) and quenched and tempered SAE 4140 (42CrMo4) steels.</t>
  </si>
  <si>
    <t>Fatigue life evaluation, Magnetic-based measurements, SteBLife, Thermography</t>
  </si>
  <si>
    <t>10.3390/APP10124065</t>
  </si>
  <si>
    <t>Experimental study on fatigue crack propagation of high-strength steelwire with initial defects for bridge cables</t>
  </si>
  <si>
    <t>© 2020 by the authors.In order to study the effect of initial defects on fatigue crack propagation law, a test method to identify fatigue crack propagation rate and path based on load waveform variation was presented, and a new test device was designed to apply fatigue pulsation loads to multiple wires for bridge cables simultaneously in this paper. To simplify the corrosion defect formation process, a machine-cut notch was used to describe the initial defect on the steel wire surface. Firstly, fatigue crack propagation tests were conducted on the surface notched steel wire specimens. By using crack front marking technique, the "beach-like patterns" visible to the naked eyes on the cross sections of the steel wires were formed, and the process of fatigue crack propagation can be tracked and reproduced. Then Autodesk Computer Aided Design (AutoCAD) software was used to describe the morphology of "beach-like patterns" and accurately measure the depth and width of cracks. Finally, the influence of initial defect morphology on fatigue crack propagation rate was investigated according to the relationship between fatigue cracks depth and cyclic loading numbers. The results show that the test device designed in this paper can effectively realize the synchronous fatigue crack propagation test of multiple wires, and significantly shorten the fatigue test period. By observing and analyzing the change of load waveform, the moment of fatigue crack propagation can be directly and accurately determined. The larger the depth, the smaller the width and the sharper the morphology of initial defect, the faster the crack propagation rate and the shorter the life of notched wire specimens under the combined action of fatigue loads and corrosive medium.</t>
  </si>
  <si>
    <t>Corrosion defect, Crack propagation, Fatigue cracks, High-strength steel, Notched specimen</t>
  </si>
  <si>
    <t>10.3390/app10113983</t>
  </si>
  <si>
    <t>Retrofit fatigue cracked diaphragm cutouts using improved geometry in orthotropic steel decks</t>
  </si>
  <si>
    <t>© 2020 by the authors.Diaphragm cutouts are set to release redundant constraints and hence reduce weld fatigue at the connection of U-ribs to diaphragms in orthotropic steel decks. However, most fatigue cracks which originate from the edge of cutouts are in fact detected in the diaphragms. Therefore, a retrofit technology on cracked cutouts at the diaphragm is proposed and applied to the orthotropic steel box girder of a suspension bridge. Firstly, the stress concentration on the cutout is analyzed through refined finite element analyses. Furthermore, the fatigue cracked cutouts are retrofitted by changing their geometrical parameters. Thereafter, an optimized geometry and the size of diaphragm cutouts were confirmed and applied in the rehabilitation of a suspension bridge. On-site wheel load tests were carried out before and after retrofitting of the diaphragm cutout. The stress distributions along the edges of the cutouts and at the side of a diaphragm were measured under a moving vehicle. The stress spectra at two critical locations on the edge of a cutout was obtained under longitudinally and laterally moving vehicles. Finally, the fatigue life of the cutouts is assessed by the modified nominal stress method. The analytical and test results indicate that the wheel loads on the deck transmit stress to the diaphragms through the U-ribs, during the load transmission process, the stress flow is obstructed by diaphragm cutouts, resulting in local stress concentrations around the cutouts. In addition, the overall size of the cutouts should be small, but the radius of the transition arc should be large, thus the stress flow will not be obviously obstructed. After the retrofitting of the cutouts by improved geometry, the maximum stress decreases by 87.6 MPa, which is about 40% of the original stress. The equivalent constant amplitude stress is reduced by 55.2% when the lateral position of the wheel loads is taken into consideration. Based on the stresses obtained by finite element analysis (FEA) and experimental tests, the fatigue lives of the original cutouts are 1.7 and 4.9 years, respectively, which increase to 78.1 and 155.5 years, respectively, after the cutouts were retrofitted, which indicates that the improved geometry and retrofit technology can enhance the fatigue performance and extend the fatigue life of diaphragm cutouts with fatigue cracks.</t>
  </si>
  <si>
    <t>Diaphragm cutout, Fatigue assessment, Fatigue rehabilitation, Orthotropic steel deck, Stress spectrum</t>
  </si>
  <si>
    <t>10.1177/1687814020935331</t>
  </si>
  <si>
    <t>A new multiaxial fatigue life prediction model considering additional hardening effect</t>
  </si>
  <si>
    <t>© The Author(s) 2020.The established linear fatigue life prediction model based on the Miner rule has been widely applied to fatigue life prediction under constant amplitude uniaxial and multiaxial loading. Considering the physical significance of crack formation and propagation, a multiaxial equivalent linear fatigue life prediction model is put forward based on Miner rule and critical plane method under constant amplitude loading. The essence of this approach is that the equivalent strain, which consists of the shear strain and normal strain on the critical plane, replaces the relevant parameter of uniaxial nonlinear fatigue damage model. The principal axes of stress/strain rotate under non-proportional loading. Meanwhile, the microstructure of material and slip systems change, which lead to additional hardening effect. The ratio of cyclic yield stress to static yield stress is used to represent the cyclic hardening capacity of material, and the influence of phase difference and loading condition on the non-proportional hardening effect is considered. The multiaxial fatigue life is predicted using equivalent stain approach, maximum shear stain amplitude model, CXH model, and equivalent multiaxial liner model under proportional and/or non-proportional loading. The smooth and notched fatigue specimens of four kinds of materials (Q235B steel, titanium alloy TC4, Haynes 188, and Mod.9Cr-1Mo steel) are used in the multiaxial fatigue experiments to verify the proposed model. The predicted results of these materials are compared with the test results, and the results show that these four models can achieve good effect under proportional loading, but the proposed model performs better than the other three models under non-proportional loading. Meanwhile, it also verifies that the proposed enhancement factor can reflect the influence of phase difference and material properties on additional hardening.</t>
  </si>
  <si>
    <t>additional hardening effect, critical plane method, Miner rule, Multiaxial fatigue damage, phase difference</t>
  </si>
  <si>
    <t>10.1002/mawe.201900254</t>
  </si>
  <si>
    <t>Enhancing the lifetime and corrosion resistance of gears made of carbon steel</t>
  </si>
  <si>
    <t>© 2020 Wiley-VCH Verlag GmbH &amp; Co. KGaA, WeinheimGears for structural machines require high fatigue strength for high performance. Generally, gears made of carbon steel easily corrode, thus, shortening their fatigue life. The aim of this paper is to improve the fatigue strength of carbon steel gears by means of heat treatment method which was nitriding composed of 95 % nitrogen gas as well as 5 % hydrogen gas, and to investigate its properties after nitriding. Therefore, in order to find the optimum nitriding temperature to increase the hardness and corrosion resistance of gears, the gas nitriding process was conducted at two different tube furnace temperatures: low (550 °C) and high (1150 °C), both for four hours. Microstructural and mechanical property evaluation of the low and high temperature nitrided low-carbon steel BS970-080A15 were studied and the results were compared to identify which gear had better performance in terms of hardness as well as corrosion resistance. The results from Vickers hardness test and weight loss analysis proved that high temperature nitrided carbon steel is harder and more corrosion resistant than the low temperature one.</t>
  </si>
  <si>
    <t>Carbon steel, corrosion resistance, gear, hardness, nitriding</t>
  </si>
  <si>
    <t>10.1007/s00170-020-05532-2</t>
  </si>
  <si>
    <t>Simulation assisted process chain design for the manufacturing of bulk hybrid shafts with tailored properties</t>
  </si>
  <si>
    <t>© 2020, The Author(s).To manufacture semi-finished hybrid workpieces with tailored properties, a finite element simulation assisted process chain design was investigated. This includes the process steps of cross wedge rolling, hot geometry inspection, induction hardening, and fatigue testing. The process chain allows the utilisation of material combinations such as high-strength steels with low-cost and easy to process steels. Here, plasma transferred arc welding is applied to supply the process chain with hybrid specimen featuring different steel grades. An overview of the numerical approaches to consider the various physical phenomena in each of the process steps is presented. The properties of the component behaviour were investigated via the finite element method (FEM) and theoretical approaches. At first, the manufacturing of a hybrid workpiece featuring a near net shape geometry with improved mechanical properties due to recrystallising the weld was computed, using the example of a cross wedge rolling process. The rolling process was designed by means of FEM to determine suitable process parameters and to reduce experimental testing. An optical multi-scale geometry inspection of the hot workpiece is meant to be carried out after each manufacturing step to detect potential undesired forming or cooling-induced deformations. Due to the heat transfer from the hot component to the ambient medium, an optical measurement is affected by the developing inhomogeneous refractive index field in air. To gain a basic understanding of the refractive index field and induced light deflection effects, computations were conducted using heat transfer and ray tracing simulations. According to the proposed process route, a subsequent local heat treatment of the hybrid component is required to adapt the mechanical properties by a spray cooling assisted induction hardening. The heat treatment step was computed via a 2D FEM calculation. After finishing by machining, the hybrid material shafts are examined in fatigue tests under load conditions. To predict the component’s lifetime under rolling contact fatigue, a damage accumulation model was combined with an FE simulation. The resulting residual stress state after quenching and the geometry after the finishing process were used as input data for the fatigue life calculations.</t>
  </si>
  <si>
    <t>Bearing fatigue life, Cross wedge rolling, Induction heating, Optical geometry measurement, Process simulation, Tailored forming</t>
  </si>
  <si>
    <t>10.3390/met10060734</t>
  </si>
  <si>
    <t>Corrosion-fatigue analysis of high-strength steel wire by experiment and the numerical simulation</t>
  </si>
  <si>
    <t>© 2020 by the authors. Licensee MDPI, Basel, Switzerland.The paper takes the corrosion fatigue damage of cable or sling in the actual bridge as a starting point. The high-strength steel wire is chosen as the basic component to study the corrosion fatigue failure mode. The service life prediction model is put forward, which provides a basis for future research. In this paper, the S-N curves of the steel wire with the different corrosion degrees are given through fatigue tests of six groups of steel wire under different corrosion conditions. The results show that the higher the corrosion degree, the steeper the S-N curve, and the fatigue life considering corrosion are much lower than that without considering corrosion. Finally, a fatigue life prediction model considering the coupling effect of corrosion fatigue is proposed and embedded into Abaqus v6.14 (Dassault, Paris, French). The calculation results show that the fatigue model considering the corrosion can predict the service life to some extent.</t>
  </si>
  <si>
    <t>Corrosion fatigue, Failure mode, High-strength steel wire, S-N curve, Service life</t>
  </si>
  <si>
    <t>10.3390/met10060727</t>
  </si>
  <si>
    <t>Research on fatigue crack propagation of 304 austenitic stainless steel based on XFEM and CZM</t>
  </si>
  <si>
    <t>© 2020 by the authors. Licensee MDPI, Basel, Switzerland.The fatigue crack propagation of 304 austenitic stainless steel was studied both by experiments and numerical simulations. Two methods were applied to simulate the crack propagation: the extended finite element method (XFEM) and the cohesive zone model (CZM). Based on the XFEM, the direct cyclic solver was used to simulate the fatigue crack propagation. Based on the CZM, the VUMAT subroutine was used to describe the crack tip constitutive equation during fatigue crack propagation, and the mechanical properties of the crack tip were simulated. The effects of different frequency, f, and stress ratio, R, on the fatigue crack growth life were studied by XFEM and CZM separately and compared with the experimental results. Results show that the crack propagation path simulated by the XFEM agrees well with the experimental result, but the deviation of the fatigue life between the simulated results and the experimental results is large. The CZM model can predict the crack propagation life very well in comparison with the experimental data, but it has certain limitations because the crack propagation path is preset.</t>
  </si>
  <si>
    <t>Cohesive zone model, Crack propagation life, Extended finite element method, Fatigue crack propagation</t>
  </si>
  <si>
    <t>10.3390/MACHINES8020025</t>
  </si>
  <si>
    <t>Review of multiaxial testing for very high cycle fatigue: From 'Conventional' to ultrasonic machines</t>
  </si>
  <si>
    <t>Machines</t>
  </si>
  <si>
    <t>© 2020 by the authors. Licensee MDPI, Basel, Switzerland.Fatigue is one of the main causes for in service failure of mechanical components and structures. With the development of new materials, such as high strength aluminium or titanium alloys with different microstructures from steels, materials no longer have a fatigue limit in the classical sense, where it was accepted that they would have 'infinite life' from 10 million (107) cycles. The emergence of new materials used in critical mechanical parts, including parts obtained from metal additive manufacturing (AM), the need for weight reduction and the ambition to travel greater distances in shorter periods of time, have brought many challenges to design engineers, since they demand predictability of material properties and that they are readily available. Most fatigue testing today still uses uniaxial loads. However, it is generally recognised that multiaxial stresses occur in many full-scale structures, being rare the occurrence of pure uniaxial stress states. By combining both Ultrasonic Fatigue Testing with multiaxial testing through Single-Input-Multiple-Output Modal Analysis, the high costs of both equipment and time to conduct experiments have seen a massive improvement. It is presently possible to test materials under multiaxial loading conditions and for a very high number of cycles in a fraction of the time compared to non-ultrasonic fatigue testing methods (days compared to months or years). This work presents the current status of ultrasonic fatigue testing machines working at a frequency of 20 kHz to date, with emphasis on multiaxial fatigue and very high cycle fatigue. Special attention will be put into the performance of multiaxial fatigue tests of classical cylindrical specimens under tension/torsion and flat cruciform specimens under in-plane bi-axial testing using low cost piezoelectric transducers. Together with the description of the testing machines and associated instrumentation, some experimental results of fatigue tests are presented in order to demonstrate how ultrasonic fatigue testing can be used to determine the behaviour of a steel alloy from a railway wheel at very high cycle fatigue regime when subjected to multiaxial tension/torsion loadings.</t>
  </si>
  <si>
    <t>Biaxial fatigue, Cruciform specimens, Multiaxial loading, Piezoelectric machine, Ultrasonic fatigue testing (UFT), Very high cycle fatigue (VHCF)</t>
  </si>
  <si>
    <t>10.1007/s40430-020-02381-8</t>
  </si>
  <si>
    <t>Investigation of the fatigue life of AISI304 stainless steel round rod with small hole subjected to laser shot peening</t>
  </si>
  <si>
    <t>© 2020, The Brazilian Society of Mechanical Sciences and Engineering.The fatigue properties of AISI304 stainless steel round rod with small hole subjected to laser shot peening (LSP) were investigated. Laser shot peening was performed for rods with and without sacrificial layer, respectively. After laser treatment, the surface morphologies of peened and unpeened regions were observed, and residual stress was measured by the X-ray diffraction method. Fatigue test was employed to conduct fatigue tension test on laser-treated and untreated rods. The fracture micro-topography was detected using a scanning electron microscope. The results show that micro-dents appear on the surface of the peened rod coated with sacrificial layer. The surface of the rod irradiated directly by laser is ablated, and tensile residual stresses are generated on the irradiated region. The fatigue lives of the laser-treated specimens with and without sacrificial layer are 1.2 and 1.1 times, respectively, compared with that of the laser-untreated specimen. The location of fatigue crack initiation is transformed from the hole edge to the wall of rod after LSP, and the average fatigue striation spacing of the processed rod with sacrificial overlay is narrowest, and that of the unprocessed rod is widest. Furthermore, the size and depth of the dimples on the fatigue fracture region of the laser-peened rod with sacrificial overlay are largest and deepest, which is closely related to the severe plastic deformation in the samples with LSP.</t>
  </si>
  <si>
    <t>AISI304 stainless steel, Fatigue life, Laser shot peening, Residual stress, Round rod, Small hole</t>
  </si>
  <si>
    <t>10.1007/s12205-020-1479-y</t>
  </si>
  <si>
    <t>Effects of a New Method on Stress Amplitude and Fatigue Life of Orthotropic Steel Box Girder</t>
  </si>
  <si>
    <t>© 2020, Korean Society of Civil Engineers.In this study, a new method of replaceable supporting member within orthotropic steel box girder is proposed in order to reduce stress amplitude and improve fatigue life of orthotropic steel box girder. The component model was established by ABAQUS, and the experiment was conducted to analyze stress amplitude of easily fatigue cracking areas of orthotropic steel box girder with and without the supporting member. In addition, the fatigue life was analyzed and predicted. The comparison results show that the finite element analytical results are in good agreement with the experimental results. The reduced proportion of stress amplitude of U rib, T rib grooves and mid-span of top plate of orthotropic steel box girder range from 40% to 60% and 20% to 40%, respectively. The analytical results show that the stress amplitude of orthotropic steel box girder can be reduced by the similar extent with the addition of the same supporting member under different loading pressure; The supporting member can improve the fatigue life of orthotropic steel box girder pertinently, which is simple in construction and low in cost, and can provide suggestions for solving fatigue problem of orthotropic steel box girder in engineering practice.</t>
  </si>
  <si>
    <t>Fatigue life, Orthotropic steel box girder, Reduced proportion of, Stress amplitude, stress amplitude, Supporting member</t>
  </si>
  <si>
    <t>10.1016/j.dib.2020.105587</t>
  </si>
  <si>
    <t>Data on residual stresses of mooring chains measured by neutron diffraction and hole drilling techniques</t>
  </si>
  <si>
    <t>Data in Brief</t>
  </si>
  <si>
    <t>© 2020 The Author(s)Residual stresses in large offshore mooring chains have been measured for the first time and presented in this article. Two chain links with the same size and material, one only subjected to proof load and no cyclic service loads and the other exposed to service loads as well as the proof load, were selected for the experiment. Residual stresses just below the surface were measured using the hole-drilling technique and the neutron diffraction technique was employed for deeper measurements. The data can be used to investigate residual stress redistribution in the chain links because of material removal due to corrosion and cyclic service loads that the chains are exposed to during their service time. Moreover, the data can be used to validate numerical models for predicting residual stresses. A more detailed interpretation of the data presented in this article is provided in “Experimental and numerical study of mooring chain residual stresses and implications for fatigue life” [1].</t>
  </si>
  <si>
    <t>High strength steel, Hole drilling, Neutron diffraction, Offshore mooring chain, Residual stress</t>
  </si>
  <si>
    <t>10.1007/s11665-020-04756-3</t>
  </si>
  <si>
    <t>Residual Stress Control on Bearing Steel by Surface Cooled Induction Heating Fast Tempering</t>
  </si>
  <si>
    <t>© 2020, ASM International.In order to reduce the amount of CO2 emission during carburizing while keeping the advantages of case hardening, a surface cooled induction heating fast tempering process has been developed for the production of bearing elements. This process is applied to SUJ2 bearing steel, followed by conventional hardening. By surface cooled induction heating fast tempering, high temperature at the center of the test piece and relatively low temperature at the surface cause a difference in tempering temperature, leading to compressive residual stresses at the surface because of the difference in volume change during tempering. As a result, the bearing made by this process has the same rolling contact fatigue life as a carburized bearing due to high compressive residual stress. Process simulation of surface cooled induction heating fast tempering shows that residual stress is mainly caused by the difference in volume change of martensite during this process between the surface and the center. However, the decomposition of retained austenite appears to shift residual stress toward tensile stress.</t>
  </si>
  <si>
    <t>bearing, heat treatment, residual stress, rolling contact fatigue (RCF), steel</t>
  </si>
  <si>
    <t>10.1111/ffe.13223</t>
  </si>
  <si>
    <t>Fatigue life assessment of welded joints under sequences of bending and torsion loading blocks of different lengths</t>
  </si>
  <si>
    <t>© 2020 Wiley Publishing Ltd.In this work, the nominal stress concept, the notch stress approach and two critical plane approaches are used to analyse the fatigue endurance of a pipe-to-plate welded joint subjected to complex loading histories. Both the pipe and the plate were made of S355JR steel. Starting from already known fatigue endurance curves obtained for the same specimens under pure bending and pure torsion, a first series of tests was conducted, in which specimens were loaded in bending for a given fraction of the estimated life and then in torsion until failure. A similar series of tests was then carried out by changing the loading order: specimens were firstly loaded in torsion for a given fraction of the estimated endurance and then in bending until failure. The whole test campaign was repeated for two different fractions of the estimated life, that is, 0.3 and 0.45, respectively. After that, additional three series of tests were carried out, in which the specimens were subjected to consecutive sequences of bending and torsion blocks of different lengths (short, medium and long, respectively); the relative length of the bending and torsion block in each series was determined in order to produce the same damage. The experimental results, in terms of total damage at failure, were analysed using the Palmgren–Miner hypothesis. For all the assessment methods, the characteristic endurance curves were firstly calibrated on the basis of finite element (FE) analyses and of the experimental results obtained under pure bending and pure torsion loadings. The observed damage at failure resulted always greater than 0.5 for all the employed methods and greater than 1 for most of the tests. The different methods gave similar results, with the critical plane methods giving a slightly more stable damage at failure and a correct determination of the failure location. For all the methods, the damage at failure slightly reduces as the block length shortens.</t>
  </si>
  <si>
    <t>critical plane, loading blocks, multiaxial fatigue, nominal stress, notch stress, welded joints</t>
  </si>
  <si>
    <t>10.1016/j.tafmec.2020.102571</t>
  </si>
  <si>
    <t>Analysis on damage evolution and corrosion fatigue performance of high-strength steel wire for bridge cable: Experiments and numerical simulation</t>
  </si>
  <si>
    <t>© 2020 Elsevier LtdCorrosion fatigue (CF) failure is one of the typical failure modes of high-strength steel wires for bridge cables because the cables are subjected to the long-term cyclic loads and exposed to the heavy polluted environment at the same time. In this paper, the damage evolution process and CF performance were investigated, and the service life was predicted for steel wire with machine-cut notch via experiments and numerical simulation. Firstly, a novel experimental device was constructed to apply fatigue load and corrosive medium on multiple specimens simultaneously. With the constructed device, two groups of experiments were conducted to analysis the fatigue performance and CF performance of surface notched wire specimens, and the fatigue life and CF life of steel wire were obtained under fatigue load and the coupling effect of corrosive medium and fatigue load (CCF) respectively. Additionally, in order to study the fatigue damage evolution process and CF damage evolution process of surface notched steel wire under fatigue load and CCF respectively, a fatigue damage constitutive equation and a CF damage constitutive equation were proposed respectively according to continuum damage mechanics, and experimental data were used to determine the value of each parameter in these two equations. With the proposed model, damage evolution process in steel wire was simulated under fatigue loads and CCF respectively. The effect of corrosive medium on wire life was discussed. The results show that the fatigue life and CF life of surface notched wire obtained from simulation are consistent well with the experimental results, which shows that the simulation method can achieve the expected goal, and has high reliability in predicting the fatigue life and CF life, and simulating the fatigue damage evolution and CF damage evolution of surface notched wire. For the fatigue damage evolution process and CF damage evolution process, damage evolves gradually, and the damage evolution rate gradually increases. There are more and more damage elements at the bottom of machine-cut notch, and some elements inside the steel wire are also damaged. Comparing the damage distribution of steel wire subjected to fatigue load only and CCF, it can be found that corrosive medium will cause the damaged elements to appear earlier. Under the same stress range, the fatigue life and CF life of steel wire with machine-cut notch are significantly different, but the fatigue damage evolution rate and CF damage evolution rate are similar. It can be concluded that the difference in service life is mainly due to the corrosive medium that causes the damaged elements near the surface notch appear earlier, especially under higher stress ranges.</t>
  </si>
  <si>
    <t>Corrosion fatigue (CF) failure, Corrosion fatigue (CF) life, Coupling of corrosive medium and fatigue load (CCF), Damage evolution, Fatigue life, High-strength steel wire</t>
  </si>
  <si>
    <t>10.1111/ffe.13217</t>
  </si>
  <si>
    <t>Effect of microstructure of simulated heat-affected zone on low- to high-cycle fatigue properties of low-carbon steels</t>
  </si>
  <si>
    <t>© 2020 Wiley Publishing Ltd.To clarify the effect of microstructural changes on the fatigue property of the weld heat-affected zone (HAZ), low- to high-cycle fatigue tests were conducted on 16 types of simulated HAZ specimens that had been prepared using thermal processes. The results showed the fatigue S-N curves of the HAZ to be widely scattered as a function of strength level. These fatigue data were divided into two groups: coarse grain (CG) and fine grain (FG) HAZ, when strain amplitude was used to represent S-N curves. The fatigue data for the CGHAZ group showed a relatively short fatigue life. Based on surface observations, the initiated fatigue crack size of CGHAZ was larger than that of FGHAZ as a function of microstructural unit size. Hence, fatigue crack growth life, which is almost the same as total fatigue life of CGHAZ, decreased.</t>
  </si>
  <si>
    <t>fatigue, heat affected zone, low-carbon steel, welding</t>
  </si>
  <si>
    <t>10.1016/j.ijfatigue.2020.105561</t>
  </si>
  <si>
    <t>A pragmatic approach to predict fatigue strength concerning the short crack behavior in VHCF</t>
  </si>
  <si>
    <t>© 2020 Elsevier LtdUnlike LCF (low cycle Fatigue) and HCF (high cycle fatigue), VHCF (very high cycle fatigue) failures of high-strength steel are mostly caused by internal nonmetallic inclusions. In view of fact that more than 90% of VHCF life is consumed in the process of crack propagation from inclusion to GBF (granular bright facet) boundary, the SIF (stress intensity factor) KGBF at the periphery of GBF could be regarded as a material constant independent of fatigue life, which could be also considered as the macro threshold SIF controlling the internal small-long crack growth. Therefore, based on experimental research and theoretical analysis, the threshold crack growth stress model was derived from the change of SIF considering the effect of local stress and crack configuration. This model diagramed the relationship between the threshold stress and defect size (including inclusions and cracks) and could be used for fatigue strength prediction. Finally, the validity of the threshold stress-defect size diagram was proved by the VHCF test data of other five kinds of high-strength steels.</t>
  </si>
  <si>
    <t>Fatigue strength, GBF area, Stress intensity factor, Threshold stress-defect size diagram, VHCF</t>
  </si>
  <si>
    <t>10.1016/j.ijfatigue.2020.105565</t>
  </si>
  <si>
    <t>Assessment of potential service-life performance for MarBN steel power plant header under flexible thermomechanical operations</t>
  </si>
  <si>
    <t>© 2020 The AuthorsThis paper is concerned with the service-life assessment of 9Cr steels superheater outlet steam header subjected to realistic subcritical and future ultra-super critical flexible operating conditions. The proposed methodology is achieved via a combined program of high temperature strain-controlled fatigue tests, temperature- and time-dependent unified viscoplastic model for thermomechanical fatigue analysis, and Smith-Watson-Topper critical plane criterion for multi-axial life prediction. Samples of idealised operational transients with particular attention on the starting-up cycle is fully coupled with the computational modelling of header component for the high temperature performance assessment. The predicted results indicate that: (i) the header shell inner-bore saddles at weld regions are the critical locations that lead to earlier potential fatigue crack initiation, and (ii) the predicted lifetime under subcritical conditions correlates reasonably with the industrial experience. A steam header manufactured from MarBN operating under ultra-super critical condition is shown to have comparable life performance with the P91 header operating under subcritical condition.</t>
  </si>
  <si>
    <t>MarBN steel, Service-life assessment, Superheater header, Thermomechanical fatigue, Unified viscoplasticity</t>
  </si>
  <si>
    <t>10.1016/j.ijfatigue.2020.105568</t>
  </si>
  <si>
    <t>A nonlinear fatigue damage model: Comparison with experimental damage evolution of S355 (SAE 1020) structural steel and application to offshore jacket structures</t>
  </si>
  <si>
    <t>© 2020 Elsevier LtdMiner's rule is commonly used in fatigue life estimations and is also recommended by design standards. Recently, a few models have been proposed, to capture loading sequence effects more precisely than Miner's rule. However, practical applications of these models have not been found, due to the requirement for additional material parameters. The authors have recently proposed a nonlinear fatigue damage model, which does not require any additional material parameters, other than the S-N curve. It can be applied by practicing engineers, using partially known S-N curves given in design standards, including the corresponding detail categories. The model has been verified with several materials for both damage evolution curves and fatigue life estimations. Verification of this model for S355 (SAE 1020) structural steel used in offshore structures is desirable for the industry. Experimental techniques, based on characterizing fatigue damage using physical quantities, have also recently been developed by the authors and are used for this verification. Subsequently, damage evolution curves under load increase test and constant amplitude tests are developed by observing the changes in plastic strain amplitude, electrical resistance and temperature. The corresponding fatigue strength curve is developed. This curve is used, together with the proposed damage index, for further verification of the proposed model for S355 (SAE 1020) structural steel. Finally, application of the proposed model is shown for an existing offshore jacket structure, and the results are compared with those of the conventional approach. Hence, the importance and significance of the proposed model is further established.</t>
  </si>
  <si>
    <t>Fatigue damage model, Offshore jacket structure, Plastic strain, Structural steel, Temperature and resistance measurements</t>
  </si>
  <si>
    <t>10.1016/j.ijfatigue.2020.105542</t>
  </si>
  <si>
    <t>Corrosion fatigue tests in synthetic seawater with constant temperature liquid circulating system</t>
  </si>
  <si>
    <t>© 2020 Elsevier LtdIn this study, a constant temperature liquid circulating (CTLC) system was designed and implemented to control the ion concentration, temperature, and pH value of a corrosive solution during the whole process of corrosion fatigue tests. A set of T-welded-joint specimens were manufactured from Q345qD steel and subjected to corrosion fatigue and fatigue tests. The experimental results show that the corrosive environment greatly reduces the fatigue life of the specimens. The mean reduction in the specimen lifetime is up to 47.7%. These tests also prove that the CTLC system designed in this study and described herein is both reliable and applicable.</t>
  </si>
  <si>
    <t>Corrosion fatigue, Corrosion system, Fatigue test system, Q345qD steel, T-welded joint</t>
  </si>
  <si>
    <t>10.1016/j.tafmec.2020.102510</t>
  </si>
  <si>
    <t>Low cycle fatigue life modelling using finite element strain range partitioning for a steam turbine rotor steel</t>
  </si>
  <si>
    <t>© 2020 The AuthorsMaterials made for modern steam power plants are required to withstand high temperatures and flexible operational schedule. Mainly to achieve high efficiency and longer components life. Nevertheless, materials under such conditions experience crack initiations and propagations. Thus, life prediction must be made using accurate fatigue models to allow flexible operation. In this study, fully reversed isothermal low cycle fatigue tests were performed on a turbine rotor steel called FB2. The tests were done under strain control with different total strain ranges and temperatures (20 °C to 625 °C). Some tests included dwell time to calibrate the short-time creep behaviour of the material. Different fatigue life models were evaluated based on total life approach. The stress-based fatigue life model was found unusable at 600 °C, while the strain-based models in terms of total strain or inelastic strain amplitudes displayed inconsistent behaviour at 500 °C. To construct better life prediction, the inelastic strain amplitudes were separated into plastic and creep components by modelling the deformation behaviour of the material, including creep. Based on strain range partitioning approach, the fatigue life depends on different damage mechanisms at different strain ranges at 500 °C. This allows for the formulation of life curves based on either plasticity-dominated damage or creep-dominated damage. At 600 °C, creep dominated while at 500 °C creep only dominates for higher strain ranges. The deformation mechanisms at different temperatures and total strain ranges were characterised by scanning electron microscopy and by quantifying the amount of low angle grain boundaries. The quantification of low angle grain boundaries was done by electron backscatter diffraction. Microscopy revealed that specimens subjected to 600 °C showed signs of creep damage in the form of voids close to the fracture surface. In addition, the amount of low angle grain boundaries seems to decrease with the increase in temperature even though the inelastic strain amplitude was increased. The study indicates that a significant amount of the inelastic strain comes from creep strain as opposed of being all plastic strain, which need to be taken into consideration when constructing a life prediction model.</t>
  </si>
  <si>
    <t>Creep-fatigue interaction, Creep-resistant steel, EBSD, Low cycle fatigue, Steam turbine steel, Strain range partitioning</t>
  </si>
  <si>
    <t>10.1111/ffe.13193</t>
  </si>
  <si>
    <t>S-N curve for riveted details in corrosive environment and its application to a bridge</t>
  </si>
  <si>
    <t>© 2020 The Authors. Fatigue &amp; Fracture of Engineering Materials &amp; Structures published by John Wiley &amp; Sons LtdA formula for stress-life curve is proposed to predict the fatigue life of riveted bridges located in corrosive environments. The corrosive environment-dependent parameters of the S-N curve are determined based on the corrosion fatigue testing results of different types of steel specimens in air, fresh water, and seawater. Eurocode detail category 71 and UK WI-rivet detail category represent the fatigue strength of riveted members. The proposed S-N curve formula is compared with full-scale fatigue test results of riveted joints, plate girders, and truss girders, which were tested in a corrosive environment. Thus, the validity of the formula is confirmed. The formula does not require any material parameter other than the code-given fatigue curve of riveted details. The fatigue life of a riveted railway bridge is estimated by using the proposed formula, and the results are compared with conventional approaches. The applicability and significance of the proposed curve are confirmed.</t>
  </si>
  <si>
    <t>corrosion fatigue, riveted joints, S-N curve, steel bridges</t>
  </si>
  <si>
    <t>10.12073/j.hjxb.20190718003</t>
  </si>
  <si>
    <t>Study on high temperature low cycle fatigue behavior of a novel austenitic heat-resistant steel</t>
  </si>
  <si>
    <t>22Cr15Ni3.5CuNbN steel, Fatigue fracture, Fatigue life, Low cycle fatigue</t>
  </si>
  <si>
    <t>10.1108/ACMM-02-2020-2258</t>
  </si>
  <si>
    <t>Effects of external hydrogen on hydrogen-assisted crack initiation in type 304 stainless steel</t>
  </si>
  <si>
    <t>Crack initiation, Fatigue crack growth, Hydrogen environment embrittlement, Stainless steel</t>
  </si>
  <si>
    <t>10.11900/0412.1961.2019.00337</t>
  </si>
  <si>
    <t>Relationship of Inclusions and Rolling Contact Fatigue Life for Ultra-Clean Bearing Steel</t>
  </si>
  <si>
    <t>© All right reserved.The cleanliness of bearing steels produced in China has been greatly improved due to the significant progress in the steelmaking technologies in the past decade, leading to their total oxygen (T.O.) contents lowered to no more than 6×10-6. Under such a high cleanliness, it is then expected that the influence of non-metallic inclusions on fatigue property should be different from the previous knowledge, because both the size and quantity of inclusions are reduced greatly. Therefore, both inclusions and fatigue properties for three ultra-clean GCr15 (100Cr6) bearing steels containing T.O. around 6×10-6, which were manufactured via different industrial production processes, were studied for this purpose. First, inclusions were characterized by ASPEX SEM and then statically analyzed by the statistics of extreme values (SEV) and the generalized Pareto distribution (GPD). Next, their rolling contact fatigue lives (RCF) L10 and L50 were measured by flat washer tests. Only the largest inclusion in each sample is required for predicting the characteristic sizes of maximum inclusion (CSMI) for the three steels using the SEV method. The calculated CSMIs, however, are not consistent with the variation of either L10 or L50, indicating they are not relevant. In contrast, the types of inclusions above threshold (u) size can be classified and their number density of inclusions quantified when the GPD method is employed. In particularly, the CSMIs of different types of inclusions can be determined. In this case, it has been found that the CSMI of TiN inclusion, which is the most dangerous for initiating cracking, is in a good agreement with the low probability rolling fatigue life (L10), suggesting that they are very correlated. This, however, cannot explain the variation of high-probability fatigue life (L50). Instead, the density of total inclusions also played an important role on the L50 of ultra-clean bearing steels in addition to the CSMI of TiN inclusions. This is reasonable because cracking shall be initiated at not only the most dangerous TiN inclusion during the early failure but also some other highly dense inclusions particularly during the late failure. Therefore, it is then concluded that the L10 is much more related to the CSMI of most dangerous TiN inclusion; whilst the L50 is strongly affected by the number density of total inclusions.</t>
  </si>
  <si>
    <t>Bearing steel, Generalized Pareto distribution method, Inclusion, Rolling contact fatigue life, Statistics of extreme values method</t>
  </si>
  <si>
    <t>10.1080/10584587.2020.1728662</t>
  </si>
  <si>
    <t>Corrosion and Microstructure Behaviour of Steel Strand Used in Bridges</t>
  </si>
  <si>
    <t>Integrated Ferroelectrics</t>
  </si>
  <si>
    <t>© 2020, © 2020 Taylor &amp; Francis Group, LLC.The corrosion and microstructure behavior features, such as steel strand corrosion and corrosive wear of the as-prepared composite coatings and substrates were investigated. It is found that the experimental pitting depth followed a normal distribution and both the location and scale parameters increased with the corrosion degree. The fatigue test results indicated that corrosion could cause a significant decrease in the fatigue life of corroded steel wires. The substrate exhibited corrosion-accelerating wear, while the coatings exhibited wear accelerating corrosion. A method based on 3D measurements and AFGROW software was proposed to predict the remaining fatigue life of corroded steel wires. The predicted fatigue lives agreed well with the test results.</t>
  </si>
  <si>
    <t>bridges, Corrosion, microstructure behavior</t>
  </si>
  <si>
    <t>10.1080/02670844.2019.1609172</t>
  </si>
  <si>
    <t>Improvement of stamping performance of H13 steel by compound-layer free plasma nitriding</t>
  </si>
  <si>
    <t>Surface Engineering</t>
  </si>
  <si>
    <t>© 2019, © 2019 Institute of Materials, Minerals and Mining Published by Taylor &amp; Francis on behalf of the Institute.In this study, a self-designed test for evaluating the thermal fatigue resistance was developed according to the cooperator’s requirements, and plasma nitriding at low temperature was conducted for H13 steel. The treated samples were characterised by optical microscopy, X-ray diffraction, the self-designed thermal fatigue test and indentation test. The results showed that a nitriding layer with only diffusion zone was formed on the surface while nitriding at a low temperature of 470°C. The thermal fatigue resistance and impact toughness were greatly enhanced; without premature failure resulted from cracking and peeling of the compound layer at the outmost surface. Meanwhile, the developed novel low temperature plasma nitriding technology was applied to hot stamping dies, and the results showed that the service life of dies was increased about 10 times, from stamping 1800–2000 increased to 18,000–20,000 automobile components by adopting this non-compound layer plasma nitriding technology.</t>
  </si>
  <si>
    <t>H13 steel, hot working die, impact toughness, plasma nitriding, thermal fatigue resistance</t>
  </si>
  <si>
    <t>10.1007/s11003-020-00374-5</t>
  </si>
  <si>
    <t>Influence of Marine Media on the Fatigue Strength of Butt Welded Joints of 15KhSND Steel Hardened by High-Frequency Mechanical Impacts</t>
  </si>
  <si>
    <t>© 2020, Springer Science+Business Media, LLC, part of Springer Nature.We study the efficiency of application of the technology of high-frequency mechanical impacts (HFMI) aimed at increasing the fatigue resistance of butt welded joints in the stage of production of steel structures or after their long-term operation under the conditions of marine climate. Corrosion defects formed in welded joints were simulated in a KST-1 chamber filled with neutral salt fog for 1200 h at a temperature of 35 ± 2°C with dispersion of a sodium-chloride solution for 15 min every 45 min of testing for 1200 h. The concentration of sodium chloride in a solution was 50 ± 5 g/dm3 and pH = 6.5–7.2. The fatigue tests were carried out for four batches of butt welded joints of 15KhSND steel: in the aswelded state, after the HFMI treatment followed by holding in the KST-1 chamber; after operation for 2∙106 stress cycles and holding in the KST-1 chamber, and after operation for 2∙106 cycles and holding in the KST-1 chamber with subsequent HFMI hardening. It is experimentally demonstrated that the application of the HFMI technology noticeably increases the fatigue life of butt welded joints in metal structures under the conditions of variable loads and marine climate.</t>
  </si>
  <si>
    <t>butt welded joints, corrosion resistance, corrosive media, fatigue, fatigue life, high-frequency mechanical impacts</t>
  </si>
  <si>
    <t>10.11717/j.issn:2095-1922.2020.03.12</t>
  </si>
  <si>
    <t>Corrosion Fatigue Life of Steel Strands Based on Gumbel Extreme Theory</t>
  </si>
  <si>
    <t>© 2020, Editorial Department of Journal of SJZU. All right reserved.In order to predict the corrosion fatigue life of steel strands and to explore the effect caused by pit depth on its life, measured data of pit depth was analyzed.An empirical regression model consisting of the depth of corrosion pits and the corrosion life of steel strand was obtained based on the Gumbel extreme value theory. Then put the model into application with a practical engineering example, and the results predicted was inspected by K-S test and was analyzed by regression.It can be seemed that this model is reasonable. The prediction model seem to be simple and accurate, which makes up for the shortage of using complicated fracture mechanics theory to calculate the life of cable members directly.</t>
  </si>
  <si>
    <t>Fatigue life, Gumbel extreme theory, Pit depth, Steel strands</t>
  </si>
  <si>
    <t>10.13374/j.issn2095-9389.2019.06.10.004</t>
  </si>
  <si>
    <t>4Cr5MoSiV1 steel, Cycle hardening or softening, Fatigue fracture, Fatigue life, High-temperature low-cycle fatigue</t>
  </si>
  <si>
    <t>10.3390/ma13102368</t>
  </si>
  <si>
    <t>Fatigue behavior of PBO FRCM composite applied to concrete substrate</t>
  </si>
  <si>
    <t>© 2020 by the authors.Several reinforced-concrete (RC) structural elements are subjected to cyclic load, such those employed in highway and railroad bridges and viaducts. The durability of these elements may be reduced as a consequence of fatigue, which mainly affects the steel reinforcement. The use of externally bonded (EB) fiber-reinforced cementitious matrix (FRCM) composites allows the moment capacity to be shared by the internal reinforcement and the EB composite, thus increasing the fatigue life of the strengthened RC member. The effectiveness of EB FRCM composites is related to the composite bond properties. However, limited research is currently available on the effect of fatigue on the bond behavior of FRCM-substrate joints. This study provides first the state of the art on the fatigue behavior of different FRCM composites bonded to a concrete substrate. Then, the fatigue bond behavior of a polyparaphenylene benzo-bisoxazole (PBO) FRCM is experimentally investigated using a modified beam test set-up. The use of this set-up provided information on the effect of fiber-matrix interface shear and normal stresses on the specimen fatigue bond behavior. The results showed that fatigue loading may induce premature debonding at the matrix-fiber interface and that stresses normal to the interface reduce the specimen fatigue life.</t>
  </si>
  <si>
    <t>10.3390/ma13102269</t>
  </si>
  <si>
    <t>Static and fatigue behavior of rubber-sleeved stud shear connectors as part of field-cast ultra-high performance concrete connections</t>
  </si>
  <si>
    <t>© 2020 by the authors.Field-cast ultra-high performance concrete (UHPC) connections are an innovative and prospective solution for combining full-depth precast concrete decks and steel girders. However, previous studies show that the slip capacity of stud shear connectors embedded in UHPC cannot meet the requirements for ductile connectors by Eurocode 4, which can reduce the resistance of steel and concrete composite members. In this study, the rubber-sleeved stud shear connector, which is a composite of ordinary stud and rubber sleeve, was adopted for the field-cast UHPC connections. Push-out tests were conducted to investigate the static and fatigue behavior of the rubber-sleeved stud shear connector as part of field-cast UHPC connections. Results of static tests showed that the rubber-sleeved stud shear connector has sufficient deformation capacity and its slip capacity is 1.5 times that of the ordinary stud shear connector. Compared to ordinary stud shear connectors, UHPC with high strength and stiffness has a relatively small effect on improving the shear strength and stiffness of rubber-sleeve stud shear connectors. Results of fatigue tests showed that the rubber-sleeved stud shear connector in UHPC has similar fatigue behavior to that in normal strength concrete. Though UHPC improves the restraint to the stud deformation, the influence of rubber sleeves is still decisive in determining the fatigue behavior of rubber-sleeve stud shear connectors. In addition, based on the results of strain gauges at stud roots, it was found that the crack initiation process consumes a small proportion of the fatigue life of rubber-sleeved stud shear connectors, which is about 5%.</t>
  </si>
  <si>
    <t>Accelerated bridge construction, Ductility, Fatigue, Headed stud, Precast concrete, Rubber, Rubber-sleeved stud, Shear connector, Ultra-high performance concrete</t>
  </si>
  <si>
    <t>10.1680/jgeot.18.P.313</t>
  </si>
  <si>
    <t>An effective stress analysis for predicting the evolution of SCR-seabed stiffness accounting for consolidation</t>
  </si>
  <si>
    <t>© 2019 Thomas Telford Ltd.Steel catenary risers (SCRs) are an efficient solution to transfer hydrocarbons from deep-water seabeds to floating facilities. SCR design requires an assessment of the fatigue life in the touchdown zone, where the riser interacts with the seabed, which relies on reliable estimates of the SCR-seabed stiffness over the design life. Current models for SCR-seabed stiffness consider only undrained conditions, neglecting the development and dissipation of excess pore pressures that occur over the life of the SCR. This consolidation process alters the seabed strength and consequently the SCR-seabed stiffness. This paper summarises experimental data that show that long-term cyclic vertical motion of an SCR at the touchdown zone leads to a reduction in seabed strength due to remoulding and water entrainment, but that this degradation is eclipsed by the regain in soil strength during consolidation. The main focus of this paper is on prediction of the temporal changes in seabed strength and stiffness due to long-term cyclic shearing and consolidation, to support calculations of SCR-seabed interaction. The predictions are obtained using a framework that considers the change in effective stress and hence soil strength using critical state concepts, and that considers the soil domain as a one-dimensional column of elements. The merit of the model is assessed by way of simulations of SCR centrifuge model tests with over 3000 cycles of repeated undrained vertical cycles in normally consolidated kaolin clay. Comparisons of the simulated and measured profiles of SCR penetration resistance reveal that the model can capture accurately the observed changes in SCR-seabed stiffness. Example simulations show the merit of the model as a tool to assess the timescale in field conditions over which this order of magnitude change in seabed stiffness occurs. It is concluded that current design practice may underestimate the seabed stiffness significantly, but the new approach allows rapid checking of this for particular combinations of SCR and soil conditions.</t>
  </si>
  <si>
    <t>consolidation, offshore engineering, pipes &amp;pipelines, soil/structure interaction</t>
  </si>
  <si>
    <t>10.1016/j.tws.2020.106701</t>
  </si>
  <si>
    <t>Hot spot stress and fatigue behavior of bird-beak SHS X-joints subjected to brace in-plane bending</t>
  </si>
  <si>
    <t>© 2020 Elsevier LtdThis paper deals with the stress concentrations and fatigue behaviour of X-shape bird-beak joints under brace in-plane bending. Static load was first implemented to record the strain distribution along the hot lines, and then stress concentration factors (SCFs) were obtained through quadratic extrapolation method. Numerical analysis was then developed to further determine key parameters affecting SCFs and to propose corresponding SCF design formulas. During the subsequent high-cycle fatigue test, the fatigue cracking process including crack initiation, crack propagation, and fatigue lives, as well as the rigidity degradation were captured. Results show that crack initiation always occurred at the crown area where the SCFs are proved to be the greatest. The through-thickness lives may be utilized to conservatively represent the fatigue design lives of SHS bird-beak X-joints. Bird-beak SHS X-joints demonstrated better fatigue behaviors than those for traditional joints if the same service load is applied.</t>
  </si>
  <si>
    <t>Bird-beak X-joint, Brace in-plane bending, Fatigue, Square hollow section (SHS), Steel tubular structure, Stress concentration factors (SCFs)</t>
  </si>
  <si>
    <t>10.1016/j.engstruct.2020.110374</t>
  </si>
  <si>
    <t>Ultra high performance concrete (UHPC) sleeper: Structural design and performance</t>
  </si>
  <si>
    <t>© 2020 Elsevier LtdBoth structural and material performance of railway sleepers are critical to ensure the safety of railway track structures. In this study, for the first time, ultra high performance concrete (UHPC) is adopted to the post-tensioning type of sleeper to prolong design life and reduce the maintenance of sleepers. A structural design is carried out to fully utilize the material benefits of UHPC, including superior compressive strength and tensile ductility, and reviewed the critical sections of the sleeper based on strain compatibility analysis. Sixteen UHPC sleepers were fabricated using the developed UHPC mixture, incorporating coarser aggregates and ground granulated blast furnace slag, to perform structural verification tests according to the European standard, including bending strength tests under static, dynamic, and fatigue loading. The series of structural tests conducted on the UHPC sleepers show that the ductile characteristic of UHPC reinforced with steel fibers resulted in stable structural behavior and outstanding crack resistance capabilities even after the initial cracks developed. This experimental study may provide new insight into the structural applications of UHPC under railway loading conditions.</t>
  </si>
  <si>
    <t>Prestressed concrete sleeper, Structural design, Structural test, Ultra high performance concrete (UHPC)</t>
  </si>
  <si>
    <t>10.1016/j.marstruc.2020.102739</t>
  </si>
  <si>
    <t>Fatigue life estimation of explosive cladded transition joints with the use of the spectral method for the case of a random sea state</t>
  </si>
  <si>
    <t>© 2020 The Author(s)The problem with fatigue lifetime estimation of explosive cladded transition joints under random loading conditions has been described. The paper presents the fatigue test results performed for the random state of tension-compression under a generated spectrum according to the Pierson-Moskowitz model. The obtained spectrum has a non-Gaussian characteristic. The tested material consists out of a transition joint clad with four layers of aluminium alloy A5083, A1050, Titanium Grade 1 and steel Grade D. The material has been tested for the existence of residual stresses after the welding process with the hole drilling method. The welding process has been also simulated with ANSYS and the residual stresses have been generated for the Goldak volumetric distribution. The obtained values of residual stresses comprise to the values of real tests performed for the hole drilling method. The information about the residual stress values have been taken into account in the process of fatigue lifetime estimation in the form of non-zero mean stresses compensation inside the clad. The fatigue life has been calculated with the use of the frequency domain method. The Goodman mean stress compensation model has been used in the process of residual stress compensation. The non-gaussianity has been compensated with the use of the Bracessi formula. The obtained fatigue life assessment results have been compared with stand test results. The calculated results are within the scatter area of 3, but individual scatter values have been calculated for calculated series.</t>
  </si>
  <si>
    <t>Explosive cladded materials, Fatigue of materials, Frequency domain, Spectral method</t>
  </si>
  <si>
    <t>10.1016/j.ijfatigue.2020.105522</t>
  </si>
  <si>
    <t>Effect of microstructural evolution on the cyclic softening of a 10% Cr martensitic steel under low cycle fatigue at 600 °C</t>
  </si>
  <si>
    <t>© 2020 Elsevier LtdMicrostructure evolution and softening during interrupted low cycle fatigue (LCF) tests at 600 °C and constant strain amplitudes of ±0.2% and ±0.6% corresponding to dominance of the elastic and plastic strain components, respectively, was examined in a 10% Cr steel. Cyclic softening attributed to changes in the strengthening from dislocations and lath structure is more pronounced during the first half-life. The Burgers vector analysis of dislocation reveals the role of the single and multiple dislocation slip in retention and transformation of lath structure at cycling with low and high strain amplitude, respectively.</t>
  </si>
  <si>
    <t>Cyclic softening, Dislocations, Electron microscopy, Low cycle fatigue, Martensitic steel</t>
  </si>
  <si>
    <t>10.1016/j.jobe.2019.101160</t>
  </si>
  <si>
    <t>Low-cycle fatigue of stainless steel plates under large plastic strain demands</t>
  </si>
  <si>
    <t>© 2019 Elsevier LtdThe low-cycle characteristics of structural subassemblies under large cyclic strains play an important role in contemporary seismic design. Obtaining these characteristics can lead to an understanding of a structure's degradation and nonlinear response behaviour, and can serve as a basis for developing efficient numerical models to predict seismic collapse mechanisms. The austenitic stainless tubular grade of steel has shown promise in terms of strain hardening character, structural overstrength and ductility, but existing test data is limited or constrained to small plastic strains, which is hardly useful in earthquake engineering applications. This article presents an experimental study designed to characterize the hysteresis of stainless steel plates under large inelastic cyclic strains and to assess their potential use in buckling-restrained brace components for seismic applications. Axial coupons machined from austenitic Grade 304L stainless steel and from regular carbon steel Grade 350WT were tested under uniaxial tensile loading, as well as constant and variable strain amplitude cyclic loadings. Results of the uniaxial tests confirmed higher ductility and strain hardening capacity for the stainless steel plates compared to those of carbon steels. These results were subsequently used to validate a novel technique based on image analysis to derive the true stress-strain characteristics. The stainless steel Grade 304L plates showed higher cyclic hardening but shorter low-cycle fatigue life compared to the carbon steel. Parameters for representing the low-cycle fatigue behavior of these materials, useful for developing a cyclic plasticity hardening numerical model, were derived from the test data.</t>
  </si>
  <si>
    <t>Carbon steel, Cyclic hardening, Cyclic plasticity model, Cyclic stress-strain response, Hysteretic behaviour, Low-cycle fatigue, Structural stainless steel</t>
  </si>
  <si>
    <t>10.1016/j.ijfatigue.2020.105498</t>
  </si>
  <si>
    <t>Experimental and numerical fatigue assessment of duplex welded transversal stiffeners</t>
  </si>
  <si>
    <t>© 2020 Elsevier LtdFatigue is mostly the governing design criterion in girder steel bridges due to the presence of critical welded details. In this research, the hot spot stresses in welded cruciform duplex stainless steel joints are measured experimentally using digital image correlation as well as traditional strain gauges. They are also computed via FEM. The deduced fatigue lives are then compared to each other as well as to small-scale cyclic test results and to a series of literature data on similar welded details. The comparison highlights very consistent results and demonstrates applicability of the hot spot stress method to welded duplex details.</t>
  </si>
  <si>
    <t>Digital image correlation (DIC), Duplex stainless steel, Fatigue assessment, Hot spot stress method, Transverse stiffeners</t>
  </si>
  <si>
    <t>10.1016/j.ijfatigue.2020.105477</t>
  </si>
  <si>
    <t>Fatigue life prediction under variable amplitude loading using a microplasticity-based constitutive model</t>
  </si>
  <si>
    <t>© 2020We predict the fatigue life of a P355NL1 steel alloy under variable amplitude loading conditions using a newly-developed small-strain-based implicit plasticity model. The core idea behind the fatigue model is its capability to capture the inelastic work dissipation due to microplasticity whose critical value determines the fatigue life. Fatigue tests under different variable amplitude load spectra are simulated numerically and the results are compared with experimental data as well as other models for fatigue. It is shown that the model is able to describe the experimental data better than current empirical approaches, using only a few measured, physically motivated parameters.</t>
  </si>
  <si>
    <t>Inelastic work, Microplasticity model, Random load fatigue, Rate-independent plasticity, Variable amplitude loading</t>
  </si>
  <si>
    <t>10.1016/j.ijfatigue.2020.105476</t>
  </si>
  <si>
    <t>Material composition and heat treatment related influences in resisting rolling contact fatigue under WEC damage conditions</t>
  </si>
  <si>
    <t>© 2020 Elsevier LtdIn this study, different microstructures were generated in steels by varying the heat treat parameters and were tested under rolling contact fatigue (RCF) and under specific test conditions known to cause white etching cracks (WECs). Case carburized AISI 3310 steel showed significantly longer fatigue life than martensitically through-hardened 52100 steel. In addition, this study examined carburized steel that had been heat treated differently and RCF tested. The 3310 steel was carburized at a lower carbon potential and subsequently, the carburized steel was austenitized at a lower temperature so that lesser solute quantities had dissolved into the austenite phase prior to the quench step. The carburized steel samples with less solute dissolution showed higher hardness and more compressive stresses than the original carburized steel; however, they showed 75% shorter RCF life than the original carburized steel. These results suggest that solid solution strengthening is a significant contributor to fatigue resistance under WEC damage conditions.</t>
  </si>
  <si>
    <t>Bearings, Fatigue resistance, Rolling contact fatigue, Steel, White etching cracks</t>
  </si>
  <si>
    <t>10.1016/j.ijfatigue.2020.105499</t>
  </si>
  <si>
    <t>High cycle fatigue behavior of high-Mn TWIP steel with different surface morphologies</t>
  </si>
  <si>
    <t>© 2020 Elsevier LtdCyclic deformation behavior and fatigue life of high-Mn TWIP steel with different surface morphologies was investigated. Specimens with different surface morphologies, namely polished, down and up milled, were loaded in the HCF regime. The surface morphologies were analyzed by cyclic indentation tests, XRD, SEM and FIB methods. Milling led to differences in topographies, residual stresses and microstructures. Fatigue tests at various stress amplitudes were conducted in the HCF regime, investigating how these surface morphologies affect the cyclic deformation behavior and consequently fatigue life. The results show a significant influence of the surface morphologies on the material's behavior under cyclic loading.</t>
  </si>
  <si>
    <t>Cyclic deformation behavior, Cyclic indentation, HCF, Surface morphology, TWIP</t>
  </si>
  <si>
    <t>10.1016/j.ijfatigue.2019.105466</t>
  </si>
  <si>
    <t>Study of the biaxial fatigue behaviour and overloads on S355 low carbon steel</t>
  </si>
  <si>
    <t>© 2020 Elsevier LtdThis work aimed to study the fatigue behaviour of S355 low carbon steel under uniaxial and biaxial loading conditions and to measure the overload effects under both types of loads. The analysis is performed with a local strain approach and with damage tolerance approach. Local strain based investigation was based on Fatemi-Socie critical plane model. This allows the life reduction caused by growing the crack from a stress raiser to be quantified. The fatigue life reduction caused by applying simultaneously torsional and tension loads was also evaluated with Fatemi-Socie model. In addition, the crack opening displacement (COD) and the effective stress intensity factor (SIF) were evaluated experimentally via full-field technique of digital image correlation (DIC). Both COD and SIF have been useful to understand the transient effects caused by a 40% overload under the two types of load. In addition, COD measurements allowed the offset compliance method for evaluating the opening load to be applied on a cylindrical specimen subjected to tension load. SIF estimation was also useful to quantify the mode mixity (I + II) developed during the experiment under the two types of load.</t>
  </si>
  <si>
    <t>Biaxial fatigue, COD, Critical plane methods, Effective stress intensity factor, Overload</t>
  </si>
  <si>
    <t>10.1016/j.ijfatigue.2020.105482</t>
  </si>
  <si>
    <t>Low and ultra-low-cycle fatigue behavior of X52 piping steel based on theory of critical distances</t>
  </si>
  <si>
    <t>© 2020 Elsevier LtdThe cyclic failure observed in structural components such as pipelines subjected to extreme loading conditions highlights some limitations concerning the application of existing fatigue damage models. The evaluation and prediction of this type of failure in these steel components under large-scale plastic yielding associated with high levels of stress triaxiality are not sufficiently known nor explored. This fatigue domain is conventionally called ultra-low-cycle fatigue (ULCF) and damage features are representative of both low-cycle fatigue (LCF) and monotonic ductile fracture. Thus, in order to understand the ULCF damage mechanisms both monotonic and LCF tests are required to get representative bounding damage information to model the material damage behaviour under such extreme loading conditions. This paper aims at exploring the Theory of Critical Distances (TCD) in the LCF and ULCF fatigue regimes, including the application of the point, line and area methods. The application of the TCD theories has not been explored so far in the ULCF fatigue regimes, despite its promising results in the LCF and high-cycle fatigue. An experimental program was carried out on several specimens’ geometries made of X52 piping steel. In detail, smooth plane specimens and notched plane specimens were cyclic loaded under tension/compression loading in order to obtain fatigue lives within the range of 101–104 cycles. In addition, cyclic bending tests on notched plane specimens were also incorporated in this study. Finite element simulations of all small-scale tests were conducted allowing to derive elastoplastic stress/strain fields along the potential crack paths. The numerical data were subjected to a post-processing in order to find characteristic lengths that can be treated as a fatigue property according to the TCD. A unified strain-life relation is proposed for the X52 piping steel together with a characteristic material length, consisting of a practical relation for pipeline strain-based design under extreme cyclic loading conditions.</t>
  </si>
  <si>
    <t>Cyclic plasticity, LCF, Piping steel, Theory of critical distances, ULCF</t>
  </si>
  <si>
    <t>10.1016/j.ijfatigue.2019.105469</t>
  </si>
  <si>
    <t>Cyclic deformation and fatigue behavior of 316L stainless steel processed by surface mechanical rolling treatment</t>
  </si>
  <si>
    <t>© 2020 Elsevier LtdFully reversed strain-controlled tension-compression fatigue experiments were conducted to study the cyclic deformation and fatigue behavior of 316L stainless steel with a gradient nanostructured surface layer formed by surface mechanical rolling treatment (SMRT). The grain sizes of the nanostructured surface layer range from 30 nm to 300 nm. The SMRT significantly enhances the fatigue properties. The strain-life fatigue curve of the SMRT samples displays a distinguishable kink point which demarcates surface and subsurface fatigue crack initiations. Mechanisms associated with the enhanced fatigue property by SMRT are discussed in light of the mechanics of the gradient material and the microstructures.</t>
  </si>
  <si>
    <t>Cyclic deformation, Fatigue, Surface mechanical rolling treatment</t>
  </si>
  <si>
    <t>10.1016/j.jcsr.2019.105879</t>
  </si>
  <si>
    <t>Effects of characteristic parameters of corrosion pits on the fatigue life of the steel wires</t>
  </si>
  <si>
    <t>© 2019 Elsevier LtdTo study the influence of corrosion pits on fatigue life of high-strength steel wire, 69 cable steel wires with different characteristic parameters of pits were obtained by manual prefabrication. The effects of pit depth, width, location and stress amplitude on the fatigue life of steel wires were investigated through the fatigue test. Then, the prediction model of fatigue life of steel wire with corrosion pits was established. Finally, 236 finite element models (FEM) of steel wire with corrosion pits were established by the software ANSYS and nCode designLife, and the S[sbnd]N curves of steel wires with different sizes of pit and stress ratios were also analyzed. The results showed that the fatigue life of steel wire decreased significantly when the depth of pit was in the range of 0.2–0.6 mm, with a maximum reduction of 99.25%. The slight change of stress amplitude would result in the fatigue life by several times or even ten times. The superposition effect of pits would slightly increase the fatigue life of steel wire. In addition, when the stress ratio increased from −1 to 0.44, the S[sbnd]N curve of steel wire with 0.16 of depth-width ratio of pits would move down more than twice than that of steel wire with 0.75 of depth-width ratio of pits. For finite life design, the fatigue life of steel wire changed from high cycle fatigue to low cycle fatigue with the increase of depth-width ratio of pits. When the depth-width ratio was &gt;1, the corresponding stress amplitude was not affected by the pit sizes under the same fatigue life. The effect of stress ratio on wide-shallow pits was greater than that on deep-narrow pits.</t>
  </si>
  <si>
    <t>Corrosion pits, Fatigue life, Prediction model, S-N curve, Steel wire</t>
  </si>
  <si>
    <t>10.11896/cldb.19040076</t>
  </si>
  <si>
    <t>Experimental and Numerical Study on Mechanical Response Behavior of H13 Steel Under Thermo-Mechanical Loading</t>
  </si>
  <si>
    <t>H13 steel, Life prediction, Numerical simulation, Stress-strain response</t>
  </si>
  <si>
    <t>10.7538/yzk.2019.youxian.0610</t>
  </si>
  <si>
    <t>Fatigue Behavior of Domestic A508-3 Steel under Simulated AP1000 Primary Coolant Environment</t>
  </si>
  <si>
    <t>Yuanzineng Kexue Jishu/Atomic Energy Science and Technology</t>
  </si>
  <si>
    <t>Corrosion fatigue, Domestic A508-3 steel, Low cycle fatigue, Primary coolant environment, RPV</t>
  </si>
  <si>
    <t>10.1016/j.jclepro.2019.119896</t>
  </si>
  <si>
    <t>Assessment and optimization of grinding process on AISI 1045 steel in terms of green manufacturing using orthogonal experimental design and grey relational analysis</t>
  </si>
  <si>
    <t>Journal of Cleaner Production</t>
  </si>
  <si>
    <t>© 2019 Elsevier LtdIn the production process, people usually pay more attention to the parts’ technical performance and production cost while ignoring the influence of the production process on workers’ health and the environment. Therefore, in this paper, the multi-objective optimization for grinding process with AISI 1045 steel was conducted to obtain the optimal scheme of the workpiece feed velocities, the depths of cutting and cooling/lubrication conditions. The residual stress, surface roughness, production cost, production rate, operator health and CO2 emission were evaluated as optimization objectives. A series of models were proposed and revised to apply to the flood and small quantity cooling/lubrication grinding conditions. Grinding is a high specific energy processing method, and the grinding surface of the metal workpiece usually generates large tensile residual stress due to excessive grinding heat, which does harm to the surface quality and fatigue life of products. Therefore the residual stress and surface roughness were evaluated as the technical benefit by experiments. The production rate and production cost as the economic benefit, the harm of grinding fluid to machine tools operators as the healthy benefit, and the CO2 emission as the environmental benefit were considered based on models. An orthogonal experiment was designed by Taguchi method. The contribution rates of each objective and their corresponding sub-objectives were calculated by grey relational analysis to avoid the correlation effects among different objectives. Finally, the grinding schemes were optimized by the range analysis and validated by experiments and calculations. The results show that the combined technical, economic, healthy and environmental benefits were improved significantly with the optimal scheme of workpiece feed velocity 2.4 mmin−1, depth of cut 0.03 mm, and small quantity cooling/lubrication. It has an important reference value for green manufacturing. Besides, the feasibility of small quantity cooling/lubrication with water for the grinding process was proved.</t>
  </si>
  <si>
    <t>Economic benefit, Environmental benefit, Grey relational analysis, Grinding parameter optimization, Residual stress, Small quantity cooling lubrication</t>
  </si>
  <si>
    <t>10.1016/j.conbuildmat.2019.117932</t>
  </si>
  <si>
    <t>Microstructure and mechanical properties of fibre reinforced asphalt mixtures</t>
  </si>
  <si>
    <t>© 2019 Elsevier LtdConventional asphalt mixtures can perform satisfactorily in most flexible pavement and airfield applications. However, during recent years the trend has been towards traffic growth, severe climate conditions, and heavier loads. This allied to durability and cost effectiveness issues, has raised the demand to improve the mechanical properties of conventional asphalt materials by means of modification. Fibres may have the potential to achieve such modification and, thereby, enhance the mechanical properties of asphalt mixtures. This paper examines the relative performance of asphalt mixture modified with different fibre types and contents against the main distress types experienced by flexible pavements. Also, fibre distribution and orientation in the asphalt mixture are explored in this paper. The scanning electronic microscope images show the difference in the microstructure among fibre types. X-ray computed tomography investigation results indicate that steel fibres are present throughout the asphalt mixture specimen. The test results show that fibres have a notable impact on the stiffness modulus and fracture toughness of asphalt mixtures at 20 °C test temperature. In addition, fibres provide slightly improved fatigue life of fibre reinforced asphalt mixtures, mainly at low strain values. Furthermore, results indicate that there is no detrimental impact of fibres on either the tensile strength or the moisture damage resistance of such mixtures.</t>
  </si>
  <si>
    <t>Fatigue, Fibre, Fibre distribution, Fracture toughness, Microstructure, Moisture damage, Stiffness</t>
  </si>
  <si>
    <t>10.13465/j.cnki.jvs.2020.07.009</t>
  </si>
  <si>
    <t>Fatigue damage failure behavior of steel bridge pavement under cyclic loading</t>
  </si>
  <si>
    <t>© 2020, Editorial Office of Journal of Vibration and Shock. All right reserved.Aiming at SMA, GA and EP mixtures double-layer pavement structure adopted commonly in steel bridge pavement engineering, theoretical analysis and tests were conducted for fatigue damage characteristics of steel bridge surface and asphalt concrete pavement under cyclic vehicle loads. Based on the fatigue damage degree, fatigue damage failure behavior of steel bridge pavement and dynamic evolution mechanism of damage field, stress and strain ones in fatigue cracking process were studied, and calculation expressions for damage, stress and strain fields during fatigue failure were deduced. The fatigue life theoretical formula for steel bridge pavement was derived. Steel box girder bridge pavements of Runyang Yangtze River Bridge 2005, Nanjing Yangtze River Third Bridge 2005 and Sutong Yangtze River Bridge 2008 were taken as examples, fatigue tests and predictions using the fatigue life theory were conducted for composite girders under different pavement structure combination schemes. The actual examples' study results showed that the prediction model for steel bridge pavement fatigue damage failure behavior is reasonable and feasible; compared with SMA and GA, EP has higher intensity and stronger low-deformation ability, and it is more suitable to meet anti-fatigue design requirements of long-span steel bridge pavement; the anti-fatigue performances of double-layer EP and "upper layer EP +lower layer GA" are superior to those of other pavement structure schemes, and their fatigue life is 1-2 times longer than other's with the same thickness; double-layer EP is applied in pavements of the three bridges mentioned above, these bridges' pavements operate successfully for more than 10 years, and their follow-up observation results are good.</t>
  </si>
  <si>
    <t>Fatigue damage, Fatigue failure, Fatigue test, Pavement on steel bridge, Prediction method for fatigue life</t>
  </si>
  <si>
    <t>10.1016/j.wear.2020.203207</t>
  </si>
  <si>
    <t>Investigation on rolling contact fatigue of railway wheel steel with surface defect</t>
  </si>
  <si>
    <t>© 2020 Elsevier B.V.In this study, the effect of surface defect on the rolling contact fatigue (RCF) of railway wheel steel was investigated. Artificial defects with different dimensions were produced on unprerolled and prerolled wheel discs to simulate defects appearing in actual wheels. Subsequently, twin-disc tests were conducted under the typical contact stress and slip ratio. Finally, a novel method was used to investigate the RCF crack initiation of the wheel disc. Results show that the prerolling promotes RCF crack initiation for wheel steels with surface defects. The critical defect dimension resulting in the RCF crack initiation of the prerolled wheel disc is 100–200 μm. Considering the scaling factor between the actual wheel and test wheel disc, the predicted critical defect dimension is 2–4 mm for the actual wheel, which agrees with field observations. For the prerolled wheel steel, RCF cracks initiate from the region near the middle edge of the defect, where the most significant stress concentration appears. An increase in defect dimension increases the stress concentration, thereby reducing the RCF life. The Fatemi–Socie multiaxial fatigue parameter in conjunction with the theory of critical distances can predict the effect of defect dimension on variation in RCF life.</t>
  </si>
  <si>
    <t>Defect, Finite element modelling, Multiaxial fatigue, Rail-wheel tribology, Rolling contact fatigue, Steel</t>
  </si>
  <si>
    <t>10.1016/j.engstruct.2019.109926</t>
  </si>
  <si>
    <t>Fatigue behavior of orthotropic bridge decks with two types of cutout geometry based on field monitoring and FEM analysis</t>
  </si>
  <si>
    <t>© 2019 Elsevier LtdThis paper provides comparative results on stress behavior and fatigue performance of two types of cutout geometry on orthotropic bridge decks based on simultaneous field monitoring and finite-element method (FEM) analysis. The two types of cutout are incorporated in two closely spaced diaphragms with distance of 6 m and at the same transverse location on a real bridge, allowing simultaneous stress measurement under random traffic flows. The research was conducted on the Pingsheng Bridge in Southern China, a self-anchored suspension bridge with a main span of 350 m and a steel box girder with orthotropic steel bridge decks (OSBD). Results of the study reveal that the two types of cutout geometry present high stress response and severe stress concentration at the floorbeam (FB) cutout, and that the excessively large stress at the original FB cutout contributes greatly to the early cracks of this detail. Compared to the original cutout geometry, the new cutout geometry with large radius increases the stress level at the FB cutout, resulting in a further low fatigue life at this detail. Meanwhile, the new cutout geometry also deteriorates the fatigue resistance at the rib-to-floorbeam (RF) weld connection, particularly at the detail of rib wall at cutout, where the stress level is significantly increased and its fatigue life becomes substantially lower than the design life of 100 years. In addition, the new cutout geometry only slightly improves the out-of-plane distortion under direct wheel loading, and the in-plane stress still dominates the total stress at the FB cutout. Since the new cutout geometry weakens the FB web, the total stress at FB cutout will increase due to the increased in-plane stress. The research also finds that if the free edge of cutout did not satisfy the fabrication requirement per the AASHTO LRFD, category B is suggested for fatigue evaluation at the FB cutout, which is confirmed by the observed fatigue life of the original FB cutout on the real bridge. It is concluded that the new cutout geometry lowers the fatigue resistance both at the FB cutout and at the RF weld connection, hence it will no longer be recommended to retrofit the present bridge in the future.</t>
  </si>
  <si>
    <t>Fatigue life, Field tests, Finite-element analysis, Floorbeam cutout, Orthotropic steel deck, Random traffic flows, Rib-to-floorbeam weld connection, Steel bridge</t>
  </si>
  <si>
    <t>10.3390/s20082288</t>
  </si>
  <si>
    <t>Strain conditions monitoring on corroded prestressed steel strands in beams based on fiber bragg grating sensors</t>
  </si>
  <si>
    <t>Sensors (Switzerland)</t>
  </si>
  <si>
    <t>© 2020 by the authors. Licensee MDPI, Basel, Switzerland.Fiber Bragg Grating (FBG) sensors, with excellent properties, have been widely adopted to monitor the mechanical parameters in civil engineering in recent years. On the other hand, the current study on fatigue performance of corroded prestressed steel strands is still limited, and this is mainly because the long-term strain conditions monitoring is difficult to conduct. Based on the aforementioned considerations, a total of six beam specimens were fabricated in this study. The loading mode of four points bending was adopted in the form of sinusoidal waves in the experiments. On basis of the experimental results, it can be concluded that the fatigue life of the beam decreases sharply with the increase of the corrosion rate of steel strands. Besides, with the increase of the maximum fatigue load, the fatigue life of the beam will decrease significantly. Furthermore, the existing fatigue damage of steel strand inside the beam before corrosion may further accelerate its fatigue failure. As a result, the fatigue life of the beam is reduced because of the stress concentration. Under the same external load, the strain increment and the residual strain of steel strands in the stages of loading and unloading after corrosion increase significantly compared with other stages, while the existing residual strain always shows an increasing trend at various static loading stages. Therefore, the corrosion of steel strand seriously affects not only its mechanical properties, but also its fatigue performance. Finally, the FBG sensors are capable of measuring the steel strand strain, as well as the long-term strain conditions.</t>
  </si>
  <si>
    <t>Corrosion, Fatigue life, FBG sensors, Prestressed steel strands, Strain conditions</t>
  </si>
  <si>
    <t>10.13228/j.boyuan.issnl001-0963.20190148</t>
  </si>
  <si>
    <t>Low cycle fatigue characteristics of 16mnd5 steel produced by electrical additive manufacturing</t>
  </si>
  <si>
    <t>© 2020 Gangtie Yanjiu Xuebao. All rights reserved.Electrical additive manufacturing is a new 3D printing technology for heavy metal materials, and 16MND5 steel is a new material produced by the technology.The systematic investigations on the low-cycle fatigue characteristics of the material provide significant guidelines for further applying the technology into the field of nuclear pressure vessels.The low-cycle fatigue behaviors of 16MND5 steel are revealed by experiments under temperatures 20 C (room temperature) and 350 "C , respectively.In addition, the control method of axially total strain is adopted in the experiment.The strain ratio R is-1 and the strain is within the range (±0.2% to ± 0.8%).Furthermore, the stress-strain curve, strain-life curve and low cycle fatigue design curve of 16MND5 steel are achieved.Finally, the fracture in the specimen is observed by scanning electron microscope.The results show that several crack sources are positioned in the low-cycle fatigue fracture of the specimen; the crack growth zone is a series of fatigue bands with same size; creep holes and secondary cracks occurs in the growth zone, and the final fracture zone is a ductile fracture.</t>
  </si>
  <si>
    <t>16mnd5, Electrical additive manufacturing, Fatigue fracture, Low cycle fatigue</t>
  </si>
  <si>
    <t>10.1002/stab.201900118</t>
  </si>
  <si>
    <t>Damage detection using electromechanical impedance spectra - Development and validation of a non-destructive structure monitoring system</t>
  </si>
  <si>
    <t>© 2020, Ernst und Sohn. All rights reserved.Damage detection using electromechanical impedance spectra – development and validation of a non-destructive structure monitoring system. Within a cooperational project of the University of Siegen between the “Applied Mechanics Group” (ATM) of the Department of Mechanical Engineering and the chair “Steel Construction and Composite Steel Construction” of the Department of Civil Engineering, a new monitoring method for non-destructive damage detection on bolts was developed and tested according to its applicability on real life structures. The method is based on the measurement of electromechanical impedance spectra, which change varying influences on the structure. Therefore this method is suitable for identification of the structural state. The investigation method could be established in the monitoring of bridge structures. The investigations were carried out on threaded bolts welded onto steel plates. In order to determine the general behaviour of the electromechanical impedance spectra of the test specimens under varying conditions, preliminary investigations were carried out. The expected opposite development of the spectra under the influence of varying preloads and saw cuts was determined. The fatigue experiments which were carried out subsequently have shown the applicability on real life structures. In the article first experimental results are presented and the applicability of the measurement methodology for structural monitoring is discussed afterwards.</t>
  </si>
  <si>
    <t>damage detection, electromechanical impedance measurement, Experiments, fasteners, masts and towers, SHM, weld stud</t>
  </si>
  <si>
    <t>10.3390/MA13071768</t>
  </si>
  <si>
    <t>Extremely-low-cycle fatigue damage for beam-to-column welded joints using structural details</t>
  </si>
  <si>
    <t>© 2020 by the authors.The multiaxial fatigue critical plane method can be used to evaluate the extremely-low-cycle fatigue (ELCF) damage of beam-to-column welded joints in steel frameworks subjected to strong seismic activity. In this paper, fatigue damage models using structural detail parameters are studied. Firstly, the fatigue properties obtained from experiments are adopted to assess ELCF life for steel frameworks. In these experiments, two types of welded specimens, namely, plate butt weld (PB) and cruciform load-carrying groove weld (CLG), are designed according to the structural details of steel beam and box column joints, in which both structural details and welded factors are taken into account. Secondly, experiments are performed on three full-scale steel welded beam-to-column joints to determine the contribution of stress and/or strain to damage parameters. Finally, we introduce a modification of the most popular fatigue damage model of Fatemi and Socie (FS), modified by us in a previous study, for damage evaluation, and compare this with Shang andWang (SW) in order to examine the applicability of the fatigue properties of PB and CLG. This study shows that the modified FS model using the fatigue properties of CLG can predict the crack initiation life and evaluate the damage of beam-to-column welded joints, and can be subsequently used for further investigation of the damage evolution law.</t>
  </si>
  <si>
    <t>Constructional engineering, Fatigue life prediction, Multiaxial low-cycle fatigue, Structural details, Welded joint</t>
  </si>
  <si>
    <t>10.11777/j.issn1000-3304.2019.19184</t>
  </si>
  <si>
    <t>Study on adhesion mechanism of resorcinol formaldehyde cobalt salt adhesive system in tire skeleton materials</t>
  </si>
  <si>
    <t>Acta Polymerica Sinica</t>
  </si>
  <si>
    <t>© 2020 Science Press. All rights reserved.The strong adhesion between the rubber and the skeleton material determines the performance of the tire. Most of the damage such as puncture, fatigue, and delamination of the tire are caused by the failure of the adhesion between the rubber and the skeleton material. The adhesion of the material is directly related to the performance and life of the tire. In order to verify and further explore the mechanism of adhesion of the adhesive resin and cobalt salt to the tire and the copper-plated steel cord, the conventional adhesive resin R80 and two new adhesive resins HT1005 and H620 were selected to analyze the mechanism of adhesion through structural analysis, rubber vulcanization characteristics, T extraction test, a new adhesive layer strength test method and adhesive layer characterization method. The results show that the polar adhesive resin containing hydroxyl groups will be auto-phase-separated due to thermodynamic incompatibility with the polarity difference of non-polar natural rubber when vulcanized. The adhesive resin migrates to the interface layer between the rubber and the copper-plated steel wire, producing a resin-rich layer between the rubber and the copper-plated steel wire. Since the crosslinking temperature of the binder resin is about 140 °C, synchronous crosslinking reaction will occur in natural rubber vulcanization reaction. The network modulus of the binder resin is higher than that of the rubber vulcanization network, which will enhance the adhesion strength between the copper-plated steel wire and the rubber, and form a modulus transition layer between the copper-plated steel wire and the rubber. A modulus transition layer between the rubber and the rubber further enhances the adhesive layer.</t>
  </si>
  <si>
    <t>Adhesive resin, Bonding mechanism, Cobalt salt, Copper-plated steel wire</t>
  </si>
  <si>
    <t>10.1007/s40098-020-00430-6</t>
  </si>
  <si>
    <t>Experimental and Field Investigation of Road Mesh Reinforcement in Flexible Pavements</t>
  </si>
  <si>
    <t>Indian Geotechnical Journal</t>
  </si>
  <si>
    <t>© 2020, Indian Geotechnical Society.The most acceptable combination of layer thickness and types of materials used in the different layers of pavement along with an estimated traffic to be carried, during the service life of the pavement, complete the flexible pavement design process. In addition to satisfying the tolerable criteria for fatigue and rutting mechanisms, the pavements are subjected to much higher load intensities than that of the estimated traffic during design. This increases the importance of maintaining the quality of base layer materials as base layer plays a major role in maintaining the performance of unpaved roads. Due to the absence of confinement in the lateral direction, there is a possibility of permanent deformation when a vertical load is applied. To restrict both resilient and permanent deformations, it is essential to consider geosynthetic reinforcement in pavement engineering. The use of road mesh manufactured from double twisted steel wire mesh is studied as a possible reinforcement material for carrying the increased traffic loads, and experiments are conducted in this direction. The primary objective of this study is to reduce the thickness of the base layer and to improve the performance of the base layer under heavy loading conditions. Static and repeated plate load tests were conducted on unreinforced as well as road mesh-reinforced base layer. The results of the experimental studies showed better performance of road mesh-reinforced base layer by reducing the permanent deformations. The improvement in the performance of reinforced sections was also measured in terms of resilient deformation and predicted resilient modulus from resilient deformations. The studies also include the role of reinforcement in improving the pressure distribution in the base layer and the pressure above the subgrade level in terms of stress distribution angle. The improved performance of reinforced sections was reflected in the field studies by conducting FWD tests and calculating LCR from those results.</t>
  </si>
  <si>
    <t>Permanent deformation, Repeated loading, Resilient deformation, Resilient modulus</t>
  </si>
  <si>
    <t>10.3390/app10072293</t>
  </si>
  <si>
    <t>Experimental study on corrosion fatigue performance of high-strength steel wire with initial defect for bridge cable</t>
  </si>
  <si>
    <t>© 2020 by the authors.The durability problem in high-strength steel wire used for bridge cable is becoming more and more severe due to chlorine salt erosion, with the primary corrosion morphology of steel wire surfaces being pit corrosion. To simplify the pitting formation process, a machine-cut notch was used to represent a corrosion pit caused by electrochemical non-uniformity, and then the fatigue performance and corrosion fatigue performance of steel wire with initial defects were studied experimentally. A new type of test device was designed to carry out synchronous pulsating fatigue loading on multiple wires. A series of S-N curves of steel wire with initial defects under various loading conditions was obtained, and the effects of the concentration and pH value of the corrosive solution, and the shape and dimension of the initial defect on the fatigue corrosion performance of steel wire for bridge cables were investigated. The results show that the test device designed in this paper can effectively perform the life test under the combined action of corrosive medium and fatigue load, and can considerably shorten the duration of the fatigue test. Under the combined action of corrosive medium and fatigue load, the life of steel wire with an initial defect is significantly lower than that without consideration of the corrosion effect. The corrosion fatigue performance of steel wire decreases with the increase of acidity of the corrosive solution, rather than the increase of solution concentration. The life of steel wire with a narrow deep notch is much lower than that with a wide shallow notch. The stress concentration leads to a sharp reduction in wire life.</t>
  </si>
  <si>
    <t>Corrosion fatigue performance, Experimental study, Fatigue performance, Pitting corrosion, Steel wire</t>
  </si>
  <si>
    <t>10.3390/ma13071587</t>
  </si>
  <si>
    <t>Application of life-dependent material parameters to fatigue life prediction under multiaxial and non-zero mean loading</t>
  </si>
  <si>
    <t>© 2020 by the authors.This study presents the life-dependent material parameters concept as applied to several well-known fatigue models for the purpose of life prediction under multiaxial and non-zero mean loading. The necessity of replacing the fixed material parameters with life-dependent parameters is demonstrated. The aim of the research here is verification of the life-dependent material parameters concept when applied to multiaxial fatigue loading with non-zero mean stress. The verification is performed with new experimental fatigue test results on a 7075-T651 aluminium alloy and S355 steel subjected to multiaxial cyclic bending and torsion loading under stress ratios equal to R =-0.5 and 0.0, respectively. The received results exhibit the significant effect of the non-zero mean value of shear stress on the fatigue life of S355 steel. The prediction of fatigue life was improved when using the life-dependent material parameters compared to the fixed material parameters.</t>
  </si>
  <si>
    <t>7075-T651 aluminium alloy, Fatigue life prediction, Life-dependent material parameters, Mean value of stress, Multiaxial fatigue, S355 steel</t>
  </si>
  <si>
    <t>10.1680/jmacr.18.00187</t>
  </si>
  <si>
    <t>Stiffness of corroded partially prestressed concrete T-beams under fatigue loading</t>
  </si>
  <si>
    <t>Magazine of Concrete Research</t>
  </si>
  <si>
    <t>© 2020 ICE Publishing. All rights reserved.To study the evolution of the performance of prestressed concrete beams under the combined effect of corrosion and fatigue, static and fatigue loading experiments of seven partially prestressed reinforced-concrete T-beams are carried out. The results show that brittle failure, marked by longitudinal steel bar fracture at the main crack, occurred under fatigue loading. With an increase in the maximum applied fatigue load and the corrosion degree of the longitudinal steel bar, the fatigue life of the test beam is abruptly shortened, the mid-span deflection growth rate is gradually reduced and the brittleness is more significant. A calculation method for the stiffness and deflection of the corroded partially prestressed concrete that considers the stress redistribution between the prestressing strand and steel bars during fatigue, the fatigue damage of concrete, the corrosion and fatigue damage of steel bars, and the contribution of the tensile force to the stiffness of concrete is proposed. The error between the calculated and experimental results is less than 10%. The research results of this paper can be applied to predict the deflection of an actual bridge structure under fatigue loading in a chloride corrosion environment.</t>
  </si>
  <si>
    <t>Durability-related properties, Fatigue, Prestressed concrete</t>
  </si>
  <si>
    <t>10.1007/s40430-020-02276-8</t>
  </si>
  <si>
    <t>Improvement in fatigue strength of 41Cr4 steel through slide diamond burnishing</t>
  </si>
  <si>
    <t>© 2020, The Brazilian Society of Mechanical Sciences and Engineering.Slide burnishing (SB) is a static mechanical surface treatment based on the severe plastic deformation of the surface for which the contact between the deforming element and the surface being treated is sliding friction. SB improves the surface integrity of metal structural and machine components dramatically. This paper is devoted to improving the fatigue strength of 41Cr4 steel hourglass-shaped specimens subjected to SB with a spherical-ended deforming diamond via different combinations of basic governing parameters. Since the residual compressive stresses introduced play a significant role for the fatigue behavior of the burnished components, a comprehensive parametric study of the SB process was conducted using fully coupled thermal-stress finite element (FE) simulations. The FE model’s adequacy was proven via comparison of the FE results for the residual stresses with X-ray diffraction measurements. The results obtained show that the diamond radius and the burnishing force have the strongest effects on the residual stresses, which, in turn, have a significant influence on the fatigue strength, respectively, fatigue life. An extensive experimental investigation of the effect of the selected SB basic parameters on the fatigue limit of the slide burnished specimens was carried out using Locatti’s method. The latter is based on the Palmgren–Miner linear damage hypothesis, which is a particular case of a general cumulative damage theory. A planned experiment was carried out, with the governing factors changed among four levels. Regression analysis of the experimental results was carried out, and a model for predicting the fatigue limit was obtained. Based on the model obtained, a one-purpose optimization was carried out using a genetic algorithm. By means of the optimal basic parameters, the fatigue limit of the processed specimens was increased by 22.7%—from 440 to 540 MPa. The fatigue life increased more than 100 times over after SB with the optimal basic parameters.</t>
  </si>
  <si>
    <t>Fatigue limit, Fully coupled thermal-stress FEM analysis, Residual stresses, Slide burnishing, Surface integrity</t>
  </si>
  <si>
    <t>10.1016/j.istruc.2020.01.032</t>
  </si>
  <si>
    <t>Fatigue behavior of uncorroded butt welded joints made of bridge weathering steel</t>
  </si>
  <si>
    <t>© 2020 Institution of Structural EngineersBridge weathering steel produced in China has been employed in bridges worldwide, among them Q345qNH is the most commonly used steel grade. Fatigue behavior of uncorroded butt welded joints made of bridge weathering steel Q345qNH was explored in this paper. Fatigue tests were conducted on 13 specimens involving 9 stress ranges, S-N curve and its lower bound of 95% survival probability were established. It was observed that the design S-N curve for butt welded joint in Eurocode 3 is suitable for fatigue assessment of this batch of specimens and provides a considerable safety margin. Numerical simulation of mixed-mode fatigue crack propagation and analytical investigation of fatigue crack propagation were conducted, it was found that numerical simulation is preferred since it considers the variation in stress due to crack propagation. The influences of initial crack size, initial crack shape, initial crack location and angular misalignment of plates on fatigue behavior of butt welded joints were investigated, the expression between fatigue life and initial crack size was derived. Additionally, it is recommended that a semi-elliptical crack with initial crack depth of 0.2 mm and initial aspect ratio of 1/4 to be adopted when information on initial crack is unavailable. The fatigue test results provide reference for fatigue design of steel bridges made of coated weathering steel and serve as control for analysis of deterioration of fatigue behavior due to corrosion for corroded butt welded joints made of uncoated weathering steel.</t>
  </si>
  <si>
    <t>Butt welded joint, Fatigue behavior, Fracture mechanics, Mixed-mode fatigue crack propagation simulation, Uncorroded bridge weathering steel</t>
  </si>
  <si>
    <t>10.1016/j.jmapro.2020.01.047</t>
  </si>
  <si>
    <t>Applications of ultrasonic testing and machine learning methods to predict the static &amp;amp; fatigue behavior of spot-welded joints</t>
  </si>
  <si>
    <t>© 2020 The Society of Manufacturing EngineersUltrasonic Testing (UT) is one of the well-known Non-Destructive Techniques (NDT) of spot-weld inspection in the advanced industries, especially in automotive industry. However, the relationship between the UT results and strength of the spot-welded joints subjected to various loading conditions is unknown. The main purpose of this research is to present an integrated search system as a new approach for assessment of tensile strength and fatigue behavior of the spot-welded joints. To this end, Resistance Spot Weld (RSW) specimens of three-sheets were made of different types of low carbon steel. Afterward, the ultrasonic tests were carried out and the pulse-echo data of each sample were extracted utilizing Image Processing Technique (IPT). Several experiments (tensile and axial fatigue tests) were performed to study the mechanical properties of RSW joints of multiple sheets. The novel approach of the present research is to provide a new methodology for static strength and fatigue life assessment of three-sheets RSW joints based on the UT results by utilizing Artificial Neural Network (ANN) simulation. Next, Genetic Algorithm (GA) was used to optimize the structure of ANN. This approach helps to decrease the number of tests and the cost of performing destructive tests with appropriate reliability.</t>
  </si>
  <si>
    <t>Artificial neural network, Fatigue behavior, Genetic algorithm, Image processing, RSW joint of multiple sheets, Static strength, Ultrasonic test</t>
  </si>
  <si>
    <t>10.1061/(ASCE)MT.1943-5533.0003098</t>
  </si>
  <si>
    <t>Investigation of Fatigue Behavior of Steel and GFRP Double-Strap Joints under Varied Cyclic Loading at Given Temperatures</t>
  </si>
  <si>
    <t>© 2020 American Society of Civil Engineers.This paper examines the fatigue behavior of steel/glass fiber reinforced polymer (GFRP) double-strap joints under a variation of cyclic shear loading at different given temperatures. Initial experiments were performed at a constant amplitude force, which demonstrated a reduction in fatigue strength at increasing temperatures. The results were used for cumulative relative damage calculation purposes. Subsequent tests were then performed under two-stress level fatigue (TSLF) tests with a given temperature. The TSLF tests demonstrated the following: (1) relative to results at 20°C, the damage was retarded at lower temperatures (-10°C and 0°C), and the damage accelerated at higher temperatures (40°C); and (2) linear damage accumulation models, such as the Palmgren-Miner model, are not appropriate and tend to overpredict fatigue life. By using the nonlinear strength wearout and linear cycle mix models for bonded joints, an improved prediction method is proposed, and the fatigue results of the TSLF tests were discussed in which it was found that the proposed method can accurately predict the fatigue lifetime.</t>
  </si>
  <si>
    <t>Cycle mix, Fatigue behavior, Steel/GFRP joint, Strength wearout, Two-stress level fatigue</t>
  </si>
  <si>
    <t>10.1016/j.tafmec.2020.102477</t>
  </si>
  <si>
    <t>High cycle fatigue behavior and life prediction for additively manufactured 17-4 PH stainless steel: Effect of sub-surface porosity and surface roughness</t>
  </si>
  <si>
    <t>© 2020 Elsevier LtdThe high potential of additive manufacturing (AM) techniques offers novel opportunities and unexplored design freedom. However, typical internal defects and poor surface quality inherent to AM process not only cause a lower fatigue resistance, but also more scatter in fatigue data; thus, hindering adoption of AM to fatigue critical applications. This study investigates the effect of surface quality and sub-surface porosity on high cycle fatigue behavior of 17-4 precipitation hardening (PH) stainless steel (SS) fabricated using laser beam powder bed fusion (LB-PBF) process. Parts were fabricated in three conditions: net-shape (NS) specimens, oversized specimens, and cylindrical rods. The oversized specimens and cylindrical rods were, respectively, further shallow machined (SM) and deep machined (DM) to the dimensions and geometry of net-shape specimens. The population of defects was investigated via optical microscopy of polished sections, X-ray micro-CT scan analysis, and fractography of fracture surfaces after fatigue tests. The fatigue crack growth (FCG) properties were generated at three stress ratios of R=-1,0.1,0.7 to determine the Kitagawa-Takahashi diagram and propagation curve. The polished sections showed the presence of large sub-surface, close-to-surface pores in the NS specimens, while SM and DM conditions had smaller and more uniformly distributed porosity. Critical defects detected on the fracture surfaces were small pores in machined specimens, and relatively large surface irregularities in NS specimens. Machining process, both in SM and DM conditions, enhanced the fatigue performance of the material as compared to that of NS condition. However, in terms of level of machining allowance, no further enhancement in fatigue performance was observed for DM specimens as compared to that of SM ones. Fatigue assessment for both net-shape and machined conditions was obtained performing FCG simulations based on the typical surface features and volumetric defects. Simulation results yielded correct estimates for both net-shape and machined specimens.</t>
  </si>
  <si>
    <t>Defect, Fatigue crack growth, Fatigue life prediction, Laser beam powder bed fusion (LB-PBF), Surface roughness</t>
  </si>
  <si>
    <t>10.1002/srin.201900550</t>
  </si>
  <si>
    <t>Effect of Vibration Frequency on Laser Filler Wire Welded Joints</t>
  </si>
  <si>
    <t>© 2019 WILEY-VCH Verlag GmbH &amp; Co. KGaA, WeinheimThe effects of different vibration frequencies on the microstructure, residual stress, and fatigue life of welded joints are investigated using laser filler wire welding combined with mechanical vibration. The results show that the vibration frequency of 1055 Hz has a significant effect on the melting width of the laser welding with filler wire joint. The welds have three morphological features of columnar crystals, dendrites, and equiaxed crystals. In addition, the welds with 1055 Hz vibration frequency have the most equiaxed crystals and the highest hardness. The vibration frequency of 524 Hz increases the residual stress of the welded joint by 16%, whereas the vibration frequency of 1055 Hz reduces its residual stress by 8%. It can be shown by tensile experiments that the laser filler wire–welded joints have a higher tensile strength and greater elongation with increase in the vibration frequency. The fracture observation shows that the cleavage step appears in the crack propagation zone. Compared with the vibration frequency of 524 Hz, fatigue fracture at the 1055 Hz vibration has narrower fatigue striation spacing, lower crack growth rate, and higher fatigue life.</t>
  </si>
  <si>
    <t>316 stainless steel, fatigue properties, laser welding with filler wires, residual stresses, vibration frequencies</t>
  </si>
  <si>
    <t>10.1016/j.ijfatigue.2019.105416</t>
  </si>
  <si>
    <t>Tension-shear multiaxial fatigue damage behavior of high-speed railway wheel rim steel</t>
  </si>
  <si>
    <t>© 2019This work addresses the tension-shear multiaxial fatigue behavior of ER8 medium carbon steel, commonly used for the high-speed railway wheel. Making use of high-frequency fatigue tests with different applied loading angles, namely 0° (uniaxial), 30° and 45° (both multi-axial), the fatigue limit and its corresponding S-N curves were calculated. The results showed that as the loading angle increased, both the fatigue life and von Mises stress fatigue limit were dramatically reduced (more than 65% with respect to uniaxial loading). Temperature measurements were performed in the sample surface during the tests and the micro-structure of fatigue fractures were characterized. The surface temperature evolution tendency of the specimen in the multiaxial fatigue tests was similar to that in the uniaxial fatigue tests. Moreover, the surface temperature evolution can be divided into three stages: Rapid Increase Stage (RIS), Stability Stage (SS) and Mutation Stage (MS), corresponding to rapid plastic work, cyclic micro-plastic deformation and crack initiation, and crack growth, respectively. Although all tests showed brittle and ductile fractures, multiaxial fatigue lead to significant changes in the mode of cyclic micro-plastic strain and fatigue damage behavior. There was a change from the dislocation slip of the uniaxial fatigue, to deformation twinning of the multiaxial fatigue, owing to the larger shear stresses. We conclude that such large shear stresses induce profound changes in the fracture mode and deeply influences the fatigue behavior.</t>
  </si>
  <si>
    <t>Deformation twinning, Dislocation slip, High-speed railway wheel steel, Multiaxial fatigue, Surface temperature</t>
  </si>
  <si>
    <t>10.1016/j.ijfatigue.2019.105401</t>
  </si>
  <si>
    <t>Fatigue behaviour of stainless steel bolts in tension and shear under constant-amplitude loading</t>
  </si>
  <si>
    <t>© 2019 Elsevier LtdThis paper experimentally investigates the fatigue performance of stainless steel bolts in tension and shear under constant-amplitude loading. The static behaviour of normal bolts and Hollo-bolts subjected to monotonic loading was initially reported aiming to obtain the ultimate strength. Periodic loading tests were thereafter performed to acquire tensile and shear fatigue life under various stress ranges in which failure modes and cycles were recorded. From test results, S-N curves were summarised through regression analysis, followed by numerical modelling which was used to investigate the stress distribution. Finally, different design codes were selected to estimate the fatigue limit of bolts in tension and shear. It was found that both coupon tests and monotonic loading tests are required to determine the material property of stainless steel bolts. Regions adjacent to bolt nuts are the most vulnerable parts in terms of fatigue in tension, and the maximum principal stress dominates the fatigue life of fasteners with threads in shear plane. The fatigue strength of Hollo-bolts is slightly higher than that of normal bolts. Moreover, although current design codes can conservatively estimate the fatigue behaviour, provisions for shear fatigue are recommended to be modified for higher accuracy and better application.</t>
  </si>
  <si>
    <t>Constant amplitude, Design code, Fatigue life, Finite element method, Stainless steel blind bolt</t>
  </si>
  <si>
    <t>10.1177/0021998319875211</t>
  </si>
  <si>
    <t>Bending strength and notched-sample fatigue life of hBN/TiC-reinforced steel 316 L: A numerical and experimental analysis</t>
  </si>
  <si>
    <t>Journal of Composite Materials</t>
  </si>
  <si>
    <t>bending strength, Nanocomposite samples, nanoparticle reinforcement, notched fatigue life, powder metallurgy process</t>
  </si>
  <si>
    <t>10.1007/s10338-019-00126-2</t>
  </si>
  <si>
    <t>Probabilistic Control Volume Method for Evaluating the Effects of Notch Size and Loading Type on Fatigue Life</t>
  </si>
  <si>
    <t>Acta Mechanica Solida Sinica</t>
  </si>
  <si>
    <t>© 2019, The Chinese Society of Theoretical and Applied Mechanics.The probabilistic control volume method has great prospects in correlating the effects of specimen size, notch and loading type on fatigue life or fatigue strength. In this work, the effects of notch size and loading type on fatigue life are investigated by using the probabilistic control volume method. Rotating bending and axial loading fatigue tests are at first performed on the hourglass specimen, circumferential V-notch specimen and V-notch plate specimen of 30CrMnSiA steel. Experimental results indicate that the notch reduces the fatigue strength of specimens in terms of nominal stress amplitude while in terms of local stress amplitude, the notch specimen could endure higher fatigue strength. Then, the probabilistic control volume method is used to evaluate the effects of notch size and loading type on fatigue life. It is shown that the probabilistic control volume method correlates well the effects of notch size and loading type on fatigue life, even for the local stress of the notch root exceeding the yield stress of the material.</t>
  </si>
  <si>
    <t>30CrMnSiA steel, Control volume method, Fatigue life, Loading type, Notch size</t>
  </si>
  <si>
    <t>10.11918/201907021</t>
  </si>
  <si>
    <t>High strength weathering steel and its application and prospect in bridge engineering</t>
  </si>
  <si>
    <t>© 2020, Editorial Board of Journal of Harbin Institute of Technology. All right reserved.To understand the performance of high strength weathering steel (HSWS) and its technical application in bridge engineering, this paper first summarizes the research progress and achievement of weathering steel (WS) applied to bridge engineering at home and abroad, and reviews the development history of the WS technology. Then, the corrosion mechanism, corrosive environment, and corrosion resistance of HSWS, as well as the corrosion evaluation methods are analyzed. Moreover, the weld performance of HSWS, and the corrosion-fatigue (C-F) performance and evaluation methods of WS are summarized. Finally, the application of HSWS to bridge engineering and the test situations of Chinese HSWS are elaborated. Analysis result indicates that although the technology of Chinese WS has achieved great improvement, the technology of Chinese WS bridges is still in an embryonic stage. Study on strength, stabilization, and fatigue of WS bridges under corrosion effect will be the future research orientation. The fatigue strength of WS bridges can be promoted by utilizing new weld technology to critical part. The fatigue and mechanics performance of Chinese HSWS can meet the requirement of bridge construction, and those of corroded HSWS are worth in-depth study. In addition, C-F model based on electrochemistry corrosion and fracture mechanics can be utilized to evaluate the C-F life of HSWS.</t>
  </si>
  <si>
    <t>Corrosion resistance, Corrosion-fatigue performance, High strength weathering steel, Weathering steel bridges, Weld performance</t>
  </si>
  <si>
    <t>10.1016/j.msea.2020.139141</t>
  </si>
  <si>
    <t>Planar dislocation structure during creep-fatigue interactions of TP347H heat-resistant austenitic steel at 600 °C</t>
  </si>
  <si>
    <t>© 2020 Elsevier B.V.The low-cycle fatigue (LCF) and creep-fatigue (CF) interaction tests of TP347H austenitic stainless steel are carried out in air under a fully-reversed strain amplitude of 1.0% at 600 °C. A 10 min tensile dwell is applied in CF interaction testing. The influences of dwell on dislocation structures and fracture behavior have been evaluated. It is found that CF interaction life is lower than LCF one. The fatigue fracture mode changes from transgranular crack under LCF to transgranular plus intergranular fracture with tensile dwell. A lot of dislocation planar slip bands (PSBs) were found under CF interaction condition. PSB interacts with PSB of another slip system, twins, grain boundary (GB), and triangular GB. Strongly PSB-GB interaction causes stress concentration at GB, creating cavities and crack initiation, causing intergranular fracture. The stress concentration within the PSBs will also cause cracks, resulting in transgranular fracture morphology with fatigue striation.</t>
  </si>
  <si>
    <t>Creep-fatigue, Fatigue fracture mode, Heat-resistant austenitic steel, Low cycle fatigue, Planar slip structure</t>
  </si>
  <si>
    <t>10.3969/j.issn.1004-132X.2020.06.014</t>
  </si>
  <si>
    <t>Research on Fatigue Life of Welding Spot Defects Considering Corrected Average Equivalent Stress Intensity Factor</t>
  </si>
  <si>
    <t>© 2020, China Mechanical Engineering Magazine Office. All right reserved.A fatigue life prediction method for welding spot defects was proposed based on ultrasonic echo, where the damage coefficient was obtained based on ultrasonic echo characteristics and fuzzy mathematics theory. Then the effects of normal stress, shear stress and initial defects were taken into account, and the corrected average equivalent stress intensity factor through the defect propagation paths was calculated as the evaluation parameters of fatigue life. Through shear fatigue tests for the qualified spot welding joints, small nugget spot welding joints and over burning spot welding joints for the high strength steel-DP600GI, the fatigue life of different welding spot joint defects were compared, and a curve between the corrected average equivalent stress intensity factor and the fatigue life was obtained as the fatigue life prediction curve for welding spot defects. The results show that the curve may effectively predict the fatigue life of the spot welding joints with initial defects, and the proposed method helps to design defect tolerance of resistance spot welding.</t>
  </si>
  <si>
    <t>Corrected average equivalent stress intensity factor, Damage coefficient, Fatigue life of welding spot defect, Ultrasonic echo</t>
  </si>
  <si>
    <t>10.1016/j.conbuildmat.2019.117601</t>
  </si>
  <si>
    <t>Numerical investigation for the fatigue performance of reinforced concrete beams strengthened with external prestressed HFRP sheet</t>
  </si>
  <si>
    <t>© 2019 Elsevier LtdExternal FRP (Fiber Reinforced Polymer) strengthening method has been considered to be an effective way to restore or increase the capacity of RC (Reinforced Concrete) beams. This study focuses on numerical simulating the fatigue performance of HFRP (Hybrid Fiber Reinforced Polymer) strengthened RC beam. Beams are pre-cracked first, then strengthened by HFRP, and subjected to fatigue loading. The test variable is the prestress of HFRP. Stress distribution and damage development of pre-cracking, strengthening and fatigue loading process are analyzed. The user-subroutine UMAT in Abaqus is used for implementation of the constitutive models of component materials. The simulation results show good agreements with experimental data. The failure of both reference beam and strengthened beams is found caused by fatigue fracture of the longitudinal steel bar. Therefore, the stress amplitude of the longitudinal steel bar is the dominant factor of the fatigue life of RC beams. Prestressed HFRP can significantly reduce the stress magnitude of longitudinal steel bar and suppress crack propagation, thus improve the fatigue life of the strengthened RC beam. In an appropriate range, elevating prestress level can prolong fatigue life of strengthened RC beam.</t>
  </si>
  <si>
    <t>Fatigue, HFRP sheet, Numerical investigation, RC beams, Strengthening</t>
  </si>
  <si>
    <t>10.1016/j.ijmecsci.2019.105339</t>
  </si>
  <si>
    <t>Multiscale model prediction of ferritic steel fatigue strength based on microstructural information, tensile properties, and loading conditions (no adjustable material constants)</t>
  </si>
  <si>
    <t>© 2019This paper presents a modelling strategy for accurately predicting the high-cycle fatigue strengths of ferritic steels based on only microstructural information, tensile properties, and loading conditions, without any adjustable material constants. The most important feature of the proposed strategy is that total fatigue life is estimated from crack growth life alone. In preparation for model development, the opening/closure behaviour of a microstructurally small crack was quantified from a huge amount of image data obtained by combining an automatic in-situ observation system and a digital image correlation technique. In the proposed modelling strategy, the entire model comprises three sub-models, for: (i) a macroscopic finite element analysis, (ii) microstructure, and (iii) crack growth. The model was strictly validated against the results of experiments performed on three different steels under three different loading conditions (specimen geometries and load ratios). Although the experimental fatigue life results exhibited wide variation, the predicted and experimental data were accurately matched over the entire range. The results demonstrate that the fatigue life of steels under high-cycle fatigue can be accurately predicted from crack growth life alone. Furthermore, the proposed strategy is capable of effectively explaining the dependence of fatigue strength on microstructure and loading conditions based on the fracture mechanics.</t>
  </si>
  <si>
    <t>Fatigue, Ferritic steels, Fracture mechanics, Microstructure, Multiscale modelling</t>
  </si>
  <si>
    <t>10.1080/15732479.2019.1663220</t>
  </si>
  <si>
    <t>Railroad bridge fatigue life estimation using the probabilistic method and new fatigue resistance for riveted details</t>
  </si>
  <si>
    <t>© 2019, © 2019 Informa UK Limited, trading as Taylor &amp; Francis Group.Existing fatigue life evaluation procedures are often over-simplified and do not account accurately for the uncertainty in applied load and fatigue resistance of steel railway bridges. Simplified calculations and conservative assumptions often lead to significant reductions in estimated life that indicate older structures ceased to be functional decades ago. Fitness for service assessments that utilise probabilistic methods and that are informed by and consistent with detailed physical inspections of the structures provide a more accurate assessment of the expected life of bridges and can be used to establish improved bridge inspection programmes. This paper focuses on development of probabilistic, risk-based methods and models for assessing steel bridge Fitness for Service (FFS) and remaining life. The fatigue resistance models developed in this project are calibrated, validated, and verified against all available and relevant fatigue test results. For some bridge types, these models provide remaining fatigue life estimates that are double and sometimes even triple those obtained by using existing simplified methods. In this paper, a probabilistic method is demonstrated on two, riveted deck plate girder spans that exceed 100 years of service and are currently located at the Facility for Accelerated Service Testing (FAST) near Pueblo, CO.</t>
  </si>
  <si>
    <t>cyclic loads, fatigue life, probabilities of initial fatigue crack detection, Railroad bridges, remaining safe service life, riveted built-up beams, structural reliability</t>
  </si>
  <si>
    <t>10.3390/met10030307</t>
  </si>
  <si>
    <t>Fatigue–creep interaction of P92 steel and modified constitutive modelling for simulation of the responses</t>
  </si>
  <si>
    <t>Fatigue-Creep interaction, P92 steel, Static recovery, Stress relaxation, Unified constitutive model</t>
  </si>
  <si>
    <t>10.1007/s11223-020-00169-8</t>
  </si>
  <si>
    <t>A Study of Fatigue Crack Growth Rate in Steels in Relation to Crack-Tip Plastic Deformation and Fracture. Part 1. Test Methods and Results for 10GN2MFA Steel</t>
  </si>
  <si>
    <t>© 2020, Springer Science+Business Media, LLC, part of Springer Nature.The methods for low-cycle fatigue testing and cyclic crack growth testing of 10GN2MFA steel at 20 and 270°C are described. Based on test results, fatigue crack growth rate curves are plotted and the characteristics of low-cycle plastic deformation and fracture are found. A difference in the kinetics of low-cycle plastic deformation is shown – the cyclic softening at 20°C and hardening at 270°C – which has an influence on fatigue life and fatigue crack growth resistance of this steel. The last-mentioned characteristic has been studied using two test methods: (i) with a decreasing stress intensity factor range and (ii) with a constant magnitude of load.</t>
  </si>
  <si>
    <t>cyclic hardening–softening, fatigue crack growth rate curve, fatigue crack growth resistance, low-cycle deformation, temperature</t>
  </si>
  <si>
    <t>10.3390/ma13061464</t>
  </si>
  <si>
    <t>Prediction of strain fatigue life of HRB400 Steel based on meso-deformation inhomogeneity</t>
  </si>
  <si>
    <t>© 2020 by the authors.The relationship between strain fatigue life and evolution of meso-deformation inhomogeneity was studied, through the cyclic process of numerical simulation of crystal plasticity compared with the fatigue test of steel hot-rolled ribbed-steel bar 400 (HRB400). The statistical characterization parameters at grain level, including the standard deviation of the dot product of longitudinal stress and strain, the product of the macro stress and the standard deviation of the longitudinal strain, and the product of the macro stress ratio and the standard deviation of the longitudinal strain, were proposed and respectively applied to measure the meso-deformation inhomogeneity of materials. These parameters take the effect of peak stress into account, distinct from the pure strain statistical parameters. The numerical results demonstrate that the low-cycle fatigue life curves of materials are predictable using the new parameters as FIPs (fatigue indicator parameters), and the predictions are more rational than by utilizing the FIPs without considering the peak stress effect.</t>
  </si>
  <si>
    <t>BCC, Crystal plasticity, Fatigue indicator parameter, Fatigue life prediction, Polycrystalline RVE, Strain inhomogeneity</t>
  </si>
  <si>
    <t>10.1007/s11015-020-00942-9</t>
  </si>
  <si>
    <t>Mechanical Properties of Xviii Century Persian Bulat Steel Compared with Modern Tool Steels</t>
  </si>
  <si>
    <t>Metallurgist</t>
  </si>
  <si>
    <t>© 2020, Springer Science+Business Media, LLC, part of Springer Nature.It is shown that the Persian Kurdistan bulat steel blades (end of the XVIII century) correspond with respect to chemical composition to contemporary high-carbon steel (1.48 and 1.67% C), with a high content of phosphorus impurity (0.192 and 0.236% P). However, contemporary industry carbon tool steels are not used with this carbon and phosphorus content. It is revealed that the main distinguishing feature of ancient bulat steels from modern tool steels is layered heterogeneity with respect to composition, structure, and hardness distribution. Layered carbide heterogeneity develops in the form of patterns after polishing and etching in 3% alcoholic nitric acid solution. It is found that the carbide layers located in a troostite matrix consist of oblong shaped cementite with a 1/3 ratio of axes. The microhardness of carbide layers is determined in the range of values from 820 to 1020 HV. In troostite layers the range of microhardness values is from 390 to 560 HV. The layered distribution of microhardness in the edge of a bulat blade is a micro-saw with teeth from 50 to 100 microns. Tests for cutting edge resistance on cutting felt in a unit with a reciprocating mechanism are carried out. It is revealed that with low cutting forces (up to 40 N) bulat steel withstands a greater number of cuts than carbon tool steel with a uniform structure. With an increase cutting edge force from 6 to 12 kg bulat steel type Ds15P demonstrated 30% fewer cuts than by carbon tool steel type Y15А. It has been established that within the layered structure of bulat steel fatigue crack propagation from the instant of its occurrence to complete destruction occurs in a greater number of cycles than in the homogen eous structure of carbon tool steel. Old blades of bulat steel type Ds15P according to fatigue life indices show twice as long life compared to modern carbon tool steel type Y15А. Loss of cutting capacity is compensated by an increase in blade “viability” with repeated fatigue loads. Thermal tests are conducted for the impact strength of genuine bulat steel type Ds17P. It is shown that in the temperature range from 0 to +40°C impact strength increases by a factor of four. It is established that chemical and structural layering of bulat steel minimizes the negative impact of phosphorus impurities, and impact energy at failure increases by 35%.</t>
  </si>
  <si>
    <t>bulat steel, carbon tool steel, Damascus steel, Wootz</t>
  </si>
  <si>
    <t>10.3390/met10030371</t>
  </si>
  <si>
    <t>Fatigue life evaluation considering fatigue reliability and fatigue crack for FV520B-I in VHCF regime based on fracture mechanics</t>
  </si>
  <si>
    <t>© 2020 by the authors. Licensee MDPI, Basel, Switzerland.This paper focuses on the fatigue reliability analysis and the development of a new life model of reliability and crack growth mechanisms in FV520B-I (high strength martensitic-type stainless steels) in the very-high cycle fatigue (VHCF) regime, which haven’t been studied well. First, the fatigue test was carried out to clarify the fatigue failure mechanism in the very-high cycle regime. Based on the test results and fatigue reliability theory, the fatigue life distribution and P-S-N curves were modeled. A new fatigue life evaluation model for FV520B-I is proposed according to the fracture mechanics and classic life evaluation method. With the comprehensive application of P-S-N curves and a new proposed fatigue life evaluation model, a new assumption of a P-Sc-N curve is developed and verified, to quantitatively express the relationship between fatigue life, reliability and fatigue cracking. This is novel and valuable for further fatigue study of FV520B-I.</t>
  </si>
  <si>
    <t>Fatigue reliability, FV520B-I, P-Sc-N curve</t>
  </si>
  <si>
    <t>10.3390/app10051809</t>
  </si>
  <si>
    <t>Dynamic coercivity of tempered ferritic steel subjected to creep-fatigue for nondestructive evaluation by reversible permeability</t>
  </si>
  <si>
    <t>© 2020 by the authors.This study aims to characterize nondestructively the creep-fatigue damage of tempered ferritic steel by dynamic coercivity measured by reversible permeability. The creep-fatigue test was achieved under load control with a hold time of 60 s and 600 s. The dynamic coercivity based on the reversible magnetic permeability profiles was successfully obtained on top of the test specimen. Based on these results, we attempted to evaluate the creep-fatigue of tempered ferritic steel with the support of microstructural evaluation such as dislocations and precipitates. The dynamic coercivity decreases with fatigue life fraction and closely related to the number of Cr23C6 precipitates with N0.8 and the dislocation density with p0.4 In addition, Vickers's hardness continuously decreased up to the failure deducing the softening of mechanical strength. In conclusion, it can nondestructively characterize the influence of the precipitates and dislocation density on the dynamic coercivity of ferritic steel during creep-fatigue.</t>
  </si>
  <si>
    <t>Creep-fatigue, Dislocations, Dynamic coercivity, Nondestructive characterization, Precipitates</t>
  </si>
  <si>
    <t>10.3390/met10030318</t>
  </si>
  <si>
    <t>Failure mechanisms of mechanically and thermally produced holes in high-strength low-alloy steel plates subjected to fatigue loading</t>
  </si>
  <si>
    <t>© 2020 by the authors. Licensee MDPI, Basel, Switzerland.High-strength low-alloy steels (HSLA) are gaining popularity in structural applications in which weight reduction is of interest, such as heavy duty machinery, bridges, and offshore structures. Since the fatigue behavior of welds appears to be almost independent of the base material and displays little improvement when more resistant steel grades are employed, the use of bolted joints is an alternative joining technique which can lead to an increased fatigue performance of HSLA connections. Manufacturing a hole to allocate the fastener elements is an unavoidable step in bolted elements and it might induce defects and tensile residual stresses that could affect its fatigue behavior. This paper studies and compares several mechanical (punching, drilling, and waterjet-cut) and thermal (plasma and laser-cut) hole-making procedures in HSLA structural plates. A series of 63 uniaxial fatigue tests was completed, covering three HSLA grades produced by thermomechanically controlled process (TMCP) with yield strength ranging from 500 to 960 MPa. Samples were tested at single load level, which was considered representative in HSLA typical applications, according to the input received from end users. The manufactured holes were examined by means of optical and electron microscopy, 3D point measurement, micro hardness tests, X-ray diffraction, and electron backscatter diffraction (EBSD). The results give insight on cutting processes in HSLA and indicate how the fatigue failure is dominated by macro defects rather than by the steel grade. It was shown that the higher yield strength of the HSLA grades did not lead to a higher fatigue life. Best fatigue results were achieved with laser-cut specimens while punched samples withstood the lowest amount of cycles.</t>
  </si>
  <si>
    <t>Drilling, Fatigue, High-strength low-alloy, Hole manufacturing, Laser-cutting, Plasma-cutting, Punching, Waterjet-cutting</t>
  </si>
  <si>
    <t>10.3390/cryst10030155</t>
  </si>
  <si>
    <t>Effect of crack initiation and life prediction of polyacrylonitrile-reinforced gussasphalt surfacing over steel bridge deck under fiber content variation</t>
  </si>
  <si>
    <t>© 2020 by the authors. Licensee MDPI, Basel, Switzerland.The crack initiation and life prediction of fiber-reinforced asphalt concrete (FRAC) surfacing for steel bridge decks under a cyclic vehicle load are analyzed from the perspective of damage mechanics. The damage field and the stress and strain field evolution rule of a composite beam in fatigue test are studied, and a fatigue failure criterion is proposed for steel deck FRAC surfacing. Bending fatigue tests are performed on composite beams composed of a steel deck and polyacrylonitrile (PAN)-fiber-reinforced Gussasphalt (GA), i.e., GA-PAN, concrete surfacing under different fiber content and temperature conditions. The damage evolution characteristics of GA-PAN concrete surfacing over the steel deck with different fiber lengths and volume ratios are predicted by analyzing the fatigue life equations. The results show that the steel bridge deck FRAC surfacing model can reflect the comprehensive influence of the fiber content and length on the fatigue performance of steel bridge AC. Specifically, a lower temperature results in the fiber more synergistically affecting the fatigue resistance of AC. Theoretically, the service performance of asphalt concrete increases with the increase of fiber length and content. The optimum fiber length and volume ratio of GA-PAN are found to be 9 mm and 0.46%–0.48%, respectively, considering the construction workability.</t>
  </si>
  <si>
    <t>Fatigue damage, Fatigue life evaluation, Gussasphalt, Polyacrylonitrile, Steel bridge deck surfacing</t>
  </si>
  <si>
    <t>10.1007/s11665-020-04669-1</t>
  </si>
  <si>
    <t>AISI 4140 Steel Fatigue Performance: Cd Replacement by Electroplated Zn-Ni Alloy Coating</t>
  </si>
  <si>
    <t>© 2020, ASM International.The fatigue behavior of electrodeposited Zn-Ni alloy coating was investigated for its suitability to replace Cd coatings in AISI 4140 steel studs applied in oil and gas industries due to environmental and human health considerations. Axial fatigue tests were carried out at room temperature and statistically analyzed through two-parameter Weibull distribution. The coatings characterization included chemical composition and corrosion resistance analysis through energy-dispersive spectroscopy and salt spray tests, respectively. Furthermore, the fracture surfaces were observed using scanning electron microscopy, and the stress gradient in studs was obtained through finite element analysis. The experimental results showed that the notch sensibility was higher for high-cycle fatigue regime, varying from 0.20 to 0.61 for 104 and 105 cycles, respectively. The stress concentration effect influenced the fatigue life of the component, especially for low-stress levels, decreasing the fatigue strength in about 9% for 104 cycles and more than 20% for 105 cycles. The experimental fatigue data showed an increase in axial fatigue strength of about 8% for 105 cycles for electrodeposited Zn-Ni coating specimens, indicating feasibility with respect to fatigue behavior of the substitution of electrodeposited Cd for a Zn-Ni alloy.</t>
  </si>
  <si>
    <t>Cd coating, failure analysis, fatigue, finite element method, stress concentration, Zn-Ni coating</t>
  </si>
  <si>
    <t>10.1016/j.engfailanal.2020.104440</t>
  </si>
  <si>
    <t>Corrosion fatigue failure analysis and service life prediction of high strength steel wire</t>
  </si>
  <si>
    <t>© 2020 Elsevier LtdIn this paper, corrosion fatigue failure of high-strength steel wire was studied based on the actual cable or sling in the bridge, and the service life prediction formula considering the corrosion effect was put forward, which provides a force basis for future research. Firstly, six groups of steel wires with different corrosion degrees were analyzed by a 3D scanner, and the corrosion characteristics of different specimens were given. Secondly, S-N curves of different corrosion degrees and S-N-φ surface were given by fatigue tests of six groups of steel wires with different corrosion degrees. The results show that the S-N curve becomes steeper with the increase of steel wire corrosion. Fatigue life considering the corrosion is much lower than that without considering corrosion. Finally, a fatigue life prediction model considering the corrosion fatigue coupling effect was proposed. The calculation results show that the fatigue life prediction model considering the corrosion fatigue coupling effect can reflect the effect of the corrosion fatigue coupling effect to some extent.</t>
  </si>
  <si>
    <t>Corrosion fatigue, Failure mode, Fatigue test, Prediction model, Service life</t>
  </si>
  <si>
    <t>10.1016/j.marstruc.2019.102703</t>
  </si>
  <si>
    <t>Cyclic behavior and strain energy-based fatigue damage analysis of mooring chains high strength steel</t>
  </si>
  <si>
    <t>© 2019 The Author(s)This study investigates the low-cycle fatigue behavior of mooring chains high-strength steel grade R4 under different strain amplitudes and strain ratios at room temperature. A fatigue test program has been carried out on small low cycle fatigue specimens cut from large mooring chains. The experimental results characterize the cyclic stress-strain relationship, the mean stress relaxation behavior, and the cyclic plasticity parameters of the material. Strain energy density is correlated with fatigue life through a simple power-law expression and very well represented by Basquin-Coffin-Mansion relationship. Further, a non-linear elastic-plastic material model is calibrated to the experimental stress-strain curves and used for the estimation of energy dissipation in the specimens under applied cyclic loads. The predicted fatigue life using the calibrated material parameters demonstrates a close agreement with the experimental fatigue life. Numerical simulations are carried out to analyze local plastic straining and assess crack initiation at the pit site of corroded mooring chains considering the multiaxial stress state. An energy-based approach is employed to estimate the number of cycles needed for a crack to initiate from an existing corrosion pit.</t>
  </si>
  <si>
    <t>Cyclic plasticity, Fatigue life prediction, Finite element, Hardening/softening, Offshore mooring chain, Strain energy density</t>
  </si>
  <si>
    <t>10.1007/s10921-019-0647-9</t>
  </si>
  <si>
    <t>A Study of the Automated Eddy Current Detection of Cracks in Steel Plates</t>
  </si>
  <si>
    <t>Journal of Nondestructive Evaluation</t>
  </si>
  <si>
    <t>© 2019, The Author(s).Applying life estimation approaches to determine in-service life of structures and plan the inspection schedules accordingly are becoming acceptable safety design procedures in aerospace. However, these design systems shall be fed with reliable parameters related to material properties, loading conditions and defect characteristics. In this context, the role of non-destructive (NDT) testing reliability is of high importance in detecting and sizing defects. Eddy current test (ECT) is an electromagnetic NDT method frequently used to inspect tiny surface fatigue cracks in sensitive industries. Owing to the new advances in robotic technologies, there is a trend to integrate the ECT into automated systems to perform NDT inspections more efficiently. In fact, ECT can be effectively automated as to increase the coverage, repeatability and scanning speed. The reliability of ECT scanning, however, should be thoroughly investigated and compared to conventional modes of applications to obtain a better understanding of the advantages and shortcomings related to this technique. In this contribution, a series of manual and automated ECT tests are carried out on a set of samples using a split-D reflection differential surface probe. The study investigates the level of noise recorded in each technique and discuss its dependency on different parameters, such as surface roughness and frequency. Afterwards, a description of the effect of crack orientation on ECT signal amplitude is provided through experimental tests and finite element simulations. Finally, the reliability of each ECT technique is investigated by means of probability of detection (POD) curves. POD parameters are then extracted and compared to examine the effect of scanning index, frequency and automation on detection reliability.</t>
  </si>
  <si>
    <t>Eddy current noise, Eddy current testing (ECT), NDT reliability, Non-destructive testing (NDT), Probability of detection (POD), Split-D reflection differential probe</t>
  </si>
  <si>
    <t>10.1016/j.ijfatigue.2019.105374</t>
  </si>
  <si>
    <t>Fatigue behaviour of laser spot welds in dual phase 780 steel</t>
  </si>
  <si>
    <t>© 2019 Elsevier LtdHigh cycle fatigue performance was evaluated on circular shaped laser spot welds (LSW) of dual phase DP 780 steels. Fibre laser with two different parameter sets were applied to produce the spot welds. The weld size growth is concomitant to laser power. The failure mechanism under fatigue loading, involving crack initiation and propagation till failure, is explained using analytical stress models and experimental data. Interrupted fatigue tests were done and the crack path was captured by observing under scanning electron microscope. Stress models show that during tensile shear loading of overlapping sheets having spot weld, there is a countering effect of shear stress and bending stress; the latter acts perpendicular to the shear stress and arises from the bending moment along the plane of contact during load transfer. The dominant stress depends on the contact area, i.e. the weld size, which largely controls the crack path route and concurrent fatigue life. Incidentally smaller welds show marginally longer life wherein the stronger axial stress component propels the crack through a longer route consuming more number of cycles. Again, with lowering of fatigue load there is a shift in the mode of failure with transition from interfacial to partial to pull-out failure. However, large welds fail in pull-out mode only irrespective of the fatigue load levels. As compared to the size effect, the weld microstructure has less influence on fatigue crack propagation.</t>
  </si>
  <si>
    <t>Circular weld, Dual phase steel, High cycle fatigue behaviour, Laser welding, Stress intensity factor</t>
  </si>
  <si>
    <t>10.1016/j.triboint.2019.106083</t>
  </si>
  <si>
    <t>Assessment of fretting fatigue in high strength steel bolted connections with simplified Fe modelling techniques</t>
  </si>
  <si>
    <t>© 2019 Elsevier LtdThe fretting fatigue (FF) damage on contact surfaces constitutes a major problem in High Strength Steel (HSS) bolted connections when subjected to cyclic loadings, in that it significantly lowers the fatigue life. Moreover, the estimation of damage in the contact areas is challenging and laborious through experiments. The present paper proposes a simplified modelling technique to estimate the fretting fatigue damage in high cycle regime by considering the pretension effect and contact properties of bolted lap connections. To do so, a three-dimensional solid model is developed and validated. Afterwards, simplified FE models are validated using the three-dimensional model and test results to identify the most computationally efficient model for bolt connection in HSS under static and fatigue loading conditions. It was observed that the newly developed FE model could retain all the components on contacting surfaces while saving of up to 97% of the computational time over full solid models. These results successively provided insight into the crack initiation location and the fatigue lifetime of the joint and showed good agreement with experimental and three-dimensional solid model data.</t>
  </si>
  <si>
    <t>Bolted connection, Crack initiation, Fretting fatigue, HSS</t>
  </si>
  <si>
    <t>10.1016/j.euromechsol.2019.103898</t>
  </si>
  <si>
    <t>Mixed mode fatigue crack growth studies in AISI 316 stainless steel</t>
  </si>
  <si>
    <t>European Journal of Mechanics, A/Solids</t>
  </si>
  <si>
    <t>© 2019 Elsevier Masson SASDamage tolerance assessment requires the accurate prediction of fatigue crack growth lives. Numerical simulation techniques using mixed mode Paris' law and various equivalent stress intensity factor models (ΔKeq) are widely employed for fatigue life prediction. In the present work, mixed mode (I/II) fatigue crack growth experiments are performed using the compact tension shear specimens made of AISI 316 austenitic stainless steel for various loading angles. Finite element fatigue crack growth simulations are carried out, and the effect of ΔKeq model in fatigue life prediction is studied. To achieve this, a three parameter double exponential type best fit is proposed for fitting the experimental mixed mode crack length vs fatigue life. The performance and capability of various selected models are assessed by comparing the predicted life with the experimental results. Fractographic studies at different stages of crack propagation for different loading angles are also presented to aid the above assessments. Based on the overall consistent performance, Irwin's and Tanaka models are predicting life close to the experimental data and Richard's and Yan's models provide conservative solutions.</t>
  </si>
  <si>
    <t>Equivalent stress intensity factor, Failure analysis, Fatigue crack growth, Fractography, Mixed mode, Numerical modeling, Paris law, Stainless steel 316</t>
  </si>
  <si>
    <t>10.1016/j.ijfatigue.2019.105362</t>
  </si>
  <si>
    <t>Influence of Mn addition on cyclic deformation behaviour of bainitic rail steels</t>
  </si>
  <si>
    <t>© 2019 Elsevier LtdThe relationship between the Mn content and the cyclic deformation behaviour in bainitic rail steels is not yet clearly understood. The aim of this paper is, therefore, to study the cyclic plastic response of bainitic rail steels with different Mn contents. In order to meet these goals, low-cycle fatigue tests under fully-reversed strain-controlled conditions are performed at strain amplitudes in the range of 0.6 to 1.0%. The microstructure is analysed by TEM, SEM and XRD, and fracture surfaces are examined by SEM. The results show that the cyclic stress-strain response is significantly affected by the Mn addition. The steel without Mn initially strain hardens and then strain softens until final failure, while the steels with Mn content have an initial stage of strain hardening followed by saturation. Concerning the fatigue response, the addition of Mn is detrimental under higher strain amplitudes but, on the contrary, leads to longer lives under lower strain amplitudes. The fatigue response is explained by the different microstructure morphologies associated with the Mn alloying element.</t>
  </si>
  <si>
    <t>Bainitic steels, Cyclic deformation, Fatigue toughness, Low-cycle fatigue, Mn effect, Plastic strain energy</t>
  </si>
  <si>
    <t>10.1111/ffe.13136</t>
  </si>
  <si>
    <t>Thermography in high cycle fatigue short-term evaluation procedures applied to a medium carbon steel</t>
  </si>
  <si>
    <t>© 2019 Wiley Publishing Ltd.This paper focuses on the fatigue life calculation for an unalloyed medium carbon steel SAE1045 (German DIN-standard: C45E), by applying an energy dissipation-based approach quantified through thermographic measurements. The purpose of this approach is to establish an intrinsic dissipation model and to predict characteristics derived from the cyclic deformation behavior of stress-controlled fatigue tests, eg, the fatigue limit and the S-N data by using simplified (zero-dimensional, 0D) thermodynamic equations. In order to investigate the possibilities for a rapid evaluation while simultaneously reducing the experimental effort, one load increase test (LIT) and two constant amplitude tests (CATs) were carried out. The S-N data evaluated on such a basis is competitive to conventionally determined S-N data as will be shown.</t>
  </si>
  <si>
    <t>fatigue life evaluation, intrinsic dissipation, medium carbon steel, thermography</t>
  </si>
  <si>
    <t>10.1177/0954405419883042</t>
  </si>
  <si>
    <t>Fatigue failure analysis of ceramic tools in intermittent cutting harden steel based on experiments and finite element method</t>
  </si>
  <si>
    <t>© IMechE 2019.The major concern of this article is the fatigue failure mechanisms of ceramic cutting tools with the help of intermittent turning experiment and simulation. Finite element simulation was adopted to analyze the spatial and temporal distribution of the stress on the cutting tools. The crack initiation and expansion life in the different positions was researched based on the fatigue crack model. The experiment results showed that the fracture area of flank face reduced with the increase in feed rates, while the fracture area and damage depth of rake face both increased. Through the simulation of fatigue crack, it could be inferred that fatigue fractures were caused by coalescence of cracks. When the feed rate was greater than or equal to 0.2 mm, tool failure was mainly manifested as fatigue fracture of the rake face. And the results of fatigue crack propagation simulation well predicted the cutting tool life. A novel research method for tool fatigue failure was provided.</t>
  </si>
  <si>
    <t>Ceramic tool, failure mechanism, fatigue crack, finite element analysis, tool life</t>
  </si>
  <si>
    <t>10.1016/j.ijfatigue.2019.105331</t>
  </si>
  <si>
    <t>Low cycle fatigue performance of DP600 steel under various pre-straining paths</t>
  </si>
  <si>
    <t>© 2019 Elsevier LtdThe present work concerns the assessment of low cycle fatigue performance of dual phase steel subjected to change in uniaxial pre-strain path. An uniaxial pre-strain of 12.5% in the rolling or transverse direction were imposed on the dual phase steel blanks, thereafter fully reversed strain controlled fatigue tests were conducted parallel or orthogonal to the initial pre-straining direction. As received specimens depict mild cyclic hardening in the initial cycles followed by gradual cyclic softening until failure. However, all pre-strained materials exhibit continuous cyclic softening with higher magnitude and rate throughout the life as compared to the as received specimen. Relaxation of mean stresses were observed for the fatigue tests with pre-straining. Rotation of principal axis due to orthogonal reloading (i.e. low cycle fatigue) after initial pre-straining introduces non-proportionality, thereby leading to significant reduction of fatigue lives. In-grain misorientation and lattice rotation analyses are noticed during electron backscattered diffraction investigation, and which is due to the non-proportional loading effect.</t>
  </si>
  <si>
    <t>Cyclic softening, Dual phase steel, In-grain misorientation, Low cycle fatigue, Non-proportional loading, Orthogonal pre-straining</t>
  </si>
  <si>
    <t>10.1111/ffe.13130</t>
  </si>
  <si>
    <t>Development of small bulge fatigue testing technique using small disk-type specimen</t>
  </si>
  <si>
    <t>© 2019 Wiley Publishing Ltd.A new fatigue testing technique, the small bulge fatigue (SBF) test using a small disk-type specimen with flat and concave surfaces, was developed in this study. In the technique, a cyclic oil pressure could be alternatively applied to both specimen surfaces at the frequency of 10 Hz. After some verification tests for the displacement and strain measurements, type 316 austenitic stainless steel specimens were subjected to a preliminary test using this newly developed testing technique. As a result, the SBF test results (S-N curve) were in good agreement with those of conventional fatigue tests by defining fatigue life as the number of cycles to the sudden drop in oil pressure because of fracture.</t>
  </si>
  <si>
    <t>fatigue, fatigue life, hydraulic bulge method, small punch test, small specimen testing technique</t>
  </si>
  <si>
    <t>10.1016/j.jmatprotec.2019.116436</t>
  </si>
  <si>
    <t>Effect of ultrasonic excitation on the process of L-PBFAM</t>
  </si>
  <si>
    <t>© 2019 Elsevier B.V.Laser-Powder bed fusion additive manufacturing (L-PBFAM) is a layer-by-layer metal manufacturing technique that allows unlimited freedom of design with no increase in manufacturing complexity. Currently, parts made through L-PBFAM need to be heat treated and annealed to prevent residual stress, anisotropy, low ductility, and low fatigue life inherent to the process. This paper demonstrates that the adoption ultrasonic excitation to the L-PBFAM process is able to alleviate some of the aforementioned problems. To determine the effects of ultrasonic excitation on the solidification process and microstructure formation, a phase field simulation model incorporating the effect of ultrasonic cavitation in the melt pool was created. Finite Element Method simulation in ANSYS was used to determine the initial macro thermal condition of the melt pool, while the phase field was used to simulate the nucleation and grain growth within the melt pool under ultrasonic excitation based on thermodynamic theory. Robust Design of Experiment (DOE), guided by insights on the L-PBFAM process, was conducted to determine the contributions of different process parameters on the grain size and configuration. The simulated grain structure showed close correlation to optical micrographs of fabricated 304 L Stainless Steel L-PBFAM samples. The ultrasonic excitation is shown to have a significant effect on the microstructure and the cooling rate of the melt pool is found to be the key process optimization parameter affecting the grain morphology.</t>
  </si>
  <si>
    <t>Additive manufacturing, Cavitation, L-PBFAM, Nucleation, Phase change, Ultrasonic excitation</t>
  </si>
  <si>
    <t>10.1016/j.jmatprotec.2019.116420</t>
  </si>
  <si>
    <t>Ultrasonic nanocrystal surface modification of high-speed tool steel (AISI M4) layered via direct energy deposition</t>
  </si>
  <si>
    <t>© 2019 Elsevier B.V.Tensile residual stress in the laser-deposited M4 fabricated by direct energy deposition (DED) may reduce the fatigue performance and tool life. Ultrasonic nanocrystal surface modification (UNSM) can induce compressive residual stress by generating severe plastic deformation of the material surface, and improve the wear resistance through surface texture refinement. In the present study, we investigated the changes in the metallurgical and mechanical properties of DEDed M4 specimens as induced by UNSM treatment. An X-ray diffraction analysis showed that the DEDed M4 austenite was transformed into martensite after UNSM processing. The change in the full width at half maximum revealed a grain size decrease of 25.8%. Conversion of the tensile residual stress within the DEDed M4 to compressive residual stress through UNSM treatment was confirmed. These changes in the metallurgical characteristics yield a 24.1% increase in the DEDed M4 hardness. A wear test was conducted to evaluate the wear resistances of heat-treated D2, DEDed M4 on D2, and UNSM-DEDed specimens. Ball-on-disk wear tests revealed that the DEDed M4 specimen wear rate was 68.3% lower than that of the H-D2. In addition, the DEDed M4 wear rate was reduced by 85.7% through UNSM treatment. The surface roughness was reduced by up to 88.3%, while micro-dimple shapes were formed on the DED-treated M4 surface. This study has demonstrated that UNSM can be applied to a DED-treated M4 surface to enhance its metallic and mechanical properties.</t>
  </si>
  <si>
    <t>AISI M4, Direct energy deposition, Residual stress, Roughness, Ultrasonic nanocrystal surface modification, Wear resistance</t>
  </si>
  <si>
    <t>10.1016/j.ijhydene.2019.12.154</t>
  </si>
  <si>
    <t>Influence of hydrogen on the low cycle fatigue performance of P91 steel</t>
  </si>
  <si>
    <t>© 2019 Hydrogen Energy Publications LLCThe present work aims to assess the influence of hydrogen on strain controlled low cycle fatigue (LCF) properties of P91 steel. Specimens were electrochemically charged using H2SO4 solution, subsequently uniaxial tensile and LCF tests were performed at ambient temperature. An increase in strength and reduction in elongation are noticed for hydrogen charged samples relative to as received or uncharged specimens. Hydrogenated specimens depict drastic reduction in fatigue life as compared to the uncharged specimens. Irrespective of imposed strain amplitude, P91 steel show cyclic softening nature throughout its life. The peak stress amplitude and rate of cyclic softening for hydrogenated specimens are found to be more than the as received specimens at all strain amplitudes. The magnitude of proportional limit from master curve depicts that as received specimen exhibit near Masing behavior whereas hydrogenated specimens reveal non-Masing behavior. Local misorientation analyses carried out by electron back scattered diffraction technique are correlated with the evolution of local plastic strain and substructural development. The fracture morphology of tensile test transformed from dimple failure for uncharged specimen to quasi cleavage fracture for hydrogenated specimens. Finite element simulation considering Chaboche kinematic hardening rule is utilized to simulate the cyclic stress-strain behavior of as received and hydrogenated specimens.</t>
  </si>
  <si>
    <t>Chaboche kinematic hardening, Cyclic softening, Fatigue life, Low cycle fatigue, Quasi cleavage</t>
  </si>
  <si>
    <t>10.1016/j.conbuildmat.2019.117427</t>
  </si>
  <si>
    <t>Development of cold-mix high-toughness resin and experimental research into its performance in a steel deck pavement</t>
  </si>
  <si>
    <t>© 2019Fatigue cracking is a typical defect in steel deck pavements. To reduce, or even eliminate, fatigue cracking in orthotropic steel deck pavements, a new-generation, cold-mix, high-toughness resin (CHR) for steel deck pavements was prepared by introducing a flexible chain into the molecular structure of cured epoxy resin based on the principle of action of a simultaneous interpenetrating polymer network (IPN). Meanwhile, the strength and durability of the CHR were studied experimentally. The results show that, with increased dosage of active toughening agent, the microstructure of CHR transitioned from a sea-island structure to an interpenetrating network structure. In addition, the transparency of CHR gradually increased and the tensile strength gradually decreased while the elongation at break gradually increased. The reaction orders of Z15-G1 and Z15-G2 CHRs were 0.918 and 0.921 and their apparent activation energies were 47.60 kJ/mol and 50.74 kJ/mol, respectively. The basic pavement performances of the Z15-G1 and Z15-G2 CHR mixtures both satisfied the technical index requirements of a steel deck pavement. Moreover, four-point bending fatigue test results show that the fatigue life of the Z15-G1 CHR mixture was much longer than that of an epoxy asphalt mixture.</t>
  </si>
  <si>
    <t>Curing kinetics, Epoxy resin, Fatigue performance, Simultaneous interpenetrating polymer network, Steel deck pavement</t>
  </si>
  <si>
    <t>10.13251/j.issn.0254-6051.2020.02.050</t>
  </si>
  <si>
    <t>Influence of shot peening on fatigue property of maraging ultra-high strength steel</t>
  </si>
  <si>
    <t>© 2020, Editorial Office of "Jinshu Rechuli". All right reserved.Fatigue property of a maraging ultra-high strength steel in solution treated and aged state was improved by shot peening. A rotating bending fatigue experiment of the specimens before and after shot peening was performed at stress ratio R=-1. Fatigue lives and fatigue limit at 1×107 cycles were tested using the group method and staircase method, and the S-N curves were fitted with a double weighted least square method. Using X - ray diffraction to determine the residual stress of the shot peening samples, and combined with the results of finite element, the effect of residual stress on fatigue property of the ultra-high strength steel was studied. The results show that shot peening can significantly improve the fatigue life and fatigue limit of the ultra-high strength steel, and the fatigue limit after shot peening is 1.37 times higher than that of the unshot-peened specimens. The residual stress caused by shot peening makes the fatigue source far away from the surface, and the smaller the loading stress, the farther the distances of the fatigue source from the surface, and the effect of fatigue life improvement is more obvious.</t>
  </si>
  <si>
    <t>Fatigue property, Maraging ultra-high strength steel, Shot peening</t>
  </si>
  <si>
    <t>10.1016/j.conbuildmat.2019.117396</t>
  </si>
  <si>
    <t>Chloride concentration distributions in fatigue damaged RC beams revealed by energy-dispersive X-ray spectroscopy</t>
  </si>
  <si>
    <t>© 2019 Elsevier LtdIn this laboratory study, the chloride concentrations at the steel-concrete interfaces of fatigue damaged RC beams were investigated by energy-dispersive X-ray spectroscopy. The beam specimens were subjected to fatigue loadings followed by 3.5 wt% NaCl solution wet-dry cycles. For the two bars in one beam, the fatigue-fractured steel exhibited severe corrosion (30%–40% corrosion area) and high chloride concentrations (0.5 wt%–0.9 wt%) in the pure flexural segment. When the load level (ratio of maximum fatigue load to ultimate static strength) reached 0.45 or after 1.2 million cycles of fatigue loading, the fatigue damage affected the chloride concentrations of compressive concrete. The increase of load level from 0.4 to 0.45 caused at least 30% increase in the chloride concentrations of tensile concrete and 6.24 times decrease in the residual fatigue life, but the initial fatigue loading cycles barely affected either of them. Results of the chloride concentrations were consistent with those of the residual fatigue life test.</t>
  </si>
  <si>
    <t>Chloride concentration, Energy dispersive X-ray spectroscopy (EDS), Fatigue damage, RC beams, Rebar corrosion</t>
  </si>
  <si>
    <t>10.13465/j.cnki.jvs.2020.03.023</t>
  </si>
  <si>
    <t>Multi-crack propagation of 15MnMoVN steel under tensile fatigue</t>
  </si>
  <si>
    <t>© 2020, Editorial Office of Journal of Vibration and Shock. All right reserved.To analyze varying laws of crack tip stress intensity factor, crack morphology and fatigue life of single crack and multi-crack on 15MnMoVN steel specimens under fatigue tensile load exerted on crack surface, taking 15MnMoVN steel sheet samples containing semi-elliptic single crack or multi-crack with various initial length-to-depth ratios as study objects, simulation analyses were performed for crack propagation of these single crack and multi-crack on these sheet samples under fatigue tensile load with stress ratio R=0.1. The FE model for samples containing cracks was built, and tip stress intensity factor's distribution was simulated in process of crack propagation. The propagation results of single-crack were compared with those under effects of double-crack interaction. The fatigue tests were done for samples containing cracks to analyze the forming reason of fracture plane on samples containing single crack or double-crack, and verify the correctness of simulation results. The results indicated that interaction between cracks can gradually affect crack propagation direction, propagation rates and varying trend of tip stress intensity factor in propagation process; an initial semi-elliptic double-crack can gradually transit to a semi-circle one under effects of interaction between two cracks.</t>
  </si>
  <si>
    <t>Crack propagation, Fatigue crack, Finite element (FE), Fracture mechanics, Stress intensity factor</t>
  </si>
  <si>
    <t>10.13832/j.jnpe.2020.01.0037</t>
  </si>
  <si>
    <t>Investigation on Corrosion Fatigue Behavior of 316LN SS under High Temperature Water Environment</t>
  </si>
  <si>
    <t>© 2020, Editorial Board of Journal of Nuclear Power Engineering. All right reserved.Corrosion fatigue behavior of SS316LN was investigated in high temperature water environment, under strain controlled loading. During the loading process, the phenomenon of first hardening and then softening occurred, and the peak stress has a drop after a rapid ascent with the rising of cycles. The fatigue life of 316LN decreases at high temperature in pure water and water with H3BO3 and LiOH, because high temperature and corrosive environment accelerated the corrosion fatigue failure of the 316LN. Under the condition of high strain amplitude, high temperature plays a major role in corrosion fatigue failure, while corrosion plays a major role in the condition of low strain amplitude. Fatigue striation, slip deformation zone and secondary crack can be observed on the cross section of the sample after the test. High temperature water corrosion environment will accelerate the crack growth and the fatigue failure of 316LN.</t>
  </si>
  <si>
    <t>316LN, Corrosion fatigue, Fatigue life, Stainless steel</t>
  </si>
  <si>
    <t>10.1016/j.wear.2019.203154</t>
  </si>
  <si>
    <t>Effect of pre-wear on the rolling contact fatigue property of D2 wheel steel</t>
  </si>
  <si>
    <t>© 2019In this work, the effect of pre-wear under air condition on the rolling contact fatigue life (RCF) of D2 wheel steel under oil lubrication was thoroughly studied based on the rolling wear experiment. The results show that dry pre-wear can improve the RCF life of wheel sample under oil lubrication during RCF process before the sample surface forms the fatigue wear cracks during pre-wear process. Dry pre-wear can change largely pre-wear surface, such as increasing surface layer dislocation density, refining ferrite grains, dissolving lamellar cemetite in pearlite, forming fibrous microstructure and reducing surface roughness. These microstructural changes contribute to an improvement of the surface strength and RCF life of samples. However, when fatigue wear occurs on the contact surface during pre-wear process. The fatigue wear crack causes the flaking of hardening layer, and is a RCF crack source to accelerate the formation of the RCF crack. It can lead to reduce the RCF life of the sample.</t>
  </si>
  <si>
    <t>D2 wheel steel, Fatigue wear, Pre-wear, Rolling contact fatigue</t>
  </si>
  <si>
    <t>10.3969/j.issn.1004-132X.2020.03.003</t>
  </si>
  <si>
    <t>Experimental Study on Influences of Laser Shock Processing on Fatigue Performance of LZ50 Axle Steels</t>
  </si>
  <si>
    <t>© 2020, China Mechanical Engineering Magazine Office. All right reserved.The present work aimed to improve fatigue performance of LZ50 axle steels by using LSP methods. LSP was applied to the surface of LZ50 axle steel specimens, the JD-1 wheel/rail simulation machine was used to explore the fatigue performance of LZ50 axle steels under LSP with different parameters. The surface hardness of two axle specimens with different parameters of LSP significantly increases at the rate about 18% and 27%, respectively. After LSP at the interference fitted surface of the LZ50 axle steel specimens, a plastic deformation layer was generated, resulting in a high residual compressive stress. After test, both sides of the interference fitted surfaces emerged annular band damages which presented plough and spalling, and the damage mechanism was abrasive wear, oxidation wear and delamination. The morphology feature of fracture surface before and after LSP is similar and fatigue crack initiation is multisource. Many of quasi-cleavage fracture in the propagation area are trans-granular fracture mode. A large number of dimples and second cracks appeares in the final fracture area. The fatigue life of the axle materials is obviously improved by LSP, and the fatigue life rate of the two treated axle specimens with different parameters increases by 31% and 21%, respectively.</t>
  </si>
  <si>
    <t>Fatigue performance, Laser shock processing(LSP), LZ50 axle steel, Plastic deformation, Residual stress</t>
  </si>
  <si>
    <t>10.11896/cldb.18100230</t>
  </si>
  <si>
    <t>Research on the Bond Properties Between Corroded Reinforcing Steel Bar and Concrete: a Review</t>
  </si>
  <si>
    <t>© 2020, Materials Review Magazine. All right reserved.One of the main reasons why steel and concrete can work together is that good bond properties exist between them, but the bond properties of the reinforced concrete in service will degrade due to corrosion of reinforcement caused by entry of the aggressive agents, and the bea-ring capacity and the service life of structures will also be affected. So, it's of great significance to understand the change rule of the bond properties from the scientific perspective, which will contribute to the pre-design and service life prediction of reinforced concrete. The experiments are mainly adopted to study the bond properties between corroded steel bar and concrete, like beam test, central pull-out test and eccentric pull-out test. Through related test methods, the bond properties are researched including bond strength, bond stiffness, bond slip and distribution of bond force. The factors affecting bond properties are analyzed like stirrups, properties of the concrete, properties of the steel, crack width, the magnitude of the applied current density and the corrosion morphology. The bond-slip constitutive laws and the relationship between the corrosion level and bond strength are established based on the statistics from the experiments. As a matter of fact, the systematic study at home and abroad has been carried out on the bond behaviour of corroded reinforced concrete members without considering external loads and good results have been achieved. The results show that the bond properties are improved when corrosion level is low, but the bond strength will rapidly decrease with the increase of the corrosion level. In the practical engineering such as high-speed rail beams (stray current and high-speed rail loads) and sea-crossing bridges (environmental corrosion and vehicle loads), the reinforced concrete structures are not only threatened by the reinforcement corrosion but affected by the external loads as well. The existence of the external loads will undoubtfully have a further impact on the bond properties and accelerate the degradation of the bond strength. In fact, the bond properties between steel and concrete under the corrosion coupled with external loads like repeated loading are comparatively less researched due to too many factors and complex test operation, which need more in-depth research to promote the further development of concrete durability. This article summarizes the experimental methods of investigating the bond behaviour and introduces bond properties, constitutive laws and bond fatigue properties of the reinforced concrete in the condition of corrosion. Finally, it points out the deficiencies of the current research results, aiming at providing some valuable ideas for the further study into the bond behaviour of the corroded reinforced concrete.</t>
  </si>
  <si>
    <t>Bond properties, Constitutive laws, Corrosion, Corrosion fatigue, Magnitude of the applied current, Reinforced concrete</t>
  </si>
  <si>
    <t>10.15918/j.tbit1001-0645.2019.088</t>
  </si>
  <si>
    <t>Influence of High-Temperature Strength of Substrate Steel on Barrel Life</t>
  </si>
  <si>
    <t>Beijing Ligong Daxue Xuebao/Transaction of Beijing Institute of Technology</t>
  </si>
  <si>
    <t>© 2020, Editorial Department of Transaction of Beijing Institute of Technology. All right reserved.According to the theories of coating shear failure mechanism and fatigue cumulative damage, a life prediction model of gun barrel was proposed based on the shear fatigue damage accumulation at the interface of coating and substrate in barrel. The interface shear stress of a small caliber gun barrel during a cooling cycle was calculated, then the fatigue life was predicted respectively for three barrels with different substrate materials, and the influence of high-temperature strength of substrate steel on barrel life was studied. The research results show that the high-temperature strength of substrate is a key factor which concerns barrel life, and the interface tensile strength decline caused by temperature rise is a significant inducement of coating failure and the end of barrel life. The increase of room-temperature strength of substrate is of little help to barrel life improvement, but the increase of high-temperature strength of substrate can observably enhance barrel life. The comparison of life test results and the prediction results verify the availability of life prediction model and the validity of prediction results.</t>
  </si>
  <si>
    <t>Coating, Fatigue, Gun barrel life, High-temperature strength, Interface shear, Life prediction, Substrate material</t>
  </si>
  <si>
    <t>10.3390/ma13041001</t>
  </si>
  <si>
    <t>Low cycle fatigue life evaluation of notched specimens considering strain gradient</t>
  </si>
  <si>
    <t>© 2020 by the authors.An improved model based on the Chaboche constitutive model is proposed for cyclic plastic behavior of metal and low cycle fatigue of notched specimens under cyclic loading, considering the effect of strain gradient on nonlinear kinematic hardening and hysteresis behavior. The new model is imported into the user material subroutine (UMAT) of the finite element computing software ABAQUS, and the strain gradient parameters required for model calculation are obtained by calling the user element subroutine (UEL). The effectiveness of the new model is tested by the torsion test of thin copper wire. Furthermore, the calibration method of strain gradient influence parameters of constitutive model is discussed by taking the notch specimen of Q235 steel as an example. The hysteresis behavior, strain distribution and fatigue failure of notched specimens under cyclic loading were simulated and analyzed with the new model. The results prove the rationality of the new model.</t>
  </si>
  <si>
    <t>Chaboche model, low cycle fatigue, model parameters calibration, notched specimen, strain gradient effect</t>
  </si>
  <si>
    <t>10.3390/met10020274</t>
  </si>
  <si>
    <t>10.1007/s11665-020-04661-9</t>
  </si>
  <si>
    <t>Optimization of the Duration of Ultrasonic Shot Peening for Enhancement of Fatigue Life of the Alloy Ti-6Al-4V</t>
  </si>
  <si>
    <t>© 2020, ASM International.In the present investigation, surface nanostructure was developed on the alloy Ti-6Al-4V using ultrasonic shot peening (USP) and its effect was studied on tensile strength and low-cycle fatigue (LCF) behavior. The gage section of tensile and LCF samples was ultrasonic-shot-peened (USPed) for durations of 2.5, 5.0 and 7.5 min with hard steel shots of 3 mm diameter at constant frequency of 20 kHz using StressVoyager to modify the surface. The yield and tensile strength increased; however, ductility was marginally reduced due to USP. Some of the ultrasonic-shot-peened samples were stress-relieved (SR) at 400 °C for 1 h. LCF tests were conducted on the non-ultrasonic-shot-peened (non-USPed), USPed and USPed + SR samples at different total strain amplitudes (± Δεt/2) of 0.95, 0.85, 0.75 and 0.65% at constant strain rate of 1 × 10−3 s−1. LCF life of the USPed samples was found to be higher than that of the non-USPed sample. LCF life of the USPed specimen at Δεt/2 = ± 0.65% was enhanced by ~ 4 times that of the non-USPed sample. However, the enhanced LCF life of the USPed samples was reduced following stress relieving treatment at 400 °C due to relaxation of the associated compressive stress, though it was still higher than that of the non-USPed sample.</t>
  </si>
  <si>
    <t>fatigue strength, nanostructure, tensile strength, Ti-6Al-4V, ultrasonic shot peening</t>
  </si>
  <si>
    <t>10.3390/ma13030736</t>
  </si>
  <si>
    <t>Numerical and experimental study on the steel strands under the coupling effect of a salt spray environment and cyclic loads</t>
  </si>
  <si>
    <t>© 2020 by the authors.Composed of multi-strand parallel high-strength wires or steel strands, the stayed cables have been widely used recently in stayed bridges or suspension bridges owing to their light weight and high bearing capacity, especially the steel strands. Meanwhile, chloride-induced corrosion of steel strands is one of the most considerable factors for the durability of the stayed cable exposed to marine environments. The fatigue caused by both cyclic loading and corrosion can affect the life of the steel strands. Besides, the current studies related to the effects of the aforementioned two impact factors on the life of the steel strands either considered the fatigue only, or took the two impact factors into account separately. The coupling effects of fatigue and corrosion on the life of the steel strands are required to be further explored and discussed. Consequently, it is essential to create a model to predict the life of the steel strands with the coupling effects taken into consideration. In this paper, an indoor physical experiment of the steel strand specimens exposed to marine tidal environment was carried out. To avoid accidental errors, the whole specimens were divided into 20 groups, with each group having two steel wires with a 5 days, 10 days, and 15 days cycle for the test. The corrosion of steel strands was observed at various exposure times and it was found that the pits were formed on the surface with the chloride ion erosion to the steel strands. Deeper and sharper pits result in greater pitting-local stress and a shorter fatigue life, which is also the main reason for reducing the carrying capacity of the steel strands. However, a detailed description for this problem is lacking in current domestic and foreign literature, because the pit is hard to predict owing to its complex nature. In order to simulate the evolution of the pits, the stochastic pitting-corrosion model was set up by the neural network method to evaluate the pit evolutions over time. In addition, an empirical formula consisting of length-width ratios, length-depth ratios, and depth-to-width ratios of the pits was obtained to determine the stress concentration factor based on the multi-dimensional linear regression method. The fatigue notch factor of components can be deduced by the stress concentration factor, and the life of the steel strands can be deduced by both of them. The findings are expected to be useful in realistically predicting the durability of wire structures.</t>
  </si>
  <si>
    <t>Indoor experiment, Multidimensional linear regression method, Neural network method, Sochastic pitting-corrosion model</t>
  </si>
  <si>
    <t>10.6052/j.issn.1000-4750.2019.01.0088</t>
  </si>
  <si>
    <t>Fracture prediction analysis of Q690D high strength steel based on continuum damage model</t>
  </si>
  <si>
    <t>© 2020, Engineering Mechanics Press. All right reserved.High strength steel has been gradually applied in the steel structure constructions in recent years. Q690D high strength steel specimens were tested under monotonic loading and extremely low cyclic loading in the paper. The crack initiation locations of specimens were investigated and the effect of loading history on strength and deformation of notched specimens was analyzed. Scanning electron microscope revealed that the fracture morphology of specimens was a dimple pattern with the features of ductile fracture. Based on monotonic tensile test results of notched specimens and finite element analyses, the continuum damage model parameters of Q690D steel were calibrated. Finally, the continuum damage model was applied to predict fracture failure of notched coupon specimens and the specimens with initial gap under different loading conditions. It shows that the cracking location, load-displacement curves, fracture displacement and fatigue life obtained from the numerical simulation are in good agreement with the experimental results.</t>
  </si>
  <si>
    <t>Continuum damage model, Extremely low cycle fatigue, Finite element analysis, Fracture prediction, Q690D steel</t>
  </si>
  <si>
    <t>10.3390/met10020228</t>
  </si>
  <si>
    <t>Fatigue examination of HSLA steel with yield strength of 960 MPa and its welded joints under strain mode</t>
  </si>
  <si>
    <t>© 2020 by the author. Licensee MDPI, Basel, Switzerland.The full benefits of application the high strength low alloyed steels HSLA can be achieved if the structures will be able to carry the alternate loads and fatigue cracks will not be formed, even in the vicinity of welded joints. For this reason the purpose of this study is to find and to explain the influence of different factors on fatigue crack initiation and the nature of crack propagation in HSLA steel and its welded joints. The S960QL steel and two types of welded joints were subjected to low cycle fatigue (LCF) tests at a strain mode and the received surfaces of fractures were analyzed using SEM microscope. Additionally, the microhardness measurements and the residual stress analyze in a cross-section of the joint were conducted. The maximum hardness was determined on the fusion line and more favorable hardness distribution was in the square joints than in single-V. Compiled maps of residual stresses have shown that the local orientation and values of the principal stress vector near the fusion line can influence negative the fatigue life. Finally, the square joints tested in the low cycle fatigue regime have shown a slightly higher fatigue life in comparison with single-V.</t>
  </si>
  <si>
    <t>Cracking, Fatigue strength, High strength steel, Residual stresses, Welded joints</t>
  </si>
  <si>
    <t>10.1016/j.heliyon.2020.e03366</t>
  </si>
  <si>
    <t>Fatigue life of underwater wet welded low carbon steel SS400</t>
  </si>
  <si>
    <t>Heliyon</t>
  </si>
  <si>
    <t>© 2020 The Author(s)Underwater welding is widely used for maintenance and repairs of underwater structures such as undersea pipes, offshore structures and nuclear power plants. In practice, underwater welding has the disadvantage related to high cooling rate and unstable welding arc due to the water hydrostatic pressure. This affects the microstructure and mechanical properties of underwater welded joints. Many of previous research works on underwater welding have been carried out only on a laboratory scale in shallow water depth, whereas underwater welding was used to weld in the depth of the water with a metre scale. Undersea structures experience fatigue load due to the fluctuation force of water flow. Therefore, this study aims to determine the effect of water depth on the fatigue life of underwater welded joints. Low carbon steel SS400 specimens were welded underwater with depths of 2.5 m, 5 m and 10 m. The air welded joint was also evaluated for comparison purposes. Fatigue life was evaluated according to the ASTM E466 standard by using a rotary bending machine. Furthermore, tensile test, micro hardness measurement and microstructure evaluation were also conducted for gathering supporting data. The fatigue and tensile strength of the air welded joints were higher than those of the underwater welded joints. The porosities caused by the dissolved hydrogen gas, carbon (monoxide and dioxide) gases and water vapor in weld metal of the underwater welded joints decreased the fatigue and tensile strength. An interesting phenomenon on the underwater welded joints was that the deeper the water level, the higher became the fatigue, tensile strength as well as hardness. Based on the microstructure analysis, the number of acicular ferrite structures in weld metal increased as the water level depth increased.</t>
  </si>
  <si>
    <t>Acicular ferrite, Fatigue life, Low carbon steel, Materials science, Mechanical engineering, Underwater, Water depth, Wet welding</t>
  </si>
  <si>
    <t>10.1007/s00170-019-04892-8</t>
  </si>
  <si>
    <t>Planning and construction of mechanism for surface wear testing and fault analysis in quadril joint prosthetic tribosystem</t>
  </si>
  <si>
    <t>© 2020, Springer-Verlag London Ltd., part of Springer Nature.The problems associated with prosthetic failures and revision surgeries have increased greatly since total joint replacement has also been applied to younger and more active patients, so the need to resolve or reduce wear-related problems is of paramount importance. Based on this premise, it was decided to design, manufacture, and validate a wear test machine of the orbital coupling type, capable of performing the total hip prosthesis (THP) wear test, according to load and movement parameters (flexion/extension, adduction/abduction), established by the Standard ABNT NBR ISO 14242-3. After validation, a sample composed of a 28 mm diameter femoral head of ASTM F138 stainless steel and conventional polyethylene acetabulum (UHMWPE) was performed. The assay lasted for one million cycles (approximately 12 days), equivalent to approximately 1 year of use of the prosthesis in vivo. Two mass and volume loss evaluations were performed throughout the trial, and the results of which were consistent with the results presented by other authors. The evaluation of the wear of the acetabular component (visual and microscopic analysis) and the morphological analysis of the particles generated by the wear, through MEV, provided important information to better interpret the mechanisms of wear (abrasion, adhesion and fatigue) that occurred during the tribological test. It is a fact that these wear mechanisms compromise the useful life of a hip joint prosthetic tribosystem, interfering in the longevity of the prosthetic joint or often leading to total implant failure, resulting in many cases in revision surgeries.</t>
  </si>
  <si>
    <t>Hip prosthesis, Prosthetic tribosystem, Testing machine, Wear test</t>
  </si>
  <si>
    <t>10.1007/s40430-020-2171-3</t>
  </si>
  <si>
    <t>An analysis of endurance limit-modifying factors depending on bead shape and thickness in load-carrying welded T-joints</t>
  </si>
  <si>
    <t>© 2020, The Brazilian Society of Mechanical Sciences and Engineering.Welded joints are frequently used in machine construction, ships, and bridges and must function safely throughout their service life as determined for certain circumstances defined in design codes, standards, and guidelines. Although complex analysis of welded joints gives satisfactory results, factors that modify the endurance limit are common in industrial use. The endurance limit-modifying factors given in reference books are unable to generalize to all types of welded joints. Furthermore, cracks in fillet welded T-joints are likely to start from the toe of the weld bead; however, the weld throat thickness is considered in the calculation of the strength of a welded joint. In this study, we examined the stress concentrations of load-carrying welded T-joints considering bead shape and thickness via finite element analysis and verified the model experimentally. We utilized an electromechanical cylinder to carry out experiments to obtain stresses near the weld bead via strain gauges. The submodeling technique was implemented to obtain results in the regions of stress concentrations as accurately as possible. The results of finite element analysis were in good agreement with experimental results. The present study showed that the ratio of weld throat thickness to plate thickness significantly affects the stress concentration factors of load-carrying welded joints. The maximum stress decreased significantly depending on bead shape and thickness. Endurance limit-modifying factors gathered via analyses assuming the weld as a notch and considering plate thickness could be used in the fatigue strength calculations of welded joints.</t>
  </si>
  <si>
    <t>Fatigue strength, Finite element analysis, Notch effect, Steel, Submodeling, Welded joint</t>
  </si>
  <si>
    <t>10.1016/j.tafmec.2019.102429</t>
  </si>
  <si>
    <t>Multiple laser shock peening effects on residual stress distribution and fatigue crack growth behaviour of 316L stainless steel</t>
  </si>
  <si>
    <t>© 2019 Elsevier LtdLaser shock peening (LSP) is one of the life enhancement processes by inducing compressive residual stresses into the material. The effects of repeating LSP pattern on the residual stress is investigated numerically in this study. A 3-D finite element model was developed to obtain residual stress field in the material. FEM results have shown that increasing the number of peening impacts increase the magnitude and depth of compressive residual stress. Also the average surface residual stress in the impact region increased from −291 after 1 impact to −326, −343 and −356 MPa after 2, 3 and 4 impacts respectively. Moreover, the effects of repeating LSP pattern on fatigue crack growth properties were investigated experimentally by performing tests on C(T) specimens made of 316L stainless steel. The test results have shown that the fatigue crack growth life is very sensitive to the number of peening impacts and increased from 84,380 cycles in untreated sample to 104,130 cycles in sample with 1 time LSP and 170,500 cycles to sample with 2 times LSP. Also the fatigue crack growth rates decreased by repeating LSP patterns on the test specimens.</t>
  </si>
  <si>
    <t>Fatigue crack growth rate, Fatigue life, Laser shock peening, Multiple peening, Residual stress</t>
  </si>
  <si>
    <t>10.1016/j.engstruct.2019.110076</t>
  </si>
  <si>
    <t>Structural fatigue investigation of transverse surface crack growth in rail steels and thermite welds subjected to in-plane and out-of-plane loading</t>
  </si>
  <si>
    <t>© 2019 Elsevier LtdThis study investigates the structural fatigue crack growth behavior of observed transverse surface cracks in rail steel and thermite weld subjected to in-plane and out-of-plane loading. Stress Intensity Factor (SIFs) solutions were derived from finite element model analysis for transverse surface cracks located at five different crack initiation locations in the cross-section of rail steel and thermite weld. The SIFs were presented by the conventional geometry factor Y and weld magnification factor Mk solutions for rail steel and thermite weld. Fracture toughness and fatigue crack growth rate tests were conducted to determine the mechanical properties of thermite weld materials and are compared with reported data for rail steels (R260 and R350HT). Fatigue crack growth prediction algorithm was developed using the coupled root mean square integration approach and was compared with the conventional uncoupled two-degree of freedom approach for semi-elliptical surface crack growth in the depth and surface directions respectively. The fatigue crack growth algorithm and propagation life prediction provide valuable observations on the crack shape evolution. It proves that out-of-plane bending loading is a more significant failure mode as compared to in-plane bending loading for thermite weld joints at curve tracks. Fatigue crack propagation results provide fatigue stress range-life curves for weld-toe surface cracks initiated at the head-to-web region of thermite welded joint structure.</t>
  </si>
  <si>
    <t>Fatigue crack growth, Rail steel, Rail track, Stress intensity factor, Surface crack, Thermite weld</t>
  </si>
  <si>
    <t>10.1016/j.ijfatigue.2019.105370</t>
  </si>
  <si>
    <t>A unified fatigue life calculation based on intrinsic thermal dissipation and microplasticity evolution</t>
  </si>
  <si>
    <t>© 2019 Elsevier LtdThis paper advances a unified approach by evaluating the evolution of the intrinsic thermal dissipation and the microplasticity strain amplitude of SAE1045 steel. The intrinsic dissipation is utilized to understand the fatigue behavior and to link the materials’ microstructure evolution directly. The microplasticity strain amplitude is related to a fatigue process and correlated to fatigue life that can be deducted from the change in temperature. With only one load increase test and one constant amplitude test in the present case, an S-N curve can be evaluated being in very good agreement with experimentally determined data obtained the traditional way.</t>
  </si>
  <si>
    <t>Fatigue life evaluation, High-cycle fatigue, Intrinsic dissipation, Microplasticity, Thermography</t>
  </si>
  <si>
    <t>10.1111/ffe.13149</t>
  </si>
  <si>
    <t>Fatigue strength prediction of carburized 12Cr steel alloy: Effects of evaluation of maximum crack sizes and residual stress distribution</t>
  </si>
  <si>
    <t>© 2019 Wiley Publishing Ltd.Axial loading fatigue tests of carburized 12Cr steel alloy in long-life regime were performed under stress ratios of −1 and 0. Fatigue fracture can be divided into surface failure, interior failure without fine granular area (FGA), and interior failure with FGA. By considering the effects of the tensile limit, the evaluation of maximum crack sizes (inclusion sizes and FGA sizes), and residual stress distribution, the fatigue strength prediction model of carburized 12Cr steel alloy for inclusion-FGA-fisheye induced failure in low stress level region can be established. By comparing the predicted results evaluated by generalized extreme values (GEV) with generalized Pareto (GP), the GP distribution is more suitable to predict the fatigue limit of the carburized 12Cr steel alloy. Furthermore, by using the relationship between inclusion sizes and FGA sizes, the fatigue limit prediction model for the design of components can be established, and the result is extremely accurate for the carburized 12Cr steel alloy.</t>
  </si>
  <si>
    <t>Carburized steel alloy, crack size, fatigue strength prediction, residual stress, stress ratio</t>
  </si>
  <si>
    <t>10.1016/j.tws.2019.106471</t>
  </si>
  <si>
    <t>Experimental study on fatigue behavior of butt-welded thin-walled steel plates strengthened using CFRP sheets</t>
  </si>
  <si>
    <t>© 2019 Elsevier LtdWelded steel joints in structures are susceptible to fatigue failure. In this context, advanced carbon fiber reinforced polymer (CFRP) possess a demonstrated potential for the fatigue strengthening of steel structures. However, limited information is available on CFRP strengthening of butt-welded joints, which are the most common joint types in steel structures. This paper presents a study on fatigue behavior of butt-welded thin-walled steel plates strengthened using CFRP sheets. A total of 34 specimens with both single-sided and double-sided strengthening were performed via constant amplitude tensile fatigue loading, and another four specimens were employed for hot-spot stress measurement. The effect of CFRP strengthening on fatigue behavior was investigated by varying the strengthening scheme (single-sided or double-sided) and the number of CFRP sheet layers. Test results showed that the fatigue life of butt-welded steel plates with CFRP strengthening increased by approximately one to ten times when compared to the fatigue life of butt-welded steel plates without CFRP strengthening. Triple-layered double-sided specimens seemed to exhibit the best effect on fatigue life; their fatigue strength at 2 million cycles increased by 34% compared to that of specimens without CFRP strengthening. Specific fatigue design S–N curves of butt-welded thin-walled steel plates with and without CFRP strengthening were proposed directly. The fatigue test results were used to calibrate a fatigue design approach for CFRP strengthened butt-welded steel plates. In addition, the effect of CFRP strengthening on stiffness degradation was also discussed.</t>
  </si>
  <si>
    <t>Butt-welded steel plates, Carbon fiber reinforced polymer (CFRP), Fatigue test, Strengthening, S–N curve</t>
  </si>
  <si>
    <t>10.1016/j.apm.2019.09.045</t>
  </si>
  <si>
    <t>Probabilistic modeling and simulation of multiple surface crack propagation and coalescence</t>
  </si>
  <si>
    <t>Applied Mathematical Modelling</t>
  </si>
  <si>
    <t>© 2019In the low cycle fatigue (LCF) regime, fatigue failure of metallic materials with high strength and less impurities generally dominates by multiple surface crack propagation and coalescence, in which its final failure shows a stochastic nature on crack initiation, propagation and coalescence under cyclic loadings. According to this, the competing failure modes of multiple surface cracks and interior cracks are studied through coupling numerical simulations with fracture mechanics methods. In particular, a probabilistic procedure for modeling multiple surface crack propagation and coalescence is established by incorporating Monte Carlo simulation with experimental evidences, including surface crack density and crack length distributions measured from LCF replica tests of 30NiCrMoV12 steel. In addition, it calculates the probability of coalescence of neighboring cracks with allowance for their interactions and local plastic deformation at the crack tips. Finally, it estimates the remaining usage lives of specimens from initial state to critical cracks by propagation and coalescence of dispersed cracks.</t>
  </si>
  <si>
    <t>Crack coalescence, Crack growth, Fatigue, Life prediction, Multiple surface crack, Uncertainty</t>
  </si>
  <si>
    <t>10.1016/j.tafmec.2019.102403</t>
  </si>
  <si>
    <t>An investigation on the circumferential surface crack growth in steel pipes subjected to fatigue bending</t>
  </si>
  <si>
    <t>© 2019 Elsevier LtdIn the present paper, we propose an analytical method to calculate the Stress Intensity Factor (SIF) of circumferential surface cracks in steel pipes subjected to bending. In light of pipe geometry and bending load case, the analytical formula is raised by introducing new bending correction factors and new geometry correction factors on the basis of the Newman-Raju's method. The bending correction factors are deduced based on the bending stress gradient, while the geometry correction factors are determined by parametric studies for internal surface cracks and external surface cracks respectively. Owing to a large data set requirement by the parametric studies, three-dimensional finite element (FE) models of evaluating SIFs of circumferential surface cracks are developed. The FE method is validated to ensure that it could provide accurate SIF estimations. Analytical verification is conducted which shows that the SIF evaluated by the proposed analytical method match well with the results evaluated by the recommended analytical method. Then experimental investigations of external surface crack growth in offshore steel pipe subjected to fatigue bending are implemented to further validate the analytical method of predicting surface crack growth rate. The analytical results match well with the test results and the available experimental data from literature, indicating that the analytical method can be used for practical purposes and facilitate the crack growth evaluation and residual fatigue life prediction of cracked steel pipes.</t>
  </si>
  <si>
    <t>Analytical method, Circumferential surface crack, Steel pipes, Structural integrity, Surface crack growth rate</t>
  </si>
  <si>
    <t>10.1016/j.ijfatigue.2019.105340</t>
  </si>
  <si>
    <t>An investigation of fretting fatigue behavior and mechanism in 17-4PH stainless steel with gradient structure produced by an ultrasonic surface rolling process</t>
  </si>
  <si>
    <t>© 2019 Elsevier LtdA gradient structure layer was fabricated on 17-4PH specimens using an ultrasonic surface rolling process. The separation-factor methods confirmed that residual compressive stress played a critical role in improving fretting fatigue (FF) life, while gradient nano-crystalline structure and “fish scale-like” surface topography also had a beneficial influence. Residual compressive stress could enhance crack closures and reduce effective tensile stress. Nano-grains grew, and dislocation density reduced after FF experiment, which could accommodate an externally applied strain and neutralize any stress concentration. Additionally, the “fish scale-like” topography reduced total contact area between the specimen surface and fretting pad, which alleviated surface damage.</t>
  </si>
  <si>
    <t>17-4PH stainless steel, Fretting fatigue, Gradient structure layer, Ultrasonic surface rolling process</t>
  </si>
  <si>
    <t>10.1016/j.ijfatigue.2019.105328</t>
  </si>
  <si>
    <t>The influence of heat treatment on the behavior of fatigue crack growth in welded joints made of S355 under bending loading</t>
  </si>
  <si>
    <t>© 2019 Elsevier LtdThe work concerns on the results of the tests of the growth of the fatigue crack experiment. All specimens were subjected to bending at constant load using S355 steel. Rectangular cross-section specimens were weakened by external notches and fillet welded joints. The tests were carried out under cyclic bending without and with mean load values. Additionally, the impact of heat treatment on fatigue lifetime was investigated. Crack initiation and propagation stages were observed on the specimens’ surface using a light microscope. This research also shows microstructures with cracks of welded connectors and with changes in the material after heat treatment as well as their effect on the fatigue lifetime of joints. The highest durability was demonstrated by specimens without heat treatment. On the other hand, a similar fatigue crack growth mechanism was observed in different weld types. The numerical analysis also explains similar fatigue crack growth mechanism by equivalent stress intensity factors values. The fatigue life of welded specimens without heat treatment for both stress R-ratios was higher than for specimens after heat treatment.</t>
  </si>
  <si>
    <t>Bending, Fatigue crack growth, Heat treatment, Microhardness, Welding</t>
  </si>
  <si>
    <t>10.1016/j.ijfatigue.2019.105263</t>
  </si>
  <si>
    <t>Very high cycle fatigue behavior of bearing steel with rare earth addition</t>
  </si>
  <si>
    <t>© 2019This study aims to clarify the effect of rare earth (RE) addition on the very high cycle fatigue (VHCF) behavior of high-carbon chromium bearing steel. For this purpose, ultrasonic tension-compression fatigue tests were carried out on specimens extracted from bearing steels with and without RE addition. As a result, RE addition can prolong the fatigue life of bearing steel over 10 times and improve the fatigue limit at 109 cycles by 9.4% from 720 MPa to 788 MPa, which mainly result from the modification of RE elements to common CaO-Al2O3-MgO-SiO2-CaS inclusions, forming complex RE inclusions and leading to the decrease of inclusion size and the volume fraction of inclusions in bearing steel with RE addition. On the VHCF fracture of bearing steels with and without RE addition, both internal cracking mode and interface cracking mode exist at inclusions. Compared with bearing steel with RE addition, bearing steel without RE addition exhibits a longer crack initiation life due to stronger internal binding force of complex inclusions and interfacial binding force between complex inclusions and the matrix. However, smaller complex RE inclusions make crack propagation life of the former significantly longer than that of the latter. In addition, fine granular area (FGA) can be used to estimate the fatigue limit of different fatigue life in the VHCF regime and the fatigue limit at 109 cycles evaluated based on FGA indicates an error of around 2% with respect to the fatigue limit measured by staircase method.</t>
  </si>
  <si>
    <t>Bearing steel, Crack initiation and propagation, Inclusions, Rare earth, Very high cycle fatigue</t>
  </si>
  <si>
    <t>10.1016/j.msea.2019.138731</t>
  </si>
  <si>
    <t>Fatigue mechanisms of wheel rim steel under off-axis loading</t>
  </si>
  <si>
    <t>© 2019 Elsevier B.V.High-speed railway wheels often experience harsh cyclic loadings in service. To date, plenty of works have been performed to investigate the on-axis high cycle fatigue (HCF) behavior of high-speed railway wheel rim steel. However, the effect of off-axis loading on the HCF behavior is generally not discussed in literature. In this work, a self-designed multi-axis fatigue test fixture was used to realize biaxial tension-bending/shear fatigue loading in the direction of 30° to the axis. For comparison, the on-axis HCF behavior is studied experimentally as well. Based on multiaxial mechanics analysis, a new composite elastic-plastic model for off-axis fatigue was presented. Under almost the same life, although the difference in equivalent stress was not significant between on-axis and off-axis fatigue, experiments found that there were some clear distinct damage mechanisms behind the two fatigue modes in different stress dimensions. Combining with fatigue tests, evolutionary characteristics of macro fracture surface deflection, micro fracture morphology, crack propagation path, dislocation and lattice microstructure beneath fracture critical region were analyzed in depth to make connections with each other, and it was vitally affected by lattice structural evolution, sub-/grains reconstruction, slips shearing at boundaries, and fracture toughness in various degrees. The present research would help us to better understand the law of micro-damage and its evolution of wheel steels under off-axis fatigue.</t>
  </si>
  <si>
    <t>Dislocation, Fracture, Lattice structure, Off-axis fatigue, Wheel rim steel</t>
  </si>
  <si>
    <t>10.11817/j.issn.1672-7207.2020.01.019</t>
  </si>
  <si>
    <t>Fatigue test study of combined cable-girder anchorage structure in cable-stayed bridge with steel truss girder</t>
  </si>
  <si>
    <t>Bridge engineering, Combined cable-girder anchorage structure, Fatigue life, Fatigue performance, Fatigue test</t>
  </si>
  <si>
    <t>10.11896/cldb.18120135</t>
  </si>
  <si>
    <t>Prediction of Fatigue Crack Propagation of X56 Steel Submarine Pipelines in Corrosive Environment</t>
  </si>
  <si>
    <t>© 2020, Materials Review Magazine. All right reserved.Corrosive fatigue failure is universally existed in the submarine pipeline because of the immersion of pipeline in marine environment. An accurate method is critical for predicting the residual life of these pipelines. We studied the fatigue crack propagation behavior of the cracked pipeline under cyclic load of ocean waves, and proposed a novel approach for predicting the fatigue life of submarine pipeline. Then, we acquired the Paris law constants of X56 steel by employing the newly proposed shape factor to analyze the test data, and analyze the fatigue crack propagation behavior of the X56 steel under corrosive environment. Furthermore, we utilized the finite element software to simulate the fatigue crack propagation process and calculate the stress intensity factor (ΔK), and we conducted the residual life prediction of the X56 pipeline according to the Paris law. As could be seen from the results, for a given ΔK, the X56 steel pipeline showed a 1.6 times fatigue crack growth rates (da/dN) in seawater of that in air. Additionally, the influence of seawater on corrosive fatigue weakened gradually as the increasing fatigue crack growth rate. The results of residual life prediction of X56 steel pipeline conducted by the new approach was taken in comparison with the experimental results of a full-scale pipeline specimen, indicating the validity of the proposed approach in predicting the fatigue crack propagation state and the residual fatigue life of pipelines.</t>
  </si>
  <si>
    <t>Fatigue crack propagation, Paris law, Residual fatigue life, Submarine pipelines, X56 steel materials</t>
  </si>
  <si>
    <t>10.3901/JME.2020.02.035</t>
  </si>
  <si>
    <t>Experimental Study on Ratcheting Behavior of Different Rail Steels</t>
  </si>
  <si>
    <t>© 2020 Journal of Mechanical Engineering.The rolling contact fatigue failure induced by ratcheting behavior is one of the main modes of rail damage. The investigations of ratcheting behavior evolutions of different rail steels under cyclic loadings are useful for guiding the rail material selection in service. Experimental investigations on cyclic plastic deformation behavior of hot-rolled U71Mn, heat-treated U71Mn, hot-rolled U75V and heat-treated U78CrV rail steels are carried out. The maximum initial plastic strain and peak stress are limited in the same values, respectively, the difference in ratcheting behavior evolutions of different rail steels is discussed. The results show that, for the four materials investigated in experiments, the heat-treated U78CrV and hot-rolled U71Mn rails have the largest and smallest yield strength and ultimate strength, respectively; when the initial ratcheting strain values are similar, the ratcheting strain rates of heat-treated rail steels are larger than that of hot-rolled rail steels, no matter in the initial stage or in the stable stage; when the peak stress is constant, the higher strength rail steel is more resistant to the plastic deformation. The fatigue lives of different steels at a similar failure ratcheting strain are very different, the fatigue lives decrease with the increasing failure ratcheting strain, and the stable ratcheting strain rate can be used for predicting the fatigue crack initiation life at a critical location of different rails.</t>
  </si>
  <si>
    <t>Plastic accumulation, Rail, Ratcheting behavior, Stable ratcheting strain rate, Stress cycling</t>
  </si>
  <si>
    <t>10.1016/j.msea.2019.138627</t>
  </si>
  <si>
    <t>Isothermal and thermomechanical fatigue behaviour of type 316LN austenitic stainless steel base metal and weld joint</t>
  </si>
  <si>
    <t>© 2019 Elsevier B.V.Thermomechanical fatigue (TMF) studies were carried out on type 316 LN austenitic stainless steel (SS) base metal (BM) and its weld joint (WJ) with a temperature interval of 623–873 K under in-phase (IP) and out-of-phase (OP) combinations of mechanical strain and temperature. Tests were performed under mechanical strain control mode using the strain amplitudes in the range, ±0.25% to ±0.6%. Besides, isothermal low cycle fatigue (IF) tests were also conducted on the weld joint at 873 K. TMF cycling resulted in a slightly higher cyclic stress response (CSR) compared to IF loading for the weld joint. The IP TMF cycling yielded a higher plastic strain amplitude in comparison to OP TMF for both the base metal and the weld joint. Cyclic life of the weld joint is found to be inferior to that of the base metal. The fatigue lives exhibited by the base metal and the weld joint varied in the following sequence: IP TMF &lt; IF &lt; OP TMF. Preferential crack initiation in the weld region owing to embrittlement of transformed δ-ferrite was noticed with an increase in the mechanical strain amplitude under both TMF and IF cycling conditions. Crack initiation and propagation generally occurred in transgranular mode under IF and OP TMF and mixed (trans-plus intergranular) mode under IP TMF cycling. Electron back scattered diffraction (EBSD) measurements were employed to investigate the substructural development in terms of local misorientation distribution, inverse pole figure (IPF) maps and boundary dislocation density (ρ) in the weld metal region, under IF and IP TMF cycling. The dislocation density was found to decrease for both IF and IP TMF cycling compared to the as-welded condition, with the decrease being higher for IF cycling. The TMF data generated for the type 316LN SS base metal and weld joint at different strain ranges in the present study clearly demonstrated a lack of conservatism associated with the current design practice which is based on the IF data at the maximum temperature (Tmax) of the service cycle.</t>
  </si>
  <si>
    <t>316 LN SS weld joint, Isothermal low cycle fatigue, Thermomechanical fatigue, δ-Ferrite</t>
  </si>
  <si>
    <t>10.1016/j.msea.2019.138591</t>
  </si>
  <si>
    <t>Effect of hold time on high temperature creep-fatigue behavior of Fe–25Ni–20Cr (wt.%) austenitic stainless steel (Alloy 709)</t>
  </si>
  <si>
    <t>© 2019 Elsevier B.V.To understand high temperature creep-fatigue interaction of the Alloy 709, strain-controlled low-cycle fatigue (LCF) tests were performed at strain ranges varying from 0.3% to 1.2% with fully reversible cycle of triangular waveform at 750 °C. In addition, different hold times of 60, 600, 1800 and 3600 s were introduced at the maximum tensile strain to investigate the effect of creep damage on the fatigue-life at strain range of 1% at 750 °C. The creep-fatigue life and the number of cycles to macro-crack initiation and failure are found to decrease with increasing hold time indicating higher crack initiation and growth rates. Creep-fatigue life is evaluated by a linear summation of fractions of cyclic and creep damages according to ASME code. The fractographs of the samples deformed at 1% strain range indicated that fatigue might have been the dominant mode of deformation whereas, for the samples deformed at the same strain range with different hold times, both fatigue and creep have contributed to the overall deformation and fracture of the alloy.</t>
  </si>
  <si>
    <t>Advanced austenitic stainless steel, Creep-fatigue, Hold time, Intergranular, Low-cycle fatigue, Transgranular</t>
  </si>
  <si>
    <t>10.12989/scs.2020.34.1.035</t>
  </si>
  <si>
    <t>Low-cycle fatigue in steel H-piles of integral bridges; a comparative study of experimental testing and finite element simulation</t>
  </si>
  <si>
    <t>Copyright © 2020 Techno-Press, Ltd.Integral abutment bridges (IABs) are those bridges without expansion joints. A single row of steel H-piles (SHPs) is commonly used at the thin and stub abutments of IABs to form a flexible support system at the bridge ends to accommodate thermal-induced displacement of the bridge. Consequently, as the IAB expands and contracts due to temperature variations, the SHPs supporting the abutments are subjected to cyclic lateral (longitudinal) displacements, which may eventually lead to low-cycle fatigue (LCF) failure of the piles. In this paper, the potential of using finite element (FE) modeling techniques to estimate the LCF life of SHPs commonly used in IABs is investigated. For this purpose, first, experimental tests are conducted on several SHP specimens to determine their LCF life under thermal-induced cyclic flexural strains. In the experimental tests, the specimens are subjected to longitudinal displacements (or flexural strain cycles) with various amplitudes in the absence and presence of a typical axial load. Next, nonlinear FE models of the tested SHP specimens are developed using the computer program ANSYS to investigate the possibility of using such numerical models to predict the LCF life of SHPs commonly used in IABs. The comparison of FE analysis results with the experimental test results revealed that the FE analysis results are in close agreement with the experimental test results. Thus, FE modeling techniques similar to that used in this research study may be used to predict the LCF life of SHP commonly used in IABs.</t>
  </si>
  <si>
    <t>Finite element simulation, Integral Abutment Bridge, Low Cycle Fatigue, Steel H-Pile</t>
  </si>
  <si>
    <t>10.1007/978-981-15-7827-4_53</t>
  </si>
  <si>
    <t>Reliability Design for Bending Fatigue Strength of Carburized Gears of Low-Carbon Case Hardenable Steels 20CrMo, 20MnCr5, and SAE 8620</t>
  </si>
  <si>
    <t>© 2020, Springer Nature Singapore Pte Ltd.Bending fatigue test was performed on carburized gears made of different low-carbon hardenable steels such as 20CrMo, 20MnCr5, and SAE 8620. Hardness assessment and microstructure examination were conducted to confirm the homogeneity of phase presence and absence of network carbides and decarburization. Stress levels were chosen to find the fatigue limit of the different carburized gear materials. Fatigue life of the component can be predicted at various stress level with available test data by using Weibull distribution, which is suitable for random failure data. By fitting this failure data at various stress level, actual fatigue strength of the component can be calculated at different reliability. Reliable fatigue design for three different materials are predicted and compared, which disclosed SAE 8629 as superior.</t>
  </si>
  <si>
    <t>Bending fatigue strength, Carburizing, Reliability, Weibull distribution</t>
  </si>
  <si>
    <t>10.1520/STP162320190081</t>
  </si>
  <si>
    <t>Quantitative ultrasonic characterization of subsurface inclusions in tapered roller bearings</t>
  </si>
  <si>
    <t>ASTM Special Technical Publication</t>
  </si>
  <si>
    <t>© 2020 ASTM International.Initiation sites for rolling contact fatigue (RCF) in bearing components are often associated with subsurface inclusions. The presence of such defects within the region of maximum shear stress just below the contact surface can increase the local state of stress. Eventually, the high-stress region may initiate microcrack formation, leading to raceway spall that is detrimental to bearing performance. Thus, bearing steel cleanliness is critical, particularly in the near-race region. In this article, recent ultrasonic surface wave inspection methods are described with which subsurface inclusions can be identified and characterized. Our past work has shown that such an approach can be used to identify subsurface inclusions that spall when subjected to simulated service life tests. Here, the quantitative aspects of this research will be highlighted. The surface wave penetration depth and the reflection amplitude from an inclusion are both frequency dependent. Thus, multifrequency ultrasonic inspection procedures have been developed to exploit this behavior to identify the size and depth of inclusions. Reference measurements are based on samples created with artificial defects that have a known size and depth. Finite element (FE) modeling is used to identify inclusion sizes and depths that are deemed critical to bearing performance from which the ultrasonic inspection criteria are generated. This work is expected to impact the field of nondestructive testing for bearing components subjected to RCF.</t>
  </si>
  <si>
    <t>Bearing spalls, Rolling contact fatigue, Subsurface inclusions, Ultrasonic surface waves, Ultrasound inspection</t>
  </si>
  <si>
    <t>10.1520/STP162320190064</t>
  </si>
  <si>
    <t>Manufacturing of large-diameter rolling element bearings by steel-steel multimaterial systems</t>
  </si>
  <si>
    <t>© 2020 ASTM International.Ensuring the reliability of wind turbine (WT) generators and reducing maintenance intervals are major levers for reducing the levelized cost of energy and thus increasing competitiveness of WTs. With increasing development in the energy sector, the dimensions and load of individual components such as slewing bearings also rise nonlinearly. To manufacture such bearings with a diameter of a few meters, low-alloy heat-treatable steels are commonly used. In order to optimize large-diameter rolling element bearings, a novel process chain for the resource-efficient production of these machine elements using steel-steel multimaterial systems has been developed. A high-quality bearing steel with a high resistance to wear and fatigue, such as AISI 52100 or better, is applied by plasma powder deposition welding on low-cost steel blanks. The base material fulfils basic requirements regarding structural load-bearing capacity, thus serving as a support structure. High-strength steel serves as a raceway for a rolling element bearing and extends over the fatigue life-determining material volume under cyclic rolling contact fatigue. This hybrid workpiece is then formed by ring rolling, which guarantees material- and process-related advantages. For bearing dimensions of several meters in diameter, this approach can be more economical and can result in better material properties than producing a bearing consistently from high-quality and high-purity bearing steel. First results of this approach are presented, in which the process described here was performed on cylindrical roller thrust bearings and a cylindrical roller bearing inner ring as analogy models on a laboratory scale. Here, an AISI 52100 cladding was welded onto a lower-strength base material (AISI 1022M). Microsections after welding, forming, and heat treatment are presented, showing a recrystallization and microstructure transformation. Bearing fatigue tests were carried out, which showed good agreement to classical rolling contact fatigue theory. These findings will later be scaled to larger geometric dimensions.</t>
  </si>
  <si>
    <t>AISI 52100, Bearing fatigue life, Hybrid bearing, Plasma transferred arc welding, Slewing bearing, Tailored forming, Tribology, Wind turbine bearing</t>
  </si>
  <si>
    <t>10.1520/STP162320190094</t>
  </si>
  <si>
    <t>Surface damage in rolling bearings and the impact on rolling contact fatigue</t>
  </si>
  <si>
    <t>© 2020 ASTM International.Ideally, rolling bearings would always be operated in controlled clean environments and with perfect mounting conditions. However, in many cases, contamination as well as impact damage during mounting occurs. This can result in damage to the bearing raceways due to overrolling of particulate matter or uncontrolled contact of mating surfaces. The influence of such surface deformations on the bearing fatigue life has long been and still is a topic of research for bearing suppliers as well as for customers. In this work, the effect has been studied by a stringent simulation approach starting from the initial material deformation mechanisms to fatigue simulation and subsequent rating life analysis. Two-dimensional as well as three-dimensional deformation simulations were applied to identify the stress and strain formation during initial indentation and subsequent overrolling of damage features in the raceway of bearing rings. The evolution of stress and strain states were simulated for multiple overrolling events until saturation occurred. Subsequently, the resulting stress fields were analyzed in a local-stress-based rating life model. Several shapes and sizes of predamage were modeled, and the effect on the calculated lifetime was compared. This simulative approach was accompanied by experimental validation on artificially predamaged bearing raceways to compare calculated rating life with experimental test life data. It can be shown that the size, shape, and curvature of the damages are not necessarily dominant factors for the effect of indentations on bearing life. The most dominant factor proves to be the size of the material ridge formed due to the material flow at the indent. For the testing conditions and size of the tested bearings, a threshold for the life-limiting ridge heights could be derived from simulations, which was found to be in good agreement with results from the life tests.</t>
  </si>
  <si>
    <t>Bearing steel, Contamination, Rating life analysis, Rolling contact fatigue, Simulation</t>
  </si>
  <si>
    <t>10.1520/STP162320190100</t>
  </si>
  <si>
    <t>Investigation of fatigue behavior around nonmetallic inclusion using a newly developed rolling contact fatigue test method</t>
  </si>
  <si>
    <t>© 2020 ASTM International.In recent years, automobile electrification and wind power generation have been expanded worldwide, and the conditions of bearing use in these processes will become more severe. In order to develop a longer life product, it is necessary to clarify the mechanism of internal fracture from the viewpoint of crack initiation and propagation around the inclusion, which is the principle of fatigue behavior. In this research regarding inclusion-originated flaking, a new rolling contact fatigue (RCF) test method was proposed to visualize the crack behavior around inclusions that contributes to life improvement and establishment of quantitative life prediction technology. This method enables us to introduce the preselected inclusion artificially into the test pieces. Furthermore, it also makes it possible to control the interfacial state between an inclusion and its surrounding matrix. Based on the results, the RCF models for internal fracture are classified into two cases. One is the case of an inclusion with an artificially introduced gap. This model allows shallow-inclined crack initiation from both sides of the inclusion, followed by horizontal crack propagation until flaking. The cracking behavior is similar to the case of a cavity in steel; therefore, this type of defect is harmful for RCF life. The other case is that of an inclusion without a gap. The model allows that the crack initiates nearly 45° to the contact surface around the inclusion and then arrests. This type of defect is less harmful for RCF life.</t>
  </si>
  <si>
    <t>Artificial defect, Crack initiation, Crack propagation, Fatigue mechanism, Rolling contact fatigue</t>
  </si>
  <si>
    <t>10.1520/STP162320190097</t>
  </si>
  <si>
    <t>Performance and reliability of powder metallurgy steels for aerospace bearings</t>
  </si>
  <si>
    <t>© 2020 ASTM International.The evolution of aerospace engines has led to a significant reduction in polluting emissions and fuel consumption, while increasing the demands placed on bearings. Hence, meeting these increasing demands for tomorrow's bearings raises the issue of producing a new material that will ensure the fatigue life and reliability. The research on high-performance material is a good opportunity to promote the introduction of powder metallurgy steel. Powder metallurgy for bearing steel manufacturing was introduced several decades ago, but the effective use in aerospace engines is still very limited. This is probably the consequence of a lack of understanding of how modern powder metallurgy steels could be used to manufacture bearings. The main interest in powder metallurgy is that it is very well adapted to increase hardness after heat treatment as a consequence of the high addition of alloying elements. Due to the fast solidification conditions, there is no specific problem concerning segregation and carbide size. In a previous symposium, we presented some data concerning ASP 2055 and the interesting metallurgy associated with this material. This article will focus on additional results concerning the mechanical and rolling contact fatigue behavior, with emphasis on toughness and microcleanliness. Thermomechanical treatment and the metallurgical evolution after each manufacturing step will be described. The main parameters concerning the formability of ASP 2055 will also be detailed. In this article, the methodology used for the metallurgical characterization will be described in detail. The mechanical results and rolling contact fatigue test results will be discussed in comparison with the well-known reference M50 vacuum induction melting/vacuum arc refining (VIM/VAR). Emphasis will be put mainly on the toughness and cleanliness assessment results. The interest in using new techniques such as microwave microscopy to reveal subsurface defects is highlighted, underlining how promising these techniques are.</t>
  </si>
  <si>
    <t>ASP 2055, Bearing steel, Cleanliness, Microstructure, Powder metallurgy, Rolling contact fatigue, Scanning microwave microscopy</t>
  </si>
  <si>
    <t>10.1520/STP162320190112</t>
  </si>
  <si>
    <t>Lubricant-induced white etching cracks: Mechanism and effects of surface finishing</t>
  </si>
  <si>
    <t>© 2020 ASTM International.Cylindrical roller thrust bearings (CRTBs) were fatigue tested in various lubricants under rolling-sliding conditions. The bearings exhibited premature damage when the tests were performed in a lubricant containing significant additives (referred to in this paper as "test gear oil"). Bearing life in the test gear oil was less than 5% of bearing life when tested in a mineral oil containing no additives. Investigations on posttest bearings from the test gear oil revealed localized raised areas on the tribosurfaces of the raceways. Upon further examination, subsurface white etching cracks (WECs) were observed beneath the raised surface features. The raised areas resembled hydrogen-induced blisters. Subsequent thermal desorption spectroscopy analysis of the bearing races with the raised features revealed hydrogen evolution from the posttest raceways. In contrast, races exhibited typical point surface origin (PSO)-type damage when the bearings were tested in plain mineral oil. Also, there were no subsurface crack networks or white etching features associated with the PSO spalling damage. Additional tests were performed with embedded abrasive particles that were introduced onto the raceways using a lapping process. Posttest investigations showed neither the raceways nor the rollers contained WECs, and the damage mode had changed even though they were tested in the test gear oil. Although WECs are generated in the subsurface, their formation depends on the surface condition of the raceways, so these results suggest that WEC formation is a surface-driven phenomenon. Based on these insights, possible WEC mitigation and prevention methods are discussed.</t>
  </si>
  <si>
    <t>Bearing steel, Bearings, Hydrogen embrittlement, Lubricant additives, Slip, Subsurface cracking, White etching cracks, Wind turbines</t>
  </si>
  <si>
    <t>10.1520/STP162320190039</t>
  </si>
  <si>
    <t>Influence of material, heat treatment, and microstructure in resisting white etching crack damage</t>
  </si>
  <si>
    <t>© 2020 ASTM International.In this study, steels that had undergone different heat treatments resulting in different microstructures were tested under rolling contact fatigue (RCF) and under specific test conditions known to cause white etching cracks (WECs). The test conditions included high slide-to-roll ratios and a lubricant known to promote WECs. It was observed that case-carburized AISI 3310 steel showed longer fatigue life than martensitically through-hardened 52100 steel with respect to a WEC damage mode. To understand how and why the case-carburized steel showed longer life, other material heat-treated combinations were tested and different material strengthening mechanisms were considered. The study examined carburized steel that had been heat treated differently and RCF tested. The 3310 steel was carburized at a lower carbon potential, and post carburize austenitization was done at a lower temperature so that lesser solute quantities would dissolve into the austenite phase prior to the quench step. The carburized steel samples with less solute dissolution showed higher hardness and more compressive stresses than the original carburized steel; however, they showed 75% shorter RCF life than the original carburized steel. These results suggest that solid solution strengthening is the prime contributor to fatigue resistance under WEC damage conditions. In addition, coarse microstructure morphologies obtained through high austenitization temperatures were shown to exhibit poor WEC damage resistance.</t>
  </si>
  <si>
    <t>Bearings, Crack resistance, Fatigue damage, Heat treatment, Hydrogen-induced cracking, Microstructure, Rolling contact fatigue, White etching cracks</t>
  </si>
  <si>
    <t>10.1520/STP162320190102</t>
  </si>
  <si>
    <t>Spall propagation characteristics of life-tested VIM-VAR M50 and pyrowear 675 bearing steels</t>
  </si>
  <si>
    <t>© 2020 ASTM International.Spall propagation experiments were conducted on fatigue life-tested 208-size angular contact bearings made of vacuum induction melted, vacuum arc remelted (VIM-VAR) M50 (with both M50 and Si3N4 rolling elements) and two heat treatment variations of VIM-VAR Pyrowear 675 (P675) (with Si3N4 rolling elements). The primary focus was to study the effect of accumulated stress cycles and spall initiation method on spall propagation rate. Bearings were initially tested for rolling contact fatigue (RCF) life at maximum Hertzian contact stress values of 3.10 GPa (all-metal) and 3.56 GPa (hybrid) and at a temperature of 128°C using high thermal stability (HTS) oil conforming to MIL-PRF-23699G. Spall propagation tests were then subsequently conducted on fatigue life-tested bearings at 2.41 GPa (350 ksi) maximum Hertzian contact stress until a predetermined amount of material removal was detected. Propagation experiments were performed on both naturally occurring fatigue spalls from life testing and spalls initiated from Rockwell hardness indentations on suspended life-tested bearings. Selected life-tested bearings were investigated for alteration in microstructure and residual stress prior to spall propagation experiments. The effect of alloy, heat treatment, and stress cycling on spall propagation rate was examined. The material microstructural decay from accumulated stress cycles had a significant effect on the spall propagation time of hybrid bearings.</t>
  </si>
  <si>
    <t>Bearing steel, Pyrowear 675, Rolling contact fatigue life, Spall propagation, VIM-VAR M50</t>
  </si>
  <si>
    <t>10.1016/j.matpr.2020.12.1226</t>
  </si>
  <si>
    <t>Finite element analysis of lap joint based on various geometrical parameters to study the behavior of weld strength</t>
  </si>
  <si>
    <t>© 2020 Elsevier Ltd. All rights reserved.This paper reports on study of lap joint weld shear strength of resistance spot weld. Resistance Spot Welding (RSW) is a very cost effective joining technology in automobile industry used to join sheets or plates. The research papers present the effect of various parameters like welding time, welding current, electrode force and squeeze time on strength of joint formed by spot welding of similar and dissimilar metals and thicknesses. Optimization of these parameters is obtained by the micro-hardness test, tensile shear test and fatigue test and the papers presented the methodologies to increase the fatigue life of the joint. In this paper MSC Nastran software is used to analyze the strength of the joint formed by the resistance spot welding. Steel Plates or sheets are modeled with Shell elements of type CQUAD4 and weld element between two plates (Nuggets) are modeled with 1D element with CBAR elements. Various FE models are generated with the consideration of geometrical parameters like thickness of the plate, nuggets along the span length and edge distance. FE models will be subjected to constant pre-defined loads on the various FE models and the weld shear strength were captured for each model and compared against the other models to study the weld behavior. Outcome of the present study provides the insight towards the selection of the optimized weld spots (nuggets) distribution for the various thicknesses of the plate, location of the nuggets along the length and the selection of optimum edge distance. The present study is used to compare the stresses induced in the plates and nuggets for the given load.</t>
  </si>
  <si>
    <t>FE model, Lap joint, RSW, Shear strength</t>
  </si>
  <si>
    <t>10.1016/j.matpr.2020.07.370</t>
  </si>
  <si>
    <t>High-temperature tensile behavior and high-cycle fatigue properties of Mg-7Li-1Zn alloy</t>
  </si>
  <si>
    <t>© 2020 Elsevier Ltd. All rights reserved.The use of light steels such as magnesium alloys is increasing due to their suitable mechanical behavior in various industries (e.g., automotive, aerospace, and electronic engineering). In this regard, pure magnesium is one of the most earth-abundant metals and has unique properties such as high strength-to-weight ratio and very high recyclability. Among magnesium alloys, magnesium compounds and various percentages of lithium are known as one of the most popular engineering metals due to their high formulation capability. Also, significant features of magnesium-lithium alloy include its high elongation beside the low density. The results of previous studies indicate that annealing at 350°C for 3h leads to the same physical properties in different directions for Mg-7Li-1Zn alloy. The main aim of this research is to investigate the static properties at different temperatures and the high-cycle fatigue behavior of this alloy. To this end, Optical Microscopy (OM) observations and X-ray Diffraction (XRD) analysis were employed to determine the metallurgical properties of the material. Next, tensile and fatigue test specimens were fabricated according to ASTM E21 and ASTM E466 standards, respectively. Tensile tests were performed at the temperature of the room, 150, 200, and 300°C. The key parameters were extracted and compared to that of pure Mg. Eventually, force-controlled axial fatigue tests were carried out on pure Mg and Mg-7Li-1Zn specimens under a loading frequency of 10Hz and fully reversed loading. The experimental results reveal that fatigue strength of Mg-7Li-1Zn alloy is much higher than pure magnesium (i.e., the fatigue life improvement of 400% occurs by utilizing Mg-7Li-1Zn in compared with fatigue life of pure Mg at the maximum loading of 50MPa).</t>
  </si>
  <si>
    <t>Fatigue properties, High temperature, Magnesium-lithium alloy, Mechanical properties, Microstructure</t>
  </si>
  <si>
    <t>10.1016/j.matpr.2020.07.261</t>
  </si>
  <si>
    <t>Low-cycle fatigue behavior of H-shaped steel piles of an integral concrete bridge subjected to temperature variations</t>
  </si>
  <si>
    <t>© 2020 Elsevier Ltd. All rights reserved.The main purpose of this research is to estimate the fatigue life of steel piles of an integral bridge under displacement control conditions due to temperature variations. To this end, Finite Element (FE) simulation was performed to determine the critical region which is apt to fail. In this regard, the mesh size adopted considering total strain (sum of elastic and plastic strains). After that, the fatigue life of the component was calculated in the critical element using FE results and employing the strain-life criterion. Finally, the finite element results were compared with the available experimental results. This comparison showed that there was only 6.5% difference between the simulation results and the fatigue test data. Moreover, the findings of this study revealed that during 213 cycles of loading, cracks or tears with a length of 12mm are created in the structure. Moreover, the tear size increases three times by continuing loading up to 529 cycles.</t>
  </si>
  <si>
    <t>Fatigue behavior, FE simulation, Integral concrete bridge, Steel piles, Temperature variations</t>
  </si>
  <si>
    <t>10.1080/09507116.2021.1941631</t>
  </si>
  <si>
    <t>Influence of shape of weld toe and hardness of weld metal on fatigue properties in GMA welded ﬁllet lap joint of UHSS sheet</t>
  </si>
  <si>
    <t>© 2021 Informa UK Limited, trading as Taylor &amp; Francis Group.This study aims to clarify the inﬂuence of shape around weld toe and hardness of weld metal on fatigue crack life in ﬁllet lap joints for automotive chassis elements. Gas metal arc (GMA) welding was performed using 980 MPa class hot rolled steel sheet as the test material. The shape around weld toe and hardness of weld metal were changed by the combination of the shield gas composition and the welding wire. The smoothing of the weld toe signiﬁcantly improved the fatigue life compared to the hardened weld metal. The total fatigue life was separated into crack initiation life and crack propagation life by measuring the decreasing ratio in the stiﬀness of the specimen during the fatigue test. Then, the eﬀect of smoothing the weld toe and hardening the weld metal on each life was examined. The changes in the propagating crack front shape and the propagation rate during fatigue test were examined by the beach mark technique. As a result, it was suggested that the smoothing of weld toe improves not only the crack initiation life but also the propagation life by delaying the crack propagation rate in the early stage of crack propagation. The mechanism of retardation of crack propagation rate due to smoothing of weld toe was discussed from the viewpoint of crack shape and aspect ratio.</t>
  </si>
  <si>
    <t>crack propagation, fatigue life, Fatigue strength, gas metal arc welding, high strength steel sheet</t>
  </si>
  <si>
    <t>10.1115/OMAE2020-19043</t>
  </si>
  <si>
    <t>Fatigue design of hybrid welded steel beams</t>
  </si>
  <si>
    <t>© 2020 American Society of Mechanical Engineers (ASME). All rights reserved.Hot rolled sections such as I- and H-beams are commonly used as structural elements in offshore platforms. They exhibit a superior fatigue life compared to welded sections due to smooth corners and the absence of welds between the flange and web plates. Hence, when loaded in fatigue, the butt welds joining different sections are the hotspots in the design. Due to the size of the rolling installations, the maximum height for such sections is limited. To overcome these limitations, a hybrid welded beam concept is studied. This concept consists of 2 hot rolled T-sections with a plate welded in between to form an H-beam with increased section height. The advantage of this approach is that it maintains the smooth corners of the hot rolled sections and places the longitudinal welds closer to the neutral axis of the beam where the stress levels in bending are reduced compared to the flange-web interface. Hence, the butt weld between different beam sections remains the hotspot instead of the longitudinal weld. In the present work the fatigue design of such hybrid welded beams is studied. As part of this research, an efficient experimental assessment methodology is proposed. Fatigue tests are performed on a large-scale resonant bending test setup allowing a testing frequency of around 30 Hz. Tests are performed on HISTAR HE girders with a section height of 696 mm and 524 mm. As a reference, fatigue tests are performed on hot rolled HE beams joined by butt welding. Hybrid welded beams will be tested in the same setup at a later stage. During the tests, fatigue crack initiation is detected using an acoustic emission system. Further crack propagation is monitored through local strain measurements and by intermediate inspections during the tests. In addition, the beach marking method is applied, allowing to investigate the evolution of the crack front by post-mortem analysis.</t>
  </si>
  <si>
    <t>Beam, Fatigue, HISTAR, Hybrid welded, Resonant fatigue</t>
  </si>
  <si>
    <t>10.5802/CRMECA.38</t>
  </si>
  <si>
    <t>A multi-phase linear kinematic elastoplastic model for the HAZ of welded S355J2 steel under low-cycle fatigue</t>
  </si>
  <si>
    <t>Comptes Rendus - Mecanique</t>
  </si>
  <si>
    <t>© Académie des sciences, Paris and the authors, 2020. Some rights reserved.The aim of this paper is to develop a linear kinematic elastoplastic model for simulating the mechanical behavior of a heat-affected zone under low-cycle fatigue for welded S355J2 low-carbon steel. First, an experimental procedure is developed by means of a Gleeble machine for creating macroscopic tensile specimens with different homogeneous metallurgical compositions according to a welding continuous cooling transformation diagram. Then, cyclic tensile tests are carried out by prescribing different strain amplitudes up to 1%. By considering the stabilized behavior at mid-life, the yield stress and hardening modulus are identified as functions of the metallurgical composition by means of a linear mixture rule. Comparisons with numerical simulations are presented to show the efficiency of the multi-phase cyclic linear kinematic elastoplastic model proposed in this work.</t>
  </si>
  <si>
    <t>Gleeble, HAZ, Kinematic hardening, Low-cycle fatigue, Weld</t>
  </si>
  <si>
    <t>10.3850/978-981-14-8593-0_4154-cd</t>
  </si>
  <si>
    <t>Probabilistic fatigue analysis of the existing steel crane runway</t>
  </si>
  <si>
    <t>Proceedings of the 30th European Safety and Reliability Conference and the 15th Probabilistic Safety Assessment and Management Conference</t>
  </si>
  <si>
    <t>© ESREL2020-PSAM15 Organizers.Published by Research Publishing, Singapore.Fatigue phenomenon is one of the main factors influencing the life of steel structures and bridges subjected to cyclic loading. The assessment of fatigue life and, in particular, the prediction of residual service life in the existing buildings are a significant and current engineering problem. A number of studies have been conducted for the stochastic estimation of reliability and the subsequent prediction of the life of various carrying capacity elements and constructions. Numerous numerical methods, mostly based on the finite element method – FEM, have been developed to aid in the understanding of the behavior of the fatigue phenomena. The essential tools for these calculations are provided by fracture mechanics and the reliability theory. Some of approaches used for the fatigue crack prediction are based on stochastic methods. The paper focuses on the probabilistic analysis of fatigue damage of the supporting structure of the crane runway serving the steel warehouse operation of the Vitkovice Machinery Group, Czech Republic. For the prediction of fatigue damage over time, calibration functions for short edge cracks were derived based on the results of the experiment, and the acceptable size of the fatigue crack in damaged structural component under analysis was determined. The stochastic methodology for the prediction of fatigue crack propagation is based on linear fracture mechanics utilizing the Paris-Erdogan’s law and Direct Optimized Probabilistic Calculation (DOProC).</t>
  </si>
  <si>
    <t>DOProC method, Fatigue, Linear fracture mechanics, Probability of failure, Steel structure</t>
  </si>
  <si>
    <t>10.1061/9780784482933.154</t>
  </si>
  <si>
    <t>Experimental Study on Durability of Hot Asphalt Mixture in Bridge Deck Pavement Based on Uniform Design</t>
  </si>
  <si>
    <t>CICTP 2020: Advanced Transportation Technologies and Development-Enhancing Connections - Proceedings of the 20th COTA International Conference of Transportation Professionals</t>
  </si>
  <si>
    <t>© ASCE.Long-span steel bridges experience deck pavement distresses during early operation, such as high-temperature rutting and fatigue. Current asphalt mix design overemphasizes high temperature performance, neglecting other properties. Designing a method of durable asphalt mixture in deck overlay based on balanced performance, this paper selected three factors (void ratio, asphalt content, and stain level) to design a uniform test for fatigue and high-temperature performance of modifier asphalt mixtures with 8% SBS additive by four-point flexure beam fatigue and rutting tests. Regression analysis of results was performed via MATLAB. When requirements of fatigue life, dynamic stability, and strain level of long-span steel bridges were obtained, predicted values of air void and asphalt content were reckoned using fatigue and rutting regression equations. A method for inverse calculation of volume index of asphalt mixture based on performance requirements was established. The project showed good fatigue and excellent high temperature performance using the design, verifying feasibility.</t>
  </si>
  <si>
    <t>Balance design, Fatigue performance, High-temperature performance, Hot asphalt mixture, Regression equation, Uniform design test</t>
  </si>
  <si>
    <t>10.1080/09507116.2021.1915567</t>
  </si>
  <si>
    <t>A simple repair method of fatigue cracks using stop-holes reinforced with wedge members: applicability to reinitiated cracks and effects of an anti-fatigue smart paste</t>
  </si>
  <si>
    <t>© 2021 Informa UK Limited, trading as Taylor &amp; Francis Group.A simple method of repairing fatigue cracks using stop-holes reinforced with wedge members, that was previously proposed by the author, has been examined for the case of reinitiated cracks. By using this method, the stress intensity factor range around a reinitiated crack tip is expected to be reduced by the wedge load effect of the wedge members. The chief advantages of this method are that the repair work can be easily performed from only one side of a cracked structure, and that the wedge member can be set so adaptive as to maintain the wedge load automatically and effectively as the reinitiated crack grows. Specifically, slope-type wedge members have been adopted, and an adaptive mechanism of the wedge member has been devised using a pulley and a wire-type displacement metre. Fatigue tests were performed on a steel plate specimen with a drill hole and a notch, and validity of the above repair method was experimentally examined using both of simple and adaptive wedge members. In addition, an anti-fatigue smart paste, which consists of fine alumina particles and silicone grease, was applied to the periphery of the drill hole, and its effects on automatic restraint and visual detection of crack growth were investigated. FE analyses using contact elements were also carried out for a comparative study. As a result, it was found that the strain range on the specimen side is reduced to 44.0 % and the fatigue life is prolonged by 12.4 times by application of the adaptive wedge member as compared with the case of the conventional stop-hole. As for the anti-fatigue smart paste, it was found that the fatigue life is further prolonged by about three times as compared with the case of the adaptive wedge member and the paste has an evident function to facilitate visual detection of cracks.</t>
  </si>
  <si>
    <t>adaptive wedge, anti-fatigue smart paste, crack growth, Fatigue crack, reinitiated crack, repair method, stop-hole, wedge load</t>
  </si>
  <si>
    <t>10.1080/09507116.2021.1915565</t>
  </si>
  <si>
    <t>A simple repair method of fatigue cracks using stop-holes reinforced with wedge members</t>
  </si>
  <si>
    <t>© 2021 Informa UK Limited, trading as Taylor &amp; Francis Group.A simple method of repairing fatigue cracks using stop-holes reinforced with wedge members has been newly proposed. By using this method, the stress range at the stop-hole edge is expected to be drastically reduced by the wedge load effect of the wedge member. The chief advantages of this method are that the repair work can be easily performed from only one side of a cracked structure and that the wedge member can be set so adaptive as to maintain the wedge load automatically and effectively even after the structure around the stop-hole is subjected to some excessive tensile loads and the stop-hole is plastically deformed. Speciﬁcally, slope-type wedge members have been newly designed and optimized, and an adaptive mechanism of the wedge member has been devised using a pulley, a string and a weight. Static loading tests and fatigue tests were performed on a steel plate specimen with a slit and a drill hole, and validity of the above repair method was experimentally examined using both of simple and adaptive wedge members. FE analyses using contact elements were also carried out for a comparative study. As a result, it was found that the stress range at the stop-hole edge is reduced by more than 60 % and the fatigue life is prolonged more than 20-fold by application of the adaptive wedge member as compared with those in the case of the conventional stop-hole. It was also shown that application of the simple wedge member is limitedly effective when the wedge part is held on the specimen and the applied load range is lower than a certain level.</t>
  </si>
  <si>
    <t>adaptive wedge, Fatigue crack, repair method, stop-hole, wedge load</t>
  </si>
  <si>
    <t>10.14436/2358-2545.10.2.060-066.oar</t>
  </si>
  <si>
    <t>Alcalde MP. Cyclic and torcional fatigue resistance of W File and X1 Blue file reciprocating instruments</t>
  </si>
  <si>
    <t>Dental Press Endodontics</t>
  </si>
  <si>
    <t>© 2020 Dental Press EndodonticsIntroduction: The aim of this study was to evaluate the cyclic and torsional fatigue resistance of reciprocating single-file systems W File 25.07 (WF, TDKaFile, Mexico City, Mexico) and X1 Blue File 25.06 (X1 BF, MK Life, Porto Alegre, Brazil) at body temperature. Materials and Methods: Forty reciprocating instruments of the W File 25.07 (WF 25.07) and X1 BF 25.06 (n=20) were used. Cyclic fatigue tests were performed at body temperature (36° ± 1°C). The instruments were reciprocated until fracture occurred in an artificial stainless steel canal with a 600 angle and a 5-mm radius of curvature (n=10). The torsional test evaluated the torque and angle of rotation at failure of new instruments (n=10) in the portion 3 mm from the tip according to ISO 3630-1. The fractured surface of each fragment was observed by using scanning electron microscopy (SEM). Data were analyzed using one-way ANOVA and Tukey tests, and the level of significance was set at 5%. Results: X1 BF 25.06 had significantly higher time and NCF to failure than WF 25.07 (P&lt;0.05). The torsional test showed that WF 25.07 had significantly greater torsional strength (p&lt;0.05). In relation to angular rotation, the X1 BF 25.06 showed higher angular rotation values to failure than WF 25.07 (p&lt;0.05). Conclusion: The X1 BF 25.06 had the highest cyclic fatigue resistance and highest angular rotation values to fracture in comparison with WF 25.07. However, WF 25.07 showed higher torsional resistance to fracture than X1 BF 25.06.</t>
  </si>
  <si>
    <t>Dental Instruments, Endodontics, Nickel, Titanium Metallicum</t>
  </si>
  <si>
    <t>10.1016/j.matpr.2020.09.241</t>
  </si>
  <si>
    <t>Modeling and prediction of fatigue life of brass and EN24 steel using soft computing tool</t>
  </si>
  <si>
    <t>© 2020 Elsevier Ltd. All rights reserved.This paper presents an approach for predicting the fatigue life of Brass and EN24 steel using Artificial Neural Network (ANN). The input required for the ANN model such as surface roughness, materials specifications etc have been obtained by conducting experiments on eighteen standard fatigue test specimens in the laboratory. The effect of cyclic loading range and surface roughness (Ra index) on to the fatigue life of brass and EN24 steel were discussed. Using multilayer feedback network (Levenberg-Marquardt), the ANN model was developed to predict the parameters like maximum stress and number of cycles. The 'nntool' in MATLAB toolbox has been used for training and testing the data in ANN model. The ANN model with five input neurons, one hidden layer with three neurons and two output neurons is used to get accurate results. The coefficient of regression (R2) for the ANN model is 0.999. Thus, the comparison between the experimental results and predicted values using ANN was agreeable and good correlation between the results were achieved. From the experimental study, it is concluded that the change in the Ra index from 2 to 0.8µm, increases the fatigue life by 20% which shows that surface roughness also plays important role in finding the fatigue behaviour of the materials.</t>
  </si>
  <si>
    <t>ANN, Fatigue life, Load - cycles, Maximum stress, Ra value, SN curve</t>
  </si>
  <si>
    <t>10.1016/j.matpr.2020.07.486</t>
  </si>
  <si>
    <t>Fatigue life and fatigue crack growth rate analysis of high strength low alloy steel (42CrMo4)</t>
  </si>
  <si>
    <t>© 2020 Elsevier Ltd. All rights reserved.This study presents a fatigue life and fatigue crack growth rate analysis of large diameter ball bearing under cyclic loading condition by using numerical and experimental methods. The large diameter of ball bearing was made up of high strength low alloy steel (42CrMo4), and the two dimensional finite element analysis (FEA) is used to predict the minimum life of ball bearing and validated by using of Basquin's relationship in the numerical study method, and its fatigue crack propagation is numerically and experimentally investigated. The specimen, notch preparation, and testing methods are performed according to ASTM-E647 standard in the experimental method. The crack propagation is found by experimentally, and the results are applied in the Paris equation for find the crack growth rate and stress intensity factor (delta-K) under the high cycle fatigue life loading by using of the mathematical relationship of da/dN = C (DK)n in the prediction. The predicted results are correlated with the experimental test results of 42CrMo4 material used large diameter ball bearings.</t>
  </si>
  <si>
    <t>Contact stress, Fatigue crack growth rate, Fatigue life, FEA</t>
  </si>
  <si>
    <t>10.1115/IMECE2020-23773</t>
  </si>
  <si>
    <t>Experimental investigation of vibration damping behavior of magneto-mechanical coated AISI321 stainless-steel</t>
  </si>
  <si>
    <t>© 2020 American Society of Mechanical Engineers (ASME). All rights reserved.High speed rotating machineries usually operate under severe conditions and enormous loadings and thus, are susceptible to several problems. One such problem that has caught the attention in recent decades is known as High Cycle Fatigue. More than 60 percent of rotating machinery failures has been attributed to this High cycle Fatigue. Along with High Cycle Fatigue, Vibration, an inherent phenomenon in machineries, also share its part in failure of rotating machineries. Rotating machinery components suffer from high amplitude vibrations when they pass through resonance. Stresses are developed as a result of these vibrations and fatigue in mechanical structures, providing a conducive environment for the development of cracks at Surface. When these surface cracks reach critical size, crack nucleation starts, which ultimately leads to catastrophic failures. So, in order to avoid the disastrous consequences, damping is needed. Damping keeps material's integrity in case of impact forces, stresses due to thermal shocks in turbo machinery and earth quakes in huge structures. Thin layer of magneto elastic coating can be applied on substrate surface that acts as first line of defense. Large number of coating Processes are available around the globe. The optimized combination of coating material, substrate material and coating technique according to specific application is necessary. These coatings have the capability to combat the phenomenon of oxidation, wear and fatigue acting as a barrier between substrate and hostile environments. Further, they enhance the damping characteristics, and thus allows the highspeed rotating machinery to reach its operational speed without any failure at resonance. In this way, they not only enhance the performance of components in aggressive environments, but also improve the life cycle, saving assets of millions of dollars' worth. This research is an endeavor to experimentally investigate effect of magneto mechanical coating on damping of AISI 321 Stainless steel. AISI 321 was selected as base material because of its wide applications in engine components of gas turbines, heat exchangers and in different chemical industries. Two types of Air plasma sprayed magneto-mechanical powder (NiAl &amp; CoNiCrAlY) were coated on base material and thickness was maintained up to 250μm in both the cases. Experiments were designed and performed on cantilever beam specimens for dynamic response measurement. Dynamic response of the system was measured to investigate the modal parameters of natural frequencies, damping ratio and time of vibration decay. For damping ratio, vibration analyzer mode was adjusted in time domain and beam was excited by using a hammer. Vibration analyzer showed the vibration decay as a function of time. Logarithmic decrement method was used to calculate the damping ratio in both cases. Dynamic response of all the three cases (NiAl coating, CoNiCrAlY and uncoated AISI321) were compared. Results were very reassuring and showed a significant improvement in damping characteristics.</t>
  </si>
  <si>
    <t>High cycle fatigue, Logarithmic decrement method, Magneto-mechanical coating, Vibratory stresses</t>
  </si>
  <si>
    <t>10.1115/GT2020-15702</t>
  </si>
  <si>
    <t>Proceedings of the ASME Turbo Expo</t>
  </si>
  <si>
    <t>Crack Nucleation, Cyclic Hardening, Life Prediction, Low Cycle Fatigue</t>
  </si>
  <si>
    <t>10.1016/j.prostr.2020.10.103</t>
  </si>
  <si>
    <t>In-situ measurements of fatigue damage evolution by electrical resistance method</t>
  </si>
  <si>
    <t>© 2020 The Authors. Published by Elsevier B.V.Fatigue damage is one of the main failure mechanisms of structures. In the present work Electrical Resistance Changes (ERC) were measured during fatigue tests on notched carbon steel specimens. ERC measurements were performed by monitoring the change in electrical resistance in real-time without interrupting the test at various pre-selected time intervals. The temperature of the specimens was also on-line monitored during the test in order to deduce its effect on the electrical resistance. The comparison of the resistance data measured at initial and different phases of fatigue tests showed the existence of temporal variations associated to fatigue damage: in particular the resistance first decreases, in the initial stages of loading, and subsequently, starting approximately from half-life presents an increase with the number of load cycles due to the internal micro-damage's accumulation. In the final stages of the fatigue test, prior the final fracture, it increases rapidly, in the propagation phase of the crack. In conclusion, the applied experimental method proved to be valid for studying the evolution of damage and to predict and evaluate fatigue life effectively.</t>
  </si>
  <si>
    <t>Damage evolution, Electrical properties, Fatigue of metals, NDE</t>
  </si>
  <si>
    <t>10.1016/j.prostr.2020.10.118</t>
  </si>
  <si>
    <t>Experimental and numerical assessment of the end of the thermoelastic effect during static traction test</t>
  </si>
  <si>
    <t>© 2020 The Authors. Published by Elsevier B.V.In the last thirty years Infrared Thermography has been widely adopted as a technique able to predict the fatigue life of materials in a short amount of time. In the recent years, Risitano and Risitano proposed the Static Thermographic Method as a rapid test procedure able to predict the fatigue limit of the material from a static traction test, evaluating the end of the thermoelastic phase. In this work, the energetic release during a uniaxial static test of a medium carbon steel C45 has been experimentally investigated. A numerical finite element model has been developed in order to predict the temperature evolution of the material under the same monotonic load conditions. A comparison between the experimental and numerical temperature evolution has been carried out showing how the end of the thermoelastic phase is reached before the macroscopic yielding stress of the material. The Static Thermographic Method may be adopted as a novel energetic approach to assess the macroscopic stress value that introduce in the material the first micro plasticization, hence will lead it to fatigue failure.</t>
  </si>
  <si>
    <t>C45, Energetic release, Static thermographic method</t>
  </si>
  <si>
    <t>10.1016/j.prostr.2020.10.018</t>
  </si>
  <si>
    <t>Fatigue behavior of cold roll-formed rail profiles for rack structures</t>
  </si>
  <si>
    <t>© 2020 The Authors. Published by Elsevier B.V.In large companies, warehouse logistics usually include shuttle pallet carriers that are responsible for the transportation of various goods and products. These shuttles run along steel rails, which are usually produced from thin metal sheets that are cold roll-formed into the desired section. These shuttles also work 24 hours a day, 7 days a week, so the rails are very sensitive to fatigue phenomena, caused by the cyclic loading of the moving shuttles, moreover, cracks due to material fatigue have already been observed in these types of rails. In addition, the competitiveness of the European industrial sector is pushing the design of these profiles to lower thickness requirements, which further increases concerns about their fatigue performance. Within this background, the FASTCOLD European project has been carried out, whose research plan consists in developing fatigue design rules for the mentioned applications, which are not covered by existing Eurocode 3 rules, which only addresses thick hot-rolled sections. Experimental fatigue testing has been carried out backed by numerical simulations of these tests. A new fatigue setup has been developed to generate representative fatigue cracking to the shuttle cyclic loads. Numerical simulations of the cold roll-forming fabrication process are also being carried out to determine the importance of the residual stresses in the fatigue life of the rail. With the experimental data obtained from fatigue testing backed by numerical simulations, important contributions are made to the design codes (e.g. Eurocode 3) in dealing with the fatigue design of such critical details.</t>
  </si>
  <si>
    <t>Fabrication processes, Fatigue, Numerical simulations, Rack structures, Roll-forming</t>
  </si>
  <si>
    <t>10.1016/j.prostr.2020.11.025</t>
  </si>
  <si>
    <t>On the fatigue improvement of railways superstructure components due to cold expansion - Part II: Finite element prediction</t>
  </si>
  <si>
    <t>© 2020 The Authors. Published by Elsevier B.V. This is an open access article under the CC BY-NC-ND license (https://creativecommons.org/licenses/by-nc-nd/4.0)This paper is the second of a two-part series dealing with the study of the residual stress field induced by cold expansion (CE) in rail-end-bolt holes. In the aeronautical field, cold expansion is a consolidated practice adopted to induce beneficial residual compressive stresses around holes of aluminium parts, with the aim to improve the fatigue strength. However, in the literature few experimental or numerical studies are proposed on the application of this technique to structural steels. In Part I, an in-depth experimental investigation was carried out on railway steel, in particular on rail-end-bolt holes, with the aim to better understand the full non-linear response of the material during the whole process. In this paper, finite element (FE) analyses simulating CE process are presented, and the experimental results of Part I have been used to validate the FE model. The strain-time history acquired during the entire cold expansion process allowed the comparison with FE-predicted strains, both in terms of residual and maximum strains. This approach is not present in literature, neither for aluminium nor for steel. The results, in terms of trend and magnitude, show that strains in both the experiments and the FE simulations are generally consistent, confirming the reliability of the FE model. In addition, a sensitivity study is presented for different levels of cold expansion. The results can be exploited to develop an a priori prediction of the residual stresses near the hole surface, aiming to an improvement of fatigue strength.</t>
  </si>
  <si>
    <t>Cold expension, Experimental analisys, Fatigue crack growth, Fatigue life, Finite element analisys, Residual stresses, Strain gauge</t>
  </si>
  <si>
    <t>10.1016/j.prostr.2020.10.119</t>
  </si>
  <si>
    <t>Identification of fatigue damage mechanism in PA38-T6 aluminum alloy under multiaxial loadings - Initial research</t>
  </si>
  <si>
    <t>© 2020 The Authors. Published by Elsevier B.V.This paper presents results of the initial research which originated from previous work, which was aimed to study the effect of asynchronous loadings in elastic-plastic strain range. Among the others, a study of fatigue cracks on the fatigued specimens' surfaces, was performed. The aim of the present work is to identify the mechanisms of initiation and propagation of small fatigue cracks in selected materials under multiaxial loadings, including asynchronous cases. To study the evolution of small cracks and main crack formation, the cellulose acetate thin foil replication technique was utilized. Fatigue tests were performed on thin-walled tubular specimens, which were mirror-polished after CNC machining, to avoid the influence of unwanted factors. This paper presents the first part of fatigue tests, performed on specimens manufactured from PA38-T6 (AW 6060-T6) aluminum alloy. Fully reversed axial, torsional and 90ºout-of-phase loadings were applied in elastic-plastic strain regime, with strain control. For these loading cases a shear damage mechanism was identified, based on the observation of small cracks. The small cracks initiated ate grew on maximum shear strain planes. The main crack formed at the very end of fatigue life by coalescence of small cracks of high density, regardless the applied loading case and level. An interesting difference in cracking behavior was observed in case of out-of-phase loading, on the low loading level. Small cracks propagated, and the main crack formed by linking of a few propagating cracks. The research is in progress and will be extended to the lower levels of strain as well as other cases of loadings, including asynchronous loadings. It is planned to conduct the research using other materials, for example non-alloy steel and austenitic stainless steel.</t>
  </si>
  <si>
    <t>Elastic-plastic strain, Multiaxial fatigue, Replication, Small cracks</t>
  </si>
  <si>
    <t>10.4028/www.scientific.net/KEM.871.46</t>
  </si>
  <si>
    <t>Study on fatigue crack growth of laser melting deposited 12CrNi2 alloy steel based on XFEM</t>
  </si>
  <si>
    <t>© 2021 Trans Tech Publications Ltd, Switzerland.Based on the Paris model of fatigue crack growth theory, the fatigue crack growth behaviour of Center Crack Tension (CCT) specimens of laser melting deposited 12CrNi2 alloy steel is studied by extended finite element method (XFEM). The crack growth rules and fatigue life are analyzed by experiment and finite element simulation. The experimental results are in good agreement with the finite element results, which verifies the accuracy of XFEM method to simulate the fatigue crack growth behaviour of laser melting deposited 12CrNi2 alloy steel components. Based on this, the effects of initial crack direction and load amplitude on fatigue crack growth behaviour are discussed. The results indicate that even if the initial crack direction is different, the crack will finally propagate in a direction perpendicular to the load. With the increase of the load amplitude, the fatigue life of the specimen with initial crack decreases exponentially.</t>
  </si>
  <si>
    <t>12CrNi2 Alloy, Fatigue Crack, Fatigue life, Laser Melting</t>
  </si>
  <si>
    <t>10.4028/www.scientific.net/DDF.405.271</t>
  </si>
  <si>
    <t>The effect of prior surface roughness on fatigue life of nitrided specimens</t>
  </si>
  <si>
    <t>© 2020 Trans Tech Publications Ltd, SwitzerlandThe effect of surface roughness of virgin specimens (prior roughness) made of low-alloyed high strength steel on their fatigue life after the case-hardening treatment was studied by rotating bending tests of virgin and nitrided samples. In a whole range of S-N curves, the fatigue strength of virgin samples after lathe-turning machining (high roughness) was naturally much higher than that of samples after grinding (low roughness). As expected, the fatigue strength of nitrided specimens was higher than that of virgin samples when averaged through the whole fatigue life range. When distinguishing the rough and smooth nitrided samples, the low-cycle fatigue strength of rough samples revealed to be lower than that of the smooth ones and vice a versa in the high-cycle region. This could be explained by the fact that, in the low cycle region, the cracks in the rough samples nucleated from deep surface defects while, in the smooth specimens, they nucleated from shallow defects (or as fish eyes) which prolonged their initiation stage. Almost all cracks in the high cycle region initiated as fish-eyes but the extent of nitrided layers in the rough specimens was slightly higher than that in the smooth specimens. Therefore, the fish-eye centers were shifted further to the interior of the rough specimens which increased their fatigue life.</t>
  </si>
  <si>
    <t>Fatigue life, Fish-eye cracks, Nitriding, Surface cracks, Surface roughness</t>
  </si>
  <si>
    <t>10.2207/QJJWS.38.335</t>
  </si>
  <si>
    <t>A Simple Repair Method of Fatigue Cracks Using Stop-holes Reinforced with Wedge Members&lt;sup&gt;*&lt;/sup&gt; – Applicability to Reinitiated Cracks and Effects of an Anti-fatigue Smart Paste –</t>
  </si>
  <si>
    <t>© 2020 Japan Welding Society. All rights reserved.A simple method of repairing fatigue cracks using stop-holes reinforced with wedge members, that was previously proposed by the author, has been examined for the case of reinitiated cracks. By using this method, the stress intensity factor range around a reinitiated crack tip is expected to be reduced by the wedge load effect of the wedge members. The chief advantages of this method are that the repair work can be easily performed from only one side of a cracked structure, and that the wedge member can be set so adaptive as to maintain the wedge load automatically and effectively as the reinitiated crack grows. Specifically, slope-type wedge members have been adopted, and an adaptive mechanism of the wedge member has been devised using a pulley and a wire-type displacement meter. Fatigue tests were performed on a steel plate specimen with a drill hole and a notch, and validity of the above repair method was experimentally examined using both of simple and adaptive wedge members. In addition, an anti-fatigue smart paste, which consists of fine alumina particles and silicone grease, was applied to the periphery of the drill hole, and its effects on automatic restraint and visual detection of crack growth were investigated. FE analyses using contact elements were also carried out for a comparative study. As a result, it was found that the strain range on the specimen side is reduced to 44.0 % and the fatigue life is prolonged by 12.4 times by application of the adaptive wedge member as compared with the case of the conventional stop-hole. As for the anti-fatigue smart paste, it was found that the fatigue life is further prolonged by about three times that in the case of the adaptive wedge member and the paste has an evident function to support visual detection of cracks.</t>
  </si>
  <si>
    <t>Adaptive wedge, Anti-fatigue smart paste, Crack growth, Fatigue crack, Reinitiated crack, Repair method, Stop-hole, Wedge load</t>
  </si>
  <si>
    <t>10.37904/metal.2020.3537</t>
  </si>
  <si>
    <t>Evaluation of dlc coating for parts of weapons and military equipment</t>
  </si>
  <si>
    <t>METAL 2020 - 29th International Conference on Metallurgy and Materials, Conference Proceedings</t>
  </si>
  <si>
    <t>© 2020 TANGER Ltd., Ostrava.The article deals with tribological evaluation of DLC coating. This coating is deposited on a material which, due to its mechanical properties, is suitable for components of weapons and military equipment. The results of the Department of Engineering of the Faculty of Military Technology of the University of Defense in Brno in the field of plasma nitriding are used in this work. Plasma nitriding technology has been found to have a positive effect on the performance of components operating under extreme conditions. One of the significant surface changes is the increase in surface hardness. Further increases wear resistance and corrosion resistance. By setting the parameters of plasma nitriding technology appropriately, fatigue life can be increased. Deposition of the DLC coating by PVD technology on a tempered or plasma nitrided surface results in qualitative changes on the surface of the component. Evaluation of tribological properties such as coefficient of friction or wear coefficient can be verified by adjusting surface treatment technologies to specific applications, eg in armaments production. The paper presents the results of tribological properties of the surface of the DLC coating deposited on substrate of the heat-treated steel 42CrMo4. The comparison was done with the deposition of a DLC coating on the surface substrate of a steel 42CrMo4 that has been plasma nitrided, like a duplex system. Tribological properties such as friction coefficient and wear coefficient were measured by a Tribolab UMT-3 equipment. Tribological tests such as Scratch test and Ball on Disc were performed on this device.</t>
  </si>
  <si>
    <t>Ball on Disc, Components of weapons, DLC coating, Scratch test</t>
  </si>
  <si>
    <t>10.1115/PVP2020-21434</t>
  </si>
  <si>
    <t>Fatigue life prediction of notched specimen based on stress gradient</t>
  </si>
  <si>
    <t>Copyright © 2020 ASME.Many failure accidents have indicated fatigue as the primary cause for the failure of a machine or structure. In general, the origin of failure is a structural discontinuous part such as a welded joint or a notched member that causes stress concentration. While designing such a component, a finite element analysis (FEA) has to be conducted, and the peak stress has to be compared with a design fatigue curve obtained from small-sized specimens to evaluate whether the component satisfies the design life. However, it is known that a fatigue life prediction at a stress concentration part based on a peak stress always provides an excessively conservative estimation. This is due to the stress gradient of the component. This paper discusses the stress-gradient approach to eliminate the conservatism and rationalize a fatigue design. Using literature test data, the relationship between the stress gradient calculated using FEA, and the fatigue strength reduction ratio was determined. Later, a fatigue test was conducted on a notched specimen of low-alloy steel to verify the stress-gradient approach, and the fatigue life of the notched specimen was predicted considering the stress gradient at the notch root. The predicted fatigue life agreed well with the experimental results.</t>
  </si>
  <si>
    <t>Fatigue, Fatigue life prediction, Notched specimen, Stress gradient</t>
  </si>
  <si>
    <t>10.1115/PVP2020-21650</t>
  </si>
  <si>
    <t>Tensile and fatigue failure of 17-4 ph martensitic stainless steels in presence of hydrogen depending on frequency and heat treatment</t>
  </si>
  <si>
    <t>© 2020 ASMESlow-strain-rate tensile (SSRT) and fatigue-life tests were carried out on 17-4PH martensitic stainless steel with an ultimate tensile strength (UTS) of ~ 1 GPa. The specimens were precharged by exposure to hydrogen gas at pressures of 35 MPa or 100 MPa at 270°C for 200 h. The SSRT tests used smooth axisymmetric specimens made of two grades of 17-4PH (H1150 and H900) differing by the UTS due to their thermal history. No degradation of the UTS was observed for both H1150 and H900 grades. However, the relative reduction in area (RRA) was 0.31 for H1150 or 0.11 for H900, translating a difference in their hydrogen sensitivity. Both grades presented different fracture-surface morphologies: a mixture of quasi-cleavage (QC) and intergranular (IG) facets for H1150 and cleavage (C) facets for H900. Circumferentially-notched axisymmetric specimens made of H1150 were used for the fatigue-life tests in the [10-3 Hz;10 Hz] frequency range. Our previous study on low-alloy steels with UTS of around 950 MPa demonstrates that the fatigue life of a circumferentially-notched specimen with a sharp notch can be successfully predicted from the fatigue crack growth (FCG) property following the Paris law. This study used the same specimen geometry and a BCC steel with a similar UTS value; hence, the FCG behavior was investigated from the fatigue-life test of the notched specimen. As a result, the degradation of fatigue lives attributed to the FCG acceleration was observed in presence of hydrogen. A FCG acceleration ratio bounded to 30 was observed in the high-cycle regime, accompanied by QC facets. A FCG acceleration ratio bounded to ~100 was observed in the low-cycle regime, accompanied by QC and IG facets. A FCG model accounting for the interaction of elementary mechanisms was proposed and succeeded in predicting the FCG acceleration ratio observed on H1150. This model was also successfully applied to a low-alloy steel with a comparable UTS (1002 MPa) tested in gaseous hydrogen.</t>
  </si>
  <si>
    <t>Fatigue crack growth modelling, Fatigue life test, Hydrogen embrittlement, Precipitation hardened stainless steels</t>
  </si>
  <si>
    <t>10.1115/PVP2020-21007</t>
  </si>
  <si>
    <t>Study on hydrogen resistance of x42 pipeline steel under electrochemical hydrogen charging condition</t>
  </si>
  <si>
    <t>© 2020 ASMEWith the development of renewable energy, hydrogen energy is paid more and more attention. Hydrogen is an excellent energy carrier, but it is difficult to store and transport because of its special properties. Hydrogen blended with nature gas is considered to be one of best transition solutions to solve the problem of large-scale hydrogen transportation. But hydrogen embrittlement occurs when the pipeline steel used to transport natural gas is exposed to hydrogen environment. Referencing to ASME B31.12, X42 pipeline steel is selected as the research object in this paper. And the mechanical properties of X42 were tested by electrochemical hydrogen charging, slow strain rate tensile (SSRT) test and fatigue crack growth (FCG) test combined with thermal desorption spectroscopy (TDS) and SEM. Hydrogen adsorption properties of X42 pipeline steel at room temperature was measured by TDS. SSRT test showed that the strength of X42 strengthened slightly in electrochemical hydrogen charging environment, but the plasticity decreased significantly, and the embrittlement degree of materials increased with the elevated current density. FCG test showed that the presence of hydrogen will accelerate the crack growth rate and reduce the fatigue life of materials. SEM images of tensile and fatigue specimens showed that hydrogen transforms the fracture mode from ductile fracture to cleavage fracture.</t>
  </si>
  <si>
    <t>Electrochemical hydrogen charge, Fatigue crack growth, Pipeline steel, Slow strain rate tensile, Thermal desorption spectroscopy</t>
  </si>
  <si>
    <t>10.1115/PVP2020-21406</t>
  </si>
  <si>
    <t>Results from environmentally-assisted short crack fatigue testing on austenitic stainless steels</t>
  </si>
  <si>
    <t>© 2020 ASMEThe effect of environment on fatigue life is currently assessed using methods (such as NUREG/CR-6909) that may be excessively conservative when applied to plant components and loading transients. To reduce this conservatism, the ASME WG-EFEM has proposed the development of an improved assessment methodology for environmental fatigue based on a Total Life Prediction approach that would be adequately, but not excessively, conservative. Such an approach necessitates the development of analytical methods for the various stages of crack nucleation, short crack growth and long crack growth. Hence, there is a requirement to undertake testing within the short crack growth regime that would bridge the gap between fatigue nucleation and long crack growth (Paris Law) enabling better prediction of total life measured by fatigue endurance. A test methodology has been developed by Wood to enable short crack growth testing with in-situ monitoring using DCPD. Testing has been undertaken in both high temperature air (300ºC) and simulated end-of-cycle primary water chemistry at 300ºC on cold-worked stainless steel specimens, which were subject to a range of load ratios and rise times. FEA modelling has been undertaken to determine the effective stress intensity factors applied under the loading conditions based on the specific material properties. This paper presents the results from a testing program conducted with EPRI, to measure fatigue crack growth data for short cracks from 0.15 mm to 1.0 mm. Crack growth rates have been compared to those predicted in ASME, Code Case N-809 and results from material specific in-house testing to assist the understanding of the behaviour of mechanically short cracks.</t>
  </si>
  <si>
    <t>10.1115/PVP2020-21136</t>
  </si>
  <si>
    <t>Grade and temperature dependent reference curves for realistic fen quantification of austenitic stainless steels</t>
  </si>
  <si>
    <t>© 2020 ASMEEnvironmental effects of LWR coolant need to be factored in when defining cumulative fatigue usage of primary circuit components. The basis is a set of codified design rules and fatigue design curves, based on experimental data. To accurately quantify environmental effects, the reference curve in air to which fatigue life in water is compared shall be as reliable as possible. Literature studies and accumulated data at VTT reveal that the use of common reference curves for a wide range of austenitic stainless steel alloys and temperatures is unreliable. Some design codes already include measures to consider this but ASME III is not yet among them. The ASME III design curve is adopted from NUREG/CR-6909 and contains no consideration for dependence of temperature or stainless steel grade. Two different stainless steel grades, AISI 304L and 347, have previously been used in environmentally-assisted fatigue experiments at VTT. In this paper, reference curves for the AISI 304L heat are presented at room temperature and 325 °C to complement the curves already available for AISI 347. Demonstration of realistic environmental effect quantification is done using these reference curves as an alternative to the NUREG methodology.</t>
  </si>
  <si>
    <t>10.1115/PVP2020-21050</t>
  </si>
  <si>
    <t>Fatigue performance of austenitic stainless steel: Enforced endurance limit and questionable design curve</t>
  </si>
  <si>
    <t>© 2020 ASMEDesign codes and standards are used for new designs and also for management of operation and in service inspection of existing NPP primary circuit pressure boundaries. The current codes - ASME, KTA, RCC-M, PNAE-G and JSME - have been originally rooted to the ASME Boiler and Pressure Vessel Code, Section III, Nuclear Vessels, which was published in 1963. Article 4, N-415 “Analysis for cyclic operation” instructed calculation of stress intensities for fatigue transients and provided two design curves for basic material types - one for ferritic, the other for austenitic steels. The design curves were based on strain-controlled LCF tests, which measured the allowable numbers of cycles as function of plastic strain. The obtained material performance was then processed to strain-life and design curves (Sa = E x ea ). This local strain fatigue approach was found applicable for both ferritic and austenitic steels though their elastic plastic cyclic responses are much different. Fatigue data for stainless steels extended to ¼ million cycles and the design curve was extrapolated to one million cycles. Later on - supported by load-controlled HCF tests - the original LCF approach has been extended even beyond HCF to VHCF regime. Our strain-controlled HCF results for alloy types 347 and 304L are in conflict with the reference mean curve behind current ASME curve for stainless steels. We assume that this reflects a generic issue related to extrapolation of the LCF methodology by Coffin, Langer and other pioneers. Furthermore, analysis of cyclic responses and variable amplitude testing to millions of cycles give reasons to assume that the concept of an endurance limit (Se ) is applicable also for variable amplitude straining. Variable amplitude HCF straining was not studied for ferritic steels and we propose the concept of enforced endurance limit to austenitic stainless steels only. We propose a critical review on relevance of the current ASME III design curve for stainless steels.</t>
  </si>
  <si>
    <t>HCF, Spectrum fatigue, Stainless steel</t>
  </si>
  <si>
    <t>10.1115/PVP2020-21262</t>
  </si>
  <si>
    <t>Further evidence of margin for environmental effects, termed fen-threshold, in the asme section III design fatigue curve for austenitic stainless steels through the interaction between the pwr environment and surface finish</t>
  </si>
  <si>
    <t>© 2020 ASMEFatigue rules within the ASME Boiler and Pressure Vessel Code have undergone significant change over the past decade, especially with the inclusion of Code Case N-792-1 as an acceptable method to describe the effects of BWR and PWR environments on the fatigue life of components. The incorporation of the environmental effects into the fatigue calculations is performed using an environmental factor, Fen, which attempts to describe the difference in fatigue life of polished specimens between air and high-temperature water environments. The Fen depends on parameters such as the temperature, dissolved oxygen and strain rate. The deleterious effects on fatigue life of a wide range of other factors are not accounted for by the standard constant amplitude testing, performed on small polished specimens that was used to develop the mean air curve. These factors are accounted for in the design curve, which is defined by adjusting the mean air fatigue curve with transference factors. Evidence, obtained in recent years, now suggests that the assumed deleterious effect of surface finish on fatigue life may be excessive. Therefore, the combination of the air design fatigue curve and Fen results in overly-conservative estimates for fatigue life in high temperature water environments. Approaches have been developed to quantify the scale of this excess-conservatism and define this as a margin within the design fatigue curve that can be used to offset Fen. In the ASME framework this is termed Fen-Threshold. This paper presents further evidence in support of the approach by extending the database of test results to 316-type steels and extending the range of environmental and loading conditions. The additional stainless steel data demonstrates that the size of the margin is insensitive to strain amplitude over an extended range of strain amplitudes. Furthermore, the analysis indicates that in conditions where the environmental effect is low (less than the value of Fen-Threshold) the margin remains great enough to offset the entire Fen, returning such sites to an assessment against the air design curve. This paper also presents an extension of the research program to nickel based alloys through testing of Alloy 600. The intent is to investigate whether there is evidence of similar excessive conservatism that can be translated into an equivalent margin for environmental effects in nickel-based alloys.</t>
  </si>
  <si>
    <t>EAF, Fatigue, Fen-Threshold, Nickel-Based Alloy, Stainless Steel, Surface finish</t>
  </si>
  <si>
    <t>10.1115/PVP2020-21572</t>
  </si>
  <si>
    <t>Evaluation of mean stress correction on fatigue curves of grade 91 and alloy 617 in asme section III division 5</t>
  </si>
  <si>
    <t>© 2020 ASMEThe current ASME Boiler and Pressure Vessel (B&amp;PV) Code Section III, Division 5, Subsection HB, Subpart B has only one design fatigue curve for grade 91 steel (Gr. 91) at 540 oC (or 1000 oF). The ASME Section III Working Group on Creep-Fatigue and Negligible Creep (WG-CFNC) has taken an action to incorporate the temperature-dependent design fatigue curves for Gr. 91 developed by Japan Society of Mechanical Engineers (JSME) into ASME Section III Division 5. During the process, issues regarding the effect of mean stress on fatigue analysis, and how to consider the mean stress effect for elevated-temperature design, were brought up. To evaluate whether the design fatigue curves of Gr. 91 needed adjustment to account for mean stress, critical tests were designed and performed at 371 oC (700 oF) and 540 oC (1000 oF). This study is similar to the work performed on Alloy 617 when its fatigue design curves were established for temperature range of 538-704°C (1000-1300°F) as part of the Code Case package for Alloy 617 to be used as Class A construction material in Division 5. The effects of mean stress on Alloy 617 were evaluated at 550°C (1022°F). The results showed that the mean stresses introduced by the non-zero mean strain could not be maintained under strain-controlled fatigue and resulted in negligible effect on the fatigue life. Mean stress correction was not recommended for Alloy 617 fatigue design curves in Division 5. This study shows the same conclusion for Gr. 91.</t>
  </si>
  <si>
    <t>Elevated temperature, Fatigue curves, Mean stress correction</t>
  </si>
  <si>
    <t>10.1115/PVP2020-21460</t>
  </si>
  <si>
    <t>Investigation of the very high cycle fatigue (VHCF) behavior of austenitic stainless steels and their welds for reactor internals at ambient temperature and 300 °C</t>
  </si>
  <si>
    <t>© 2020 ASMEThe fatigue assessment of safety relevant components is of importance for ageing management with regard to safety and reliability of nuclear power plants. For reactor internals, austenitic stainless steels are often used due to their excellent mechanical and technological properties as well as their corrosion resistance. During operation the material is subject to loadings in the Low Cycle Fatigue (LCF) regime due to start up and shut down procedures as well as high frequency loadings in the Very High Cycle Fatigue (VHCF) regime induced e.g. by stresses due to fast cyclic thermal fluctuations triggered by fluid dynamic processes. While the LCF behavior of austenitic steels is already well investigated the fatigue behavior in the VHCF regime has not been characterized in detail so far. Accordingly, the fatigue curves in the applicable international design codes have been extended by extrapolation to the range of highest load cycles (Fig. 1). The aim of the cooperative project of the Institute of Materials Science and Engineering (WKK), Materials Testing Institute (MPA) Stuttgart and Framatome GmbH, Germany is to create a comprehensive database up to the highest load cycles N = 2·109 for austenitic stainless steels. For this fatigue tests on metastable austenitic steel AISI 347 / 1.4550 / X6CrNiNb1810 as well as austenitic welds (Fox SAS 2-A) were performed at an ultrasonic testing system at a test frequency of 20 000 Hz to realize acceptable testing times. In addition, an induction generator was implemented in the test system to investigate the influence of operation relevant temperature of 300 °C on the fatigue behavior. The ultrasonic testing system works under displacement control. Therefore, for reliable statements on fatigue life according NUREG/CR-6909 and using of S-N-curve (total-strain amplitude vs. cycle to failure) a fictitious-elastic and elastically-plastic numerical material model was used for calculation of total-strain amplitudes based on experimental data. The results shown, that at ambient temperature (AT) and 300 °C no specimen failure occurred in the VHCF regime for the base material as well as for the welds. Consequently, for these materials a real endurance limit exists. Additionally, in a continuative test a specimen with a pre-autoclaving period in high temperature water (HTW) of 2500 hours was tested in air at a total strain amplitude of 0.1 % in the VHCF-regime up to number of cycle N = 109 using an ultrasonic fatigue testing system. The chemical composition of the HTW for the pre-autoclaving period is comparable to near operation conditions. Afterwards by using of scanning electron microscope no defects or cracks were detected in the oxide layer.</t>
  </si>
  <si>
    <t>Ambient temperature, Austenitic stainless steel, a´-martensite, Cyclic deformation behavior, Elevated temperature, Reactor internals fatigue assessment, VHCF, Welding joints</t>
  </si>
  <si>
    <t>10.1115/PVP2020-21854</t>
  </si>
  <si>
    <t>Fatigue assessment of dented pipeline specimens</t>
  </si>
  <si>
    <t>© 2020 ASMEThis paper reports results from an investigation program launched with the objective of assessing fatigue lives of actual pipeline specimens with dents. Nine pipeline 3m-length specimens were constructed with low carbon steel pipes API 5L Gr. B. The specimens had 323mm diameter and 6.35mm wall thickness. The specimens were loaded with hydrostatic internal pressure pulsating at a 1Hz rate. Six specimens had 15% deep longitudinal smooth dents (ratio between dent depth and outside specimen diameter) and three specimens had complex longitudinal 6% deep dent shapes. Nominal and hot spot stresses and strains were determined by experimental techniques (Fiber Optic Bragg Strain Gages - FBSG, and Digital Image Correlation - DIC) and by a numerical technique (Finite Elements - FE). The stresses and strain fields determined from nominal loading conditions or from experimental measurements and from the finite element analyses were combined with different fatigue assessment methods. The estimated lives were compared with the actual test results. The fatigue assessment methods encompassed those proposed by the Pipeline Defect Assessment Manual (PDAM) and by the API 579-1/ASME FFS-1 Level 2 methods described in parts 12 (Dents) and 14 (Fatigue). Most of the predicted lives exhibited high level of conservatism. A Level 3 method that employed experimentally and numerically determined hot-spot strains in conjunction with a fatigue strain-life equation proposed by Coffin-Manson predicted fatigue lives very close to the test results.</t>
  </si>
  <si>
    <t>Dents, Digital Image Correlation, Fatigue, Pipeline</t>
  </si>
  <si>
    <t>10.1115/PVP2020-21822</t>
  </si>
  <si>
    <t>Mean stress correction of S45C carbon steel based on crack growth concept</t>
  </si>
  <si>
    <t>© 2020 ASMEInfluence of the mean stress on fatigue life and fatigue limit was investigated for carbon steel. Uni-axial fatigue tests were conducted under stress and strain-controlled conditions at room temperature. The fatigue life and fatigue limit were reduced by applying the mean stress for the same stress amplitude. The fatigue life exhibited a better correlation with the strain range than the stress amplitude did. Increase in strain range caused by applying the mean stress correlated well with the decrease in the fatigue life. It was assumed that the mean stress effect on the fatigue life was brought about by the change in crack growth rate caused by applying the mean stress. The mean stress enhanced crack mouth opening and accelerated the crack growth. The reduction in the fatigue limit was also brought about by the same effect. It was shown that the effective strain range gave good prediction of fatigue life and fatigue limit with and without the mean stress.</t>
  </si>
  <si>
    <t>Carbon steel, Effective strain range, Fatigue life, Fatigue limit, Mean stress, Non-closure model, Strain range</t>
  </si>
  <si>
    <t>10.3390/su12010283</t>
  </si>
  <si>
    <t>Determination of monitoring parameters for fatigue behavior of steel-concrete composite bridge girders with welded full depth transverse stiffeners</t>
  </si>
  <si>
    <t>© 2019 by the authors. Licensee MDPI, Basel, Switzerland.In this study, parameters that should be monitored during the service life of a bridge and the relationship between the parameters and damage are investigated in order to predict the fatigue damages in steel-concrete composite bridge girders with welded full depth transverse stiffeners. In this context, static and fatigue tests are carried out on steel-concrete composite beam specimens with welded full depth transverse stiffeners. Load-deflection behavior of specimens is determined by these monotonic tests. In the fatigue tests, the specimens are subjected to cyclic loading with various stress ranges, and stress range-number of cycles (S-N) data is obtained. Fatigue crack and fatigue fracture are observed in the first two specimens with the highest stress range applied. As expected, the fatigue crack occurred at the point where the stiffener is welded to the bottom flange. During the tests, dynamic deflection and strain measurements are performed at the critical points throughout the cyclic loading. The parameters which are more critical in terms of fatigue behavior and should be monitored are determined by examining the relationship between the obtained data from these measurements and fatigue damage. Discussions and evaluations are made on the level of safety presented in the relevant code by the comparison of the obtained results from fatigue tests with the code and the important studies in the literature. Finally, the specimens without fatigue fracture were tested under monotonic loading to determine the residual strength. Accordingly, the change in the load-deflection behavior after cyclic loading is demonstrated.</t>
  </si>
  <si>
    <t>Fatigue, Monitoring, Steel-concrete composite bridge girder, Welded full depth transverse stiffener</t>
  </si>
  <si>
    <t>10.1520/MPC20190238</t>
  </si>
  <si>
    <t>Effect of interspersed hold at peak load on the high-temperature fatigue crack growth rate response of SS 316 L(N) stainless steel</t>
  </si>
  <si>
    <t>© 2020 ASTM International. All rights reserved.Low-carbon, nitrogen-enhanced austenitic stainless steels (316 L(N)) are often used in the construction of power plant components, such as heat transport systems that operate at elevated temperatures. Some of these components may be subjected to a combination of creep and fatigue loads during the high-temperature operating conditions, and the synergistic action leads to accelerated failure life. The present study aims to assess the effect of interspersed hold at peak load on the fatigue crack growth rate in SS 316 L(N) at test temperatures of 823 K (550°C), 873 K (600°C), and 923 K (650°C). The fatigue hold-time experiments were conducted using repeated blocks of 1,500 cycles of constant amplitude cyclic loading at a stress ratio of 0.1 followed by a hold-time waveform at the peak load with a dwell period of 600 s. In some experiments, the dwell time was set as 900 or 1,200 s. The results indicate a marginal slowdown in the crack growth rate with dwell time testing at 550°C compared with continuous cycling at high temperatures. This could be due to increased crack tip plasticity, crack tip blunting due to hold time, and associated crack closure during subsequent cycles of fatigue loading. Crack length estimated by unloading compliance technique prior to and after hold time suggested a crack length increase after hold period for the first unloading cycle, but upon subsequent cycling, the crack growth rate appeared to slow down. It is presumed that there is a competition between crack closure due to enhanced plastic zone sizes (due to creep) and crack extension due to creep during hold time. It is noted that SS 310 L(N) is a creepresistant alloy and exhibits dynamic strain aging at the test temperatures. The scanning electron microscopy fractographs in general indicated evidence of conjoint damage due to fatigue (through striations) and creep. The presence of both transgranular and intergranular modes of fracture could be seen. Formation of the triple-point crack as a result of grain boundary sliding was observed from the electron fractography in addition to void nucleation along the grain boundaries, indicating the damage accumulation during the creep.</t>
  </si>
  <si>
    <t>Austenitic stainless steel SS 316 L(N), Compliance measurements, Creep, Electron fractography, Fatigue crack growth, Hold-time experiments</t>
  </si>
  <si>
    <t>10.1177/1350650120972591</t>
  </si>
  <si>
    <t>Thermal damage and fatigue estimation in heavily loaded lubricated rolling/sliding contacts with Micro-Geometry</t>
  </si>
  <si>
    <t>© IMechE 2020.A previously developed model for heavily loaded Elastohydrodynamically lubricated (EHL) contacts with surface micro-geometry for the calculation of surface distress (micropitting), based on high-cycle fatigue and mild wear competition, is herewith further extended. It now includes the effects of frictional heating with a sharp temperature rise developed in the rolling contact. For this, a new surface damage model, originated in creep modelling, is included. With this modification, the detrimental effect of high temperature developed in the rolling/sliding contact can now be accounted for. This model can consider sharp or moderate surface temperature rise during over-rolling is found in bearings and gears operating at high speeds or under the combination of speeds, loads and unfavourable environmental aspects. The present model introduces a threshold limit made of the combination of temperature and (heating time under stress) load cycles above which the conditions in the rolling contact are deemed damaging for the steel microstructure and the tribological functionality of the rolling contact. The surface damage model is first compared with laboratory experiments in rolling/sliding conditions and then applied to study combinations of loads, sliding speeds and the effect in rolling bearings. The ability of the present model to include damaging mechanisms, other than classical metal fatigue, increases the flexibility in contact surface damage modelling and allows for the accounting of phenomena up to now excluded from better estimation of the machine elements surface life.</t>
  </si>
  <si>
    <t>elastohydrodynamic (or EHL), micropitting, scuffing, seizure, smearing</t>
  </si>
  <si>
    <t>10.1504/IJMMP.2020.110513</t>
  </si>
  <si>
    <t>Synthesis and characterisation of E-glass based composites with different fillers for defence automotive applications</t>
  </si>
  <si>
    <t>International Journal of Microstructure and Materials Properties</t>
  </si>
  <si>
    <t>© 2020 Inderscience Enterprises Ltd.. All rights reserved.The fibre composites are special materials consisting of unique properties such as high specific strength, high specific stiffness, corrosion resistance, high fatigue life etc. They have immense potential to replace the traditionally utilised materials, steel and aluminium for manufacturing of various components of vehicles which renders them very heavy and bulky. This paper demonstrates the feasibility of producing innovative alternative lighter composite materials using E-glass for increasing the safety, movability, performance of the military vehicles. Five different composites were synthesis without fillers and with 4% ZnO, SiO, carbon black and hybrid fillers using hand layup technique. Various mechanical tests such as tension, compression, flexural, inter laminar shear, impact and hardness test were performed on the composites to evaluate and analyse their mechanical properties for exploration of their effective utilisation in automobiles. The study determined that the composite with ZnO filler manifested superlative behaviour in comparison to other materials under examination.</t>
  </si>
  <si>
    <t>Fibre composites, Fillers, Mechanical properties, Vehicles.</t>
  </si>
  <si>
    <t>10.1061/(ASCE)CC.1943-5614.0001072</t>
  </si>
  <si>
    <t>Heat activated SMA-CFRP composites for fatigue strengthening of cracked steel plates</t>
  </si>
  <si>
    <t>© 2020 American Society of Civil Engineers.Many studies exist on carbon fiber-reinforced polymer (CFRP) strengthening of cracked steel details (e.g., cracks in riveted or welded bridge connections). The majority of these studies used CFRP sheets without prestressing. The efficiency of such systems for fatigue strengthening is often limited because the high strength of CFRP materials is not utilized under service loads. However, prestressing small CFRP sheets is very difficult and requires hydraulic jacks and mechanical clamps, which makes the strengthening process very complicated or even impossible. Therefore, in this study, NiTi shape memory alloy (NiTi-SMA) wires and CFRP sheets were used to produce a heat activated prestressed SMA-CFRP composite patch. This composite patch offers both the benefits of the prestress of SMA and the high elastic modulus of CFRP. The proposed patch is relatively small (300 × 45 mm) and can be prestressed, which makes it a good solution for the strengthening of cracked bridge connections, for example, welded connections. In this study, the composite patch is used to enhance the fatigue performance of central cracked steel plates. Because the SMA wires were small (1 mm in diameter), firstly 45 SMA wires were converted into a sheet of SMA strands and then embedded into multiple CFRP layers, forming an SMA-CFRP composite patch, which offers an easy manufacturing process. Eight central cracked steel plates were tested under cyclic loading. For the specimens strengthened by prestressed SMA-CFRP composites, the fatigue lives were extended to 2.7 times (with normal modulus CFRP) and 6 times (with high modulus CFRP), respectively. A finite element (FE) simulation was employed to better understand and interpret the test results. The decreased effective stress intensity factor (SIF) range was the reason for the prolonged fatigue life of the cracked specimens.</t>
  </si>
  <si>
    <t>Carbon fiber reinforced polymer, Composite patch, Fatigue strengthening, Prestress, Shape memory alloy, Shape memory alloy strand sheet</t>
  </si>
  <si>
    <t>10.1115/JRC2020-8077</t>
  </si>
  <si>
    <t>Probabilistic fatigue crack growth of detail fractures in different rail steels</t>
  </si>
  <si>
    <t>2020 Joint Rail Conference, JRC 2020</t>
  </si>
  <si>
    <t>© 2020 ASMEThe most common rail defect encountered in continuously welded rail is known as the detail fracture. The U.S. Department of Transportation, Federal Railroad Administration has sponsored and managed research over the past several decades to understand the structural integrity of rail in general, and the fatigue crack growth behavior of detail fractures in particular. Control of rail integrity and defect growth is conducted via periodic rail tests (i.e. inspections) to ensure that rail defects do not become large enough to cause rail failure. Moreover, federal regulations have been codified to establish a maximum interval between rail inspections based on the results of government-sponsored research. Over the past several decades, however, rail manufacturing has evolved and improved, particularly the head-hardening process to improve wear resistance. Propagation life of railroad rail was examined in previous research using fatigue crack growth data for non-head-hardened rail. Recently Thornton-Tomasetti conducted research, sponsored by FRA, to examine the fatigue crack growth behavior of modern rail steels (i.e. railroad rails with head-hardening). The initial results of the more recent research effort were reported in the 2019 Joint Rail Conference. In this paper, fatigue crack growth rate data generated for head-hardened rail are used to examine the fatigue crack growth life of detail fractures under nominal revenue service conditions. Moreover, this paper applies a probabilistic approach to estimate rail life to account for the inherent variability or scatter typically observed in fatigue crack growth rate data. Regression methods are employed to derive the parameters for the Walker crack growth rate equation, which are subsequently treated as correlated, multivariate, and normally distributed random variables. Data from four different rail steels are used in the regression analyses, which are referred to as: Advanced Head Hardened (AHH), Head Hardened (HH), Standard Strength (SS), and Colorado Fuel and Iron (CF&amp;I). Monte Carlo simulations of fatigue growth of detail fractures are carried out to estimate fatigue life distributions for each of the different rails. The results from these four rail steels are compared to those based on the previous research for non-head-hardened rails. Implications of these comparisons on determining rail testing intervals are discussed.</t>
  </si>
  <si>
    <t>Detail Fracture, Fatigue Crack Growth Rate, Monte Carlo Simulations, Rail Integrity</t>
  </si>
  <si>
    <t>10.1007/s11668-020-01039-w</t>
  </si>
  <si>
    <t>Revamping Shaft Design for Combating Fatigue Failure</t>
  </si>
  <si>
    <t>© 2020, ASM International.This paper gives insights on the failure analysis of the non-drive shaft of a conveyor in a coke plant of an integrated steel plant. The failure of the shaft was investigated in order to determine the root cause and contributing factors. Investigation methods included visual examination, optical and scanning electron microscope analyses, chemical analysis of the material, mechanical tests and life calculations based on design. The overall appearance of the fracture surface of the 45C8 grade shaft indicated rotating bending fatigue failure from a step location. Microstructural analysis revealed a crack from the sharp step and no metallurgical abnormalities. Apart from the metallurgical analysis, the design of shaft was also verified by calculating step profile, fillet radius and calculated stress in actual condition. It revealed that a shaft with a minimum diameter of 70 mm, made of 45C8 steel, can withstand the actual stress acting on it. In this design, the shaft diameter was found to be 65 mm which is insufficient to bear the actual stress. Shaft failures can be reduced by preventive mechanical maintenance and using safe design. To enhance the shaft life without an increase in shaft diameter, we recommend that the material be changed to 42CrMo4 grade steel, which, when appropriately heat treated, has higher stress limit, along with a modification in the step profile with a proper fillet radius.</t>
  </si>
  <si>
    <t>Allowable stress, Fatigue, Shaft diameter, Step profile</t>
  </si>
  <si>
    <t>10.1016/j.jmrt.2020.08.025</t>
  </si>
  <si>
    <t>Multi-response optimization of the turn-assisted deep cold rolling process parameters for enhanced surface characteristics and residual stress of AISI 4140 steel shafts</t>
  </si>
  <si>
    <t>© 2020 The Authors.Surface and near-surface areas play an important role as far as safety and dependability ofengineering components particularly when it is subjected to fatigue loading. By applyingdiverse mechanical surface enhancement (MSE) strategies, close to surface layers can becustom-made bringing about enhanced fatigue strength. MSE methods are used to gener-ate surface hardened components without the time and energy-consuming heat treatment.Deep cold rolling (DCR) is one such method that can be employed where the mechanicalenergy induced enables surface-hardening of steels and thereby the combination of hard-ening and finishing in one single step. The objective of this work is to enhance residualstress and near-surface properties of AISI 4140 steel which is the most commonly usedmaterial in the automobile and aerospace industry. The samples were first turned and thendeep cold rolled with various process parameters. Microstructure, surface hardness, sur-face finish, fatigue life, and residual compressive stress after the treatment were examined.Response surface methodology (RSM) and desirability function approach (DFA) was used torelate the empirical relationship between the various process variables and responses andalso to determine the optimum parameter settings for better responses. Further, numericalsimulation of turn-assisted deep cold rolling (TADCR) process was done by utilizing ANSYS-LS-DYNA software to understand the state of residual stress under various treating settings.Confirmation experiments conducted with the optimum parameter setting to validate theimprovements in response and it is found that the deviation between optimum predictedand confirmatory experimental values is about 5%.</t>
  </si>
  <si>
    <t>Deep cold rolling, Fatigue life, Optimization, Residual stress, Surface finish, Surface hardness</t>
  </si>
  <si>
    <t>10.4028/www.scientific.net/DDF.403.91</t>
  </si>
  <si>
    <t>Advantages and properties of laser-hardened surfaces</t>
  </si>
  <si>
    <t>© 2020 Trans Tech Publications Ltd, Switzerland.The paper summarizes the findings of a study of properties and behavior of laser hardened surfaces. The published results were obtained during several years of experimental work at Raptech comp. on different steel grades. The influence of hardening on the service life and tribological resistance of molds and other machine parts will be presented. Furthermore, the influence of process parameters on residual stresses, their direction and magnitude, and related deformation, fatigue behavior under cyclic loading, etc. are described. It has been shown that laser surface hardening of hypoeutectoid (1.2311) and hypereutectoid (1.2379) types of steel increases wear resistance better than volume or induction hardening and significantly increases component life. X-ray diffraction studies confirmed the presence of high residual stresses after laser hardening. For example, on tested C45 carbon steel, compressive stresses reached the level of 400 MPa. These stresses have a good effect on the fatigue behavior of hardened components, as evidenced by cyclic loading tests for 42CrMo4 steel, where fatigue strength exceeds 700 MPa after more than 10 million cycles. The acquired knowledge is applied to improve the service life of rail vehicle axles. After local laser hardening at critical points of axles made from EA1N steel, originally high the tensile stresses are shifted to compressive stresses at level 200 MPa. The expected improvement in fatigue behavior is currently verified by cyclic tests on real axles.</t>
  </si>
  <si>
    <t>Fatigue, Hardening, Laser, Molds, Residual stress</t>
  </si>
  <si>
    <t>10.1080/10168664.2020.1813675</t>
  </si>
  <si>
    <t>Estimation of the Structural Reliability for Fatigue of Welded Bridge Details Using Advanced Resistance Models</t>
  </si>
  <si>
    <t>© 2020 The Author(s). Published by Informa UK Limited, trading as Taylor &amp; Francis Group.This present paper concerns the application of probabilistic fatigue life prediction models based on S–N curves aiming at the estimation of the safety level for a non-load carrying cruciform joint. The safety level is expressed in terms of the reliability index as a function of the number of applied cycles. Estimating the reliability of a structural component against fatigue failure is relevant for both new and existing structures. The analysis is executed considering three models. For each of them, the input random variables are given in a probabilistic manner, based on fatigue test data from the scientific literature. The effect of the model uncertainty on the model response is quantified for both the load and the resistance side, demonstrating its relevance. Moreover, it has been shown that a 0.5 to 1 increase in the reliability index is achievable by applying the newly proposed, more complex model.</t>
  </si>
  <si>
    <t>fatigue, steel bridges, structural reliability, uncertainty, welded joints</t>
  </si>
  <si>
    <t>10.33313/380/226</t>
  </si>
  <si>
    <t>Ball spalling in rolling element bearings: Decrease in rolling contact fatigue life due to inferior microstructure and manufacturing processes</t>
  </si>
  <si>
    <t>AISTech - Iron and Steel Technology Conference Proceedings</t>
  </si>
  <si>
    <t>© 2020 by the Association for Iron &amp; Steel Technology.Ball failure due to fatigue is an atypical mode of failure in a rolling element bearing. A recent full-scale bench test resulted in ball spalling well below the calculated bearing life. Subsequent metallurgical analysis of the spalled balls found inferior microstructure and manufacturing methods. Microstructural analysis revealed significant carbide segregation in the steel, which resulted from substandard steelmaking practices. In addition, the grain flow of the balls revealed a manufacturing anomaly that produced a stress riser in the material. The inferior rolling elements caused at least an 80% reduction in rolling contact fatigue life.</t>
  </si>
  <si>
    <t>Ball spalling, Bearing fatigue life, Carbide banding, Carbide segregation, Fatigue spheres, Hardness, Inclusion, Rolling contact fatigue (RCF) testing, Steel cleanliness, Steel quality</t>
  </si>
  <si>
    <t>10.4028/www.scientific.net/MSF.1010.71</t>
  </si>
  <si>
    <t>Residual properties of the drawn steel wires for damage-based fretting fatigue models of the wire ropes</t>
  </si>
  <si>
    <t>© 2020 Trans Tech Publications Ltd, Switzerland.This paper presents the residual properties and parameters of the damage-based fatigue life prediction models of the steel wire ropes under fretting fatigue conditions. The damage mechanics-based approach is employed to develop the predictive method for the reliability of the steel wire ropes. The elastic modulus is dependent on the fatigue load condition and the accumulated number of the load cycles. The characteristic degradation of the Young’s modulus of drawn steel wires is established through the phenomenological presentation of the interrupted fatigue test data. The samples are given a quasi-static loading followed by a block cyclic loading with various stress amplitudes and ratios. The residual Young’s modulus is calculated after each block of cycles. The effect of the different loading condition with the amplitude and mean stress on the measured fatigue life of a single wire is presented using the life parameter, χ. The residual Young’s modulus data are presented in terms of normalized quantities. Significant reduction in the elastic modulus due to fatigue is exhibited after enduring 70% of the fatigue life of the material. The fitting constants are obtained, and the fitted equation is used to describe the degradation of Young’s modulus at N number of cycles. Subsequently, the data can be applied to predict the fatigue-life of steel wire ropes and assess its reliability through fretting-induced damage models.</t>
  </si>
  <si>
    <t>Fatigue-life prediction, High cycle fatigue, Reliability, Steel wire rope, Young’s modulus</t>
  </si>
  <si>
    <t>10.1139/cgj-2019-0410</t>
  </si>
  <si>
    <t>Experimental measurement of monotonic and cyclic lateral resistance of risers and pipelines in gulf of mexico clays</t>
  </si>
  <si>
    <t>Canadian Geotechnical Journal</t>
  </si>
  <si>
    <t>© 2020, Canadian Science Publishing. All rights reserved.The location near the touchdown zone of a steel catenary riser at the seabed is a primary “hot spot” for fatigue assessment, with seabed stiffness having a major influence on the predicted fatigue life. This paper presents the results of laboratory model tests in the lateral direction with the motivation to appropriately capture the fundamental mechanism of soil interaction with the pipeline or riser in the lateral direction. The objectives of this study are to evaluate (i) the fundamental mechanism of soil interaction with the pipeline or riser in the lateral direction subjected to monotonic and cyclic loading, (ii) the evolution of lateral resistance with different (small to large) displacement amplitudes, (iii) the degradation of lateral resistance while increasing the number of cycles, and (iv) the recovery of the soil strength with time. The primary findings from the tests are that (i) the lateral resistance on the riser–pipeline drops sharply after trench formation, (ii) the lateral resistance across the trench approaches zero and reaches a steady state at a large number of cycles, (iii) the shape of trenches depends on the lateral displacement amplitude and the initial penetration depth, and (iv) some regain in strength occurs after a period for consolidation.</t>
  </si>
  <si>
    <t>Degradation of lateral resistance, Pipeline–riser fatigue assessment, Small and large lateral cyclic loading displacement, Soil interaction with pipeline–riser, Steel catenary riser, Trench formation</t>
  </si>
  <si>
    <t>10.2208/JOURNALOFJSCE.8.1_194</t>
  </si>
  <si>
    <t>Residual stress reduction of fillet box welded joints by local heating using induction heating device</t>
  </si>
  <si>
    <t>Journal of Japan Society of Civil Engineers</t>
  </si>
  <si>
    <t>© 2020 Japan Society of Civil Engineers. All rights reserved.To improve the fatigue life of welded joints in steel bridges, a series of experimental and analytical investigations was conducted on a method of welding residual stress reduction by local heating with an induction heating (IH) device. The IH coil of 110 mm x 40 mm was installed around the fillet weld and heated to 350 °C. The tensile residual stress of about 340 MPa was reduced to under 30 MPa. The local heating experiment was simulated by the thermal elasto-plastic analysis to examine the mechanism of residual stress reduction. A four-point bending fatigue experiment was conducted. The fatigue life of the locally heated joints became two to five times longer than that of the joints without heating under the applied stress conditions of 70 to 100 MPa.</t>
  </si>
  <si>
    <t>Fatigue, Induction heating, Maintenance, Residual stress, Welding</t>
  </si>
  <si>
    <t>10.1115/PVP2020-21373</t>
  </si>
  <si>
    <t>Strain control correction for fatigue testing in LWR environments</t>
  </si>
  <si>
    <t>© 2020 ASMEDuring strain-controlled fatigue testing of solid bar specimens in a LWR environment within an autoclave, it is common practice to avoid the use of a gauge length extensometer to remove the risk of preferential corrosion and early crack nucleation from the extensometer contact points. Instead, displacement- or strain-control is applied at the specimen shoulders, where the cross-sectional area of the specimen is higher and so surface stress levels are lower. A correction factor is applied to the control waveform at the shoulder in order to achieve approximately the target waveform within the specimen gauge length. The correction factor is generally derived from trials conducted in air by cycling samples with extensometers attached to both the shoulders and the gauge length; typically, the average ratio between the strains or the ratio at half-life in these locations is taken to be the correction factor used in testing. These calibration trials may be supplemented by Finite Element Analysis modelling of the specimens, or by other analysis of results from the calibration trials. Within the INCEFA+ collaborative fatigue research project, a total of six organizations are performing fatigue testing in LWR environments within an autoclave. Of these, one organization is performing tests in an autoclave using extensometers attached to both the specimen shoulders and the specimen gauge length. Therefore the INCEFA+ project provides a unique opportunity to compile and compare methods of shoulder control correction used by different organizations when fatigue testing in LWR environments. This paper presents the different methods of correcting shoulder control waveforms used by partners within the INCEFA+ project, compares the correction factors used, and assesses sensitivities of the correction factor to parameters such as specimen diameter. In addition, correction factors for air and PWR environments are compared. Conclusions are drawn and recommendations made for future fatigue testing in LWR environments within autoclaves.</t>
  </si>
  <si>
    <t>304L stainless steel, Environmentally-Assisted fatigue, Strain control</t>
  </si>
  <si>
    <t>10.1007/978-981-15-4485-9_19</t>
  </si>
  <si>
    <t>Effect of Cutting Parameters on Microhardness in Turning of AISI 52100 Hardened Alloy Steel with Multilayer Coated Carbide Insert</t>
  </si>
  <si>
    <t>© 2020, Springer Nature Singapore Pte Ltd.The microhardness (μH) and surface roughness (Ra) constitute the surface integrity aspect, which affects the quality and service life of a product. This paper aimed to analyse the effect of cutting parameters, such as cutting speed, feed and depth of cut on microhardness (μH) in hard turning of AISI 52100 steel of 58 HRC, with multilayer coated carbide tool insert under dry environment. Response surface methodology based on central composite design (CCD) was employed to design the experiment and develop the mathematical models for microhardness (μH). The analysis of variance (ANOVA) was used to explore the main and interaction effect of cutting parameters on microhardness (μH). The (ANOVA) results revealed that the microhardness of the machined surface is significantly influenced by the cutting speed, feed rate and depth. A quadratic regression model in terms of cutting speed, feed and depth of cut for microhardness (μH) was developed with 95% confidence level. The adequacy and validity of the developed model were checked on the basis of P-value, F-value and R2-value.</t>
  </si>
  <si>
    <t>Fatigue life, Microhardness, Surface integrity, Surface roughness</t>
  </si>
  <si>
    <t>10.1007/978-981-15-4485-9_10</t>
  </si>
  <si>
    <t>Investigations on Effect of Cutting and Cutting Fluid Application Parameters on Surface Roughness and Microhardness in Hard Turning of AISI 52100 Alloy Steel</t>
  </si>
  <si>
    <t>© 2020, Springer Nature Singapore Pte Ltd.The cost, health, and environment concerns associated with the use of cutting fluid calls for minimizing its usage in machining. This research work is aimed to investigate machining performance in turning of AISI 52100 hardened alloy steel with multilayer-coated carbide tool under dry and minimal cutting fluid environments. A Taguchi’s L9 orthogonal array was used to design the experiments. The aim was to identify the optimal combination of the cutting and cutting fluid application parameters. The response measured was the surface roughness and microhardness under different cutting environment. The experimental result showed that the hard turning with minimal cutting fluid application improves surface roughness and reduces the microhardness variation at machines surface which in turn improves fatigue life of the machined components.</t>
  </si>
  <si>
    <t>Microhardness, Minimal cutting fluid application, Surface roughness</t>
  </si>
  <si>
    <t>10.13922/j.cnki.cjovst.2020.01.14</t>
  </si>
  <si>
    <t>Design and Fatigue Analysis of Rupture Disc in Overpressure Protection Device for Fusion Reactor:a Simulation Study</t>
  </si>
  <si>
    <t>Zhenkong Kexue yu Jishu Xuebao/Journal of Vacuum Science and Technology</t>
  </si>
  <si>
    <t>© 2020, Journal of Vacuum Science and Technology Publishing House. All right reserved.We addressed the design and service-lifetime evaluation of the large-sized rupture disc made of 316L stainless-steel, a key disposable component of the overpressure protection device installed inside one of the vacuum vessels of China Fusion Engineering Test Reactor(CFETR).The leakage-induced blow-up of the dome-shaped rupture disc was empirically approximated, mathematically modeled and numerically simulated in finite element method for design optimization.The influence of the disc thickness, fillet radius and seam width on the blow-up behavior of the rupture disc was investigated for design optimization.In addition, the fatigue life of the optimized rapture disc was numerically analyzed with Fatigue Tool and Code DesignLife software.The fatigue analysis results show that the rupture disc meets the design requirements and may enjoy a service lifetime longer than 40 years.</t>
  </si>
  <si>
    <t>CFETR, Fatigue Analysis, Rupture disc, VVPSS</t>
  </si>
  <si>
    <t>10.1590/S1517-707620200002.1027</t>
  </si>
  <si>
    <t>Study on the surface integrity of aisi 4140 steel after turning</t>
  </si>
  <si>
    <t>© 2020, Universidade Federal do Rio de Janeiro. All rights reserved.Machine components are usually subjected to cyclic loads, which may lead to failure, even when the component is subjected to elastic deformations only. Manufacturing processes are capable of affecting roughness and inducing residual stresses of distinct levels and depths, being able to affect the component performance and lifespan. This work investigates the influence of turning parameters (cutting speed, feed and depth of cut) on surface roughness, residual stress and fatigue life of hardened AISI 4140 steel (40 HRC). Feed is the most influential parameter affecting surface roughness. It was noticed that the cutting parameters did affect the residual stress profile, i.e., tensile residual stresses of higher intensity were induced when higher cutting speeds were employed and reaching deeper layers when higher feed and lower depth of cut values were used. The fatigue life was evaluated under rotating bending tests, which indicated a combined influence of feed and depth of cut. At lower feeds, the increase of depth of cut resulted in longer lives, however, an opposite behavior was noted at higher feeds. Longer fatigue lives were observed after turning at higher cutting speeds and depths of cut combined with lower feeds.</t>
  </si>
  <si>
    <t>AISI 4140 steel, Fatigue life, Roughness, Surface quality, Turning</t>
  </si>
  <si>
    <t>10.1590/s1517-707620200002.1014</t>
  </si>
  <si>
    <t>Excessive coverage effect (Over peening) in the blasting operation of aluminum alloy “AA 7475-t7351” with steel shot</t>
  </si>
  <si>
    <t>© 2020, Universidade Federal do Rio de Janeiro. All rights reserved.Aluminum and its alloys are widely used in the aeronautics industry due to its high lightness and ductility, and it can add other elements, thus changing its characteristics. Fatigue is the major cause of failure of metal materials due to the dynamic and oscillating stresses of the finished materials. The objective of this work is to evaluate the effect of Shot Peening with coverage percentages 1blasting, 3 blasting and 10 blasting in fatigue life of aluminum alloy AA 7475-T351. Shot Peening is a cold surface treatment used to increase fatigue life of the alloy by inducing residual stresses of compression on the surface of the part. In the Shot Peening process, spherical steel grids of type S230 were used, in which the specimens were subjected to 1blasting, 3 blasting and 10 blasting coverage in two stress levels (42 Ksi and 50 Ksi). The results presented in the fatigue tests and electron scanning (SEM) showed the increase in the mechanical properties of all the samples, and those exposed to 1 blasting and 3 blasting presented better results.</t>
  </si>
  <si>
    <t>Coverage, Fatigue, Saturation Curve, Shot Peening; Stress Strain Curve</t>
  </si>
  <si>
    <t>10.1016/j.matpr.2020.04.443</t>
  </si>
  <si>
    <t>Investigation on effect of machining parameters using TGRA approach for AISI 316 steel</t>
  </si>
  <si>
    <t>© 2018 Elsevier Ltd.Product quality is the index of quality characteristics mainly focused on surface roughness, in terms of superior properties like fatigue life improvement, corrosion resistance, aesthetic, etc. In mass manufacturing, the MRR is one of the concern in production area using the computer operated NC machines. The current research investigate the minimum surface roughness and maximum material removal rate using L9 orthogonal array with the process parameters involved in the machining operations. The material selection for this research is AISI 316 SS, turning experiments were conducted at different levels of speed in rpm, feed in mm/rev and depth of cut in mm. The selection of best optimal cutting condition is investigated in order to maximize the material removal rate and minimize the surface roughness. The grey relational analysis is employed, through that grey relational grade was obtained and used as a performance index to determine the optimal machining parameters. ANOVA concept is employed to find out the relative significance of machining parameters on performance measures.</t>
  </si>
  <si>
    <t>AISI 316, ANOVA, GRA, MRR, Surface roughness, Taguchi DOE</t>
  </si>
  <si>
    <t>10.1016/j.prostr.2020.06.013</t>
  </si>
  <si>
    <t>Lifetime estimation for 316 stainless steel specimens by using a critical plane approach</t>
  </si>
  <si>
    <t>© 2020 The Authors.The lifetimes of 316 stainless steel specimens are herein evaluated using the multiaxial critical plane-based criterion by Carpinteri et al. for high-cycle fatigue (HCF) loading with constant amplitude. In the present paper, the stress-based version of such a criterion is applied to assess the results of experimental tests under HCF triaxial loading, the hollow cylindrical dog-bone specimens being subjected to a quenching heat treatment. The analytical results of fatigue life and initial crack plane orientation are compared with the experimental data.</t>
  </si>
  <si>
    <t>316 stainless steel, Constant amplitude loading, Critical plane approach, High-cycle fatigue</t>
  </si>
  <si>
    <t>10.4028/www.scientific.net/KEM.854.3</t>
  </si>
  <si>
    <t>The effect of finely divided martensite of austenitic high manganese steel on the wear resistance of the excavator buckets teeth</t>
  </si>
  <si>
    <t>© 2020 Trans Tech Publications Ltd, Switzerland.An analytical review of the effect of high-temperature thermomechanical treatment on the structure and properties of steels as a possible effective method of strengthening the teeth of excavator buckets. It is shown that the application of this method can have a positive effect not only on the hardness, but also on the entire complex of their mechanical characteristics, such as plasticity, impact toughness and fatigue resistance. In relation to Hadfield steel as the most frequently used material of the bucket teeth, it is noted that with increasing deformation grade of billets from 1 to 5, tensile strength of steel increases from 570 to 1030 MPa, yield strength – from 480 to 790 MPa, relative elongation – from 14.3 to 17.9 %, relative contraction – from 17.2 to 20.1 %, impact strength KCU – from 1.51 to 2.14 MJ/m2. This article presents the results of metallographic analysis and comparative tests for abrasive wear of Hadfield steel samples after typical heat treatment practiced at bucket teeth manufacturers and thermomechanical treatment. It is established that high-temperature plastic deformation of steel samples before quenching increases their wear resistance by 1.7 times. The authors attribute the detected increase in wear resistance to the formation of fine martensite in the surface layers of steel with a needle size of 3-10 nm, which increases its hardness by 47%. It is concluded that the presence of fine martensite in the structure of Hadfield steel can increase the service life of excavator bucket teeth made of this material. The results of this study are planned to be used in the development of an improved technological process for manufacturing bucket teeth of excavators.</t>
  </si>
  <si>
    <t>110G13L steel, Austenitic high manganese steel, Buckets teeth, Grain size, Martensite, Service life, Wear</t>
  </si>
  <si>
    <t>10.3850/978-981-11-2724-3-1081-cd</t>
  </si>
  <si>
    <t>Numerical framework for fatigue life prediction of steel wire ropes employing damage-based failure models</t>
  </si>
  <si>
    <t>Proceedings of the 29th European Safety and Reliability Conference, ESREL 2019</t>
  </si>
  <si>
    <t>Copyright © 2019 European Safety and Reliability Association.This paper describes the proposed framework for the reliability prediction of the newly-designed steel wire ropes. The damage-based approach accounts for the premature failure of the wire ropes due to fretting fatigue, fretting wear and corrosion fatigue. In particular, the failure due to the fretting wear damage is deliberated. The fretting wear damage model is derived by considering the energy dissipation due to the frictional contact between the wires, and the stress-based damage evolution law. The deterministic approach incorporates the material damage through the Young's modulus degradation of the drawn steel wires under the applied fatigue cycles. The characteristic residual modulus of the drawn steel wires is established through a series of interrupted fatigue tests of the wire samples. The typical partial slip and gross sliding conditions of the fretting contact zone are illustrated using the finite element (FE) simulation of the wire-on-wire contact model with different loading conditions. In the tension-tension loading of the 1x7 steel wire rope, the partial slip occurs at the load ratio, R = 0.9, while gross slip dominates at R = 0.1. In addition, the shear stress at the contact interface fluctuates with a positive mean stress.</t>
  </si>
  <si>
    <t>Damage model, Fatigue, Finite element method, Fretting wear, Residual modulus, Steel wire ropes</t>
  </si>
  <si>
    <t>10.30880/ijie.2020.12.05.010</t>
  </si>
  <si>
    <t>Fatigue crack growth behaviour of sandwiched metal panel of aluminium and mild steel under constant amplitude loading</t>
  </si>
  <si>
    <t>International Journal of Integrated Engineering</t>
  </si>
  <si>
    <t>© Universiti Tun Hussein Onn Malaysia Publisher's Office.This study concerned about the sandwiched metal panel on the fatigue crack growth of mild steel and aluminium. The fatigue crack growth consists of 3 layer of metal sheet or panel that bonded together using adhesive of epoxy resin by hand lay-up technique. The 3 layers are consisting of 2 face metal sheets and 1 metal sheet as a core for the sandwiched; sandwiched of aluminium with mild steel panel (SAMSP) and sandwiched of mild steel panel (SMSP). The specimen was cut using Electrical Discharge Machine Wire Cut (EDM-wire cut) to get tensile test specimen based on American Standard Testing Method (ASTM) E8 before tested with speed rate of 3mm/min using Universal Testing Machine Instron 5569A (UTM). The stress strain curve was plotted in order to analyse the yield strength, Ultimate Tensile Strength (UTS) and the Young's Modulus of the sandwiched. UTS value is used for the fatigue test in the maximum stress applied between 0.50%, 0.60%, 0.70%, 0.80% and 0.90% of UTS. The fatigue test was conducted under ASTM E647 compact tension C(T) standard using Instron 8801 Fatigue Machine with constant frequency of 20Hz and subjected to 1 million cyclic loading to reach failure. The crack growth behaviour of the specimen were discover that indicate the fatigue life, (a-N), fatigue crack growth and failure of the structure by the initial notch. The sandwiched of mild steel panel (SMSP) is compared with the sandwiched of aluminium with mild steel panel (SAMSP) to observe the crack growth behaviour and mechanical properties of the specimen in this study. It can be determined that SAMSP has two times better crack growth behaviour that improve the structure properties compare to the SMSP.</t>
  </si>
  <si>
    <t>Fatigue crack growth, Fatigue life, Hand lay-up, Maximum stress, Sandwiched metal panel</t>
  </si>
  <si>
    <t>10.1007/978-981-32-9931-3_2</t>
  </si>
  <si>
    <t>Optimization of Valve-Train Components for Durability Analysis by Using Finite Element Analysis Method</t>
  </si>
  <si>
    <t>© 2020, Springer Nature Singapore Pte Ltd.For improved engine performance, the valve-train components must concern the parameters durability, environmental norms, the shorter valve response time, and lightweight design solution. In the valve-train system for designers and manufacturers, the stress concentrations accumulated on the valve due to the partial contact, which further cause failures in the valve. The partial contact between the valve, insert, and guide becomes uneven because of the thermal distortion load of the valve insert and guide. This paper proposes a detailed engineering analysis using finite element method of an automotive engine valve-train system using lightweight titanium for intake and exhaust valve. The complete structural virtual simulation assessment, the 3D linear heat transfer, and stress–strain approach used to get thermo-mechanical loading effect on valve-train system. The simultaneous comparative evaluation of existing steel grade material with proposed titanium material as a tensile test results benchmark. In addition, to define the material life characteristic the fatigue factor of safety evaluated by using Soderberg stress-life cycle in terms of both materials. Thus, the titanium alloy has enough potential as an optimal better material and high strength-to-weight ratio for the improved engine performance in compared to steel alloy.</t>
  </si>
  <si>
    <t>Durability analysis, Fatigue assessment, Finite element method, Ti6al4v, Valve-train components</t>
  </si>
  <si>
    <t>10.1016/j.jmrt.2020.04.017</t>
  </si>
  <si>
    <t>Bending behavior and deflection prediction of high-strength SFRC beams under fatigue loading</t>
  </si>
  <si>
    <t>© 2020 The Authors. Published by Elsevier B.V. This is an open access article under the CC BY-NC-ND license (http://creativecommons.org/licenses/by-nc-nd/4.0/).The experiments of high-strength steel-fiber-reinforced concrete (SFRC) beams subjected to fatigue bend loading were conducted in this work. A total of 12 beams were tested to failure, including 2 under static loading and 10 under fatigue loading. The main varying parameters of the tested beams included the stress level, fiber volume fraction, and strength of the steel reinforcement. The fatigue life, mid-span deflection, residual deflection, and crack width were measured and evaluated. The stiffness degradation of high-strength SFRC beams was analyzed. The results indicated that both the stress level and fiber volume fraction have significant influences on the fatigue life of the tested beam. The fatigue life of the beams decreased with increasing stress level and increased with fiber volume fraction. With added steel fibers, the stiffness of the beam improved significantly, which leads to the reduced deflection and narrower average crack width during the fatigue loading. The total deflection of high-strength SFRC beam subjected to fatigue loading can be divided into two parts: residual deflections and instantaneous deflections. Both of them were fitted based on the experimental results. Finally, an analytical method which considers the influences of steel fibers was proposed to predict the mid-span deflections of high-strength SFRC beam at different cycles, which agrees well with the experimental results.</t>
  </si>
  <si>
    <t>Deflection prediction, Fatigue performance, Fiber volume fraction, High-strength SFRC beams, Steel bar strength, Stress level</t>
  </si>
  <si>
    <t>10.1007/978-3-030-29986-6_25</t>
  </si>
  <si>
    <t>High Temperature Low-Cycle Fatigue and Creep-Fatigue Behavior of Fe-25Ni-20Cr Austenitic Stainless Steel</t>
  </si>
  <si>
    <t>© 2020, Society for Experimental Mechanics, Inc.Preliminary investigation on mechanical properties of a Nb-strengthened and nitrogen-stabilized Fe-25wt.%Ni-20Cr (Alloy 709) advanced austenitic stainless steel suggests that it might be a potential candidate for Sodium-Cooled Fast Reactor (SFR), which has higher technology readiness level for deployment. However, the creep-fatigue deformation behaviour is unknown for this alloy. To understand high temperature creep-fatigue interaction of the Alloy 709, strain-controlled low-cycle fatigue (LCF) tests were performed at strain amplitudes ranging from 0.15% to 0.6% with fully reversible cycle of triangular waveform at 750 °C in air following ASTM standard E2714–13. In addition, different hold times of 1, 10, 30 and 60 min were introduced at the maximum tensile strain to investigate the effect of the creep damage on the fatigue-life at strain amplitude of 0.5% at 750 °C. During continuous cyclic loading, fatigue life is found to decrease with increase in strain amplitude. The creep-fatigue life and the number of cycles to crack initiation are found to decrease with increasing hold time indicating the rapid initiation and propagation of cracks. The fractographs of the samples deformed at 0.5% strain amplitude indicated that fatigue might have been the dominant mode of deformation whereas, for the sample deformed at the same strain amplitude with different hold times, both fatigue and creep have contributed to the overall deformation of the alloy. Further studies are underway to carry out creep-fatigue tests at different hold times, strain ranges, and temperatures as well as microstructural characterization of the samples following deformation.</t>
  </si>
  <si>
    <t>Austenitic stainless steel, Creep-fatigue, Gen-IV nuclear reactor, Mechanical properties, Plastic deformation</t>
  </si>
  <si>
    <t>10.4028/www.scientific.net/MSF.993.559</t>
  </si>
  <si>
    <t>Reliability prediction of variable amplitude corrosion fatigue life of tp140 casing steel</t>
  </si>
  <si>
    <t>© 2020 Trans Tech Publications Ltd, Switzerland.Based on the constant amplitude CF test of oil well tube material TP140small specimen, the procedures of predicting the variable amplitude corrosion fatigue (VACF) life of given reliability of TP140 were developed. Through the multi-sample sinusoidal loading constant amplitude CF life texts, the reliability distribution of CF life was analyzed. The CF life prediction of the specified reliability was obtained under 4 different stress levels, and the corresponding P-S-N curve expressions were obtained. Using VACF loading block spectrum and P-S-N curve expressions, the VACF life was calculated without considering the loading sequence effect. Furthermore, 5 VACF life tests were carried out using the same loading block spectrum. The VACF life with reliability was predicted by the principle of reliability and statistics. VACF life was calculated and compared with the predicted life. Test results and analysis show that the predicted results agree well with the experimental results, and CF life of TP140 casing steel follows a lognormal distribution at the given equivalent stress level, which has been substantiated.</t>
  </si>
  <si>
    <t>Corrosion fatigue (CF), Life prediction, Lognormal distribution, Reliability, Variable amplitude</t>
  </si>
  <si>
    <t>10.4028/www.scientific.net/MSF.993.1293</t>
  </si>
  <si>
    <t>Failure analysis and service life prediction of 80sh casing steel under thermal cycle service environment</t>
  </si>
  <si>
    <t>© 2020 Trans Tech Publications Ltd, Switzerland.The main exploitation process of heavy oil is cyclic steam huff and puff. Cyclic operation causes the cumulative damage and final failure to thermal recovery casing. The failure analysis shows that the main failure factor of thermal recovery casing is the low cycle fatigue process caused by thermal cycle, which results in the decrease of strength of casing material, thus causing casing fracture and failure. Based on the failure analysis results, the low cycle fatigue tests of 80SH thermal recovery casing steel under different temperature, strain, pre-strain and other conditions were carried out in the present study. The influencing factors, life prediction model and criterion of service safety of casing materials under thermal recovery service conditions were first proposed, which provides a strong theoretical basis for the service safety design theory of thermal recovery casing materials. The research results showed that the strain limit and low cycle fatigue life were the two factors for service life. It may be suggested that life prediction needs to satisfy two criteria. The first is the strain criterion. The strain limit should be lower than the total strain during the long service life. And the second is the low cycle fatigue criterion, which satisfies the expectation of low cycle fatigue life under double conditions of strain amplitude and mean strain.</t>
  </si>
  <si>
    <t>Failure analysis, Life prediction, Low-cycle fatigue, Thermal cycle</t>
  </si>
  <si>
    <t>10.1016/j.procir.2020.02.096</t>
  </si>
  <si>
    <t>Analysis of the Influence of Surface Integrity of Cemented Carbides Machined by Sinking EDM on Flexural Fatigue</t>
  </si>
  <si>
    <t>Procedia CIRP</t>
  </si>
  <si>
    <t>© 2020 The Author(s).Bulk forming is a manufacturing technology characterized by high tool loads. In order to reduce form deviations and increase surface qualities this manufacturing technology aims for even higher process forces, which result in larger stresses during the forming process. Consequently, the tool life of steel tools decreases drastically. A material that offers an alternative are cemented carbides due to their ability to withstand enormous compressive stresses and their resistance to wear. However, for the same reason, cemented carbides are hard to machine with conventional cutting technologies. A cost-efficient alternative is electrical discharge machining (EDM), because of its independence from mechanical material properties. Due to the brittle character of cemented carbides, one of the challenges in EDM, the reduction of the influence on the surface integrity, becomes a paramount concern. Thermal stresses caused by machining can initiate cracks that may lead to a failure of the tool after a few load cycles. The risk of crack initiation can be reduced with an appropriate machining strategy. In order to correlate the influence of surface integrity with flexural strength, load-controlled fatigue tests are conducted with two different types of cemented carbides that have each been machined with three different EDM-strategies. Along with the fatigue evaluation, the cross sections of the specimens are examined regarding their surface integrity. With these results it is possible to evaluate the impact of surface integrity of EDMed cemented carbides on the flexural fatigue.</t>
  </si>
  <si>
    <t>Cemented Carbide, EDM, Load-Controlled Fatigue</t>
  </si>
  <si>
    <t>10.1007/978-3-030-47883-4_49</t>
  </si>
  <si>
    <t>Development of Welded Elements of the Railway Freight Car Bogie with Increased Characteristics of Fatigue Resistance and Survivability</t>
  </si>
  <si>
    <t>© Springer Nature Switzerland AG 2020.In last years in the railroad territory of 1520 mm accidents have often occurred due to the destruction (failure) of the casting elements of three-element freight car bogie. The quality and durability of load-bearing elements, which is traditionally produced by casting technology, is insufficient. The development of new welded designs of the load-bearing elements were carried out on the basis of wide use of mathematical modeling to determine the stress-strain state of the welded elements under the action of regulated loads and to make the assessment of strength according to Ukrainian standards and current world approaches. The accelerated fatigue tests on prototypes were carried out, which showed that the service life of the welded structure of the side frame is ten times longer than the service life of the cast structure, and its survivability is longer in several times.</t>
  </si>
  <si>
    <t>Fatigue, Low alloy steel, Railway freight car bogie, Service life, Side frame, Test, Welded joints</t>
  </si>
  <si>
    <t>10.1016/j.matpr.2020.03.299</t>
  </si>
  <si>
    <t>Low Cycle Fatigue behavior of heat treated EN-47 Spring Steel</t>
  </si>
  <si>
    <t>© 2019 Elsevier Ltd.EN 47 spring steel is a 1% chromium-vanadium type spring steel, which is widely used for landing gears of smaller aircraft, leaf spring and coil spring of vehicles, heavy machinery crank pin, steering knuckles and disc springs for rigidly bolted sections. In this investigation, E-47 spring steel samples were heat treated and microstructure and hardness were observed. Then the samples were subjected to low cycle fatigue analysis along with fractograph. It is witnessed that for 8hrs heat-treated sample has taken 4222 cycles to fail and that is higher than 4hrs sample which is 3375 cycles to failure and an unheated sample which is having 2856 cycles to failure. The strain controlled fatigue life is greatly influenced by the type crack formation during the fatigue test</t>
  </si>
  <si>
    <t>Fractograph, Low cycle Fatigue, Spring Steel, Strain Amplitude</t>
  </si>
  <si>
    <t>10.1016/j.promfg.2020.04.197</t>
  </si>
  <si>
    <t>The influence of post-necking strain hardening behaviour on fatigue lifetime prediction of cold-formed high strength steel.</t>
  </si>
  <si>
    <t>Procedia Manufacturing</t>
  </si>
  <si>
    <t>© 2020 The Authors. Published by Elsevier Ltd.High strength steels (HSS) have proven to be indispensable for technological advances in mechanical engineering. Modern design strategies are mainly focussed on increasing the durability and efficiency of components through smart material selection and Finite Elements Analysis (FEA). In this regard, the adopted material models can have a direct influence on the resulting design approach. Since newly developed HSS grades are progressively being used for many performance-critical components and applications, the importance of representative material models has grown. Especially in the case of mobile lifting equipment, where load-bearing components consist of hollow rectangular sections, derived from secondary forming processes. In addition, these applications are often subjected to cyclic loading conditions, causing fatigue crack initiation at bent regions of the cold-formed sections. Consequently, accurate strain hardening behaviour and fatigue data of HSS are of major importance. To tackle this problem a cold-formed lab scale specimen was modelled and fatigue tested. To enable a prediction of the residual plastic strains after bending and the strain amplitude of fatigue loading, a modelling strategy was developed in ABAQUS v19. The resulting outputs are then used to predict the fatigue life according to a critical plane approach. However, several uncertainties in material properties can directly influence the reliability of this prediction. For instance, inverse identification procedures can bring about certain scatter on material parameters, the true plastic behaviour lies within a range of possible post-necking strain hardening curves. The current study is focussed on investigating the influence of this scatter on numerically predicted fatigue life. This is performed by means of a mixed numerical-experimental approach, where a cold-formed fatigue specimen, made from 4 mm-thick S500MCL, is investigated. This method allows for the construction of a numerically derived SN-curve that can be compared and validated with an experimental test campaign.</t>
  </si>
  <si>
    <t>Cold-forming, Fatigue life, FE modelling, High Strength Steel, Strain hardening, SWT</t>
  </si>
  <si>
    <t>10.1007/978-3-030-46817-0_36</t>
  </si>
  <si>
    <t>HSLA Steel - Simulation of Fatigue</t>
  </si>
  <si>
    <t>© Springer Nature Switzerland AG 2020.In present paper, based on the results of the experimental study of the behaviour of the samples made of a HSLA steel, in the form of round smooth specimens (RSS) under LCF conditions (with controlled and completely reversible strain Δε/2 = const, Rε = εmin/εmax = −1, according to ISO 12106: 2003 (E)) and square specimens (SqS) under conditions of HCF conditions (with controlled one-way variable load on tension with σmin = const, according to ISO 12110-1:2013), a computational stress analysis was performed using the FE method and the behaviour of this steel in the fatigue behaviour simulation (LCF and HCF) in SolidWorks programme was shown. On the basis of the performed analysis of the results of the stress-strain state and the determination of the life using the life isolines for a particular load cycle involving the entire RSS ligament, i.e. SqS for a particular load in a wide range of LCF and HCF loads and comparison with the results of experimental tests, a figure i.e. graphical presentation was given and conclusions were drawn that justify the efforts for numerical assessment of the life cycle of the loaded machine parts.</t>
  </si>
  <si>
    <t>FEM, HCF, HSLA, LCF, Ligament, Simulation</t>
  </si>
  <si>
    <t>10.18057/ICASS2018.P.019</t>
  </si>
  <si>
    <t>Low cycle fatigue behavior of S550 high-strength steel in Arctic areas under different strain ratios</t>
  </si>
  <si>
    <t>Proceedings of the 9th International Conference on Advances in Steel Structures, ICASS 2018</t>
  </si>
  <si>
    <t>Copyright © 2018 by The Hong Kong Institute of Steel Construction.This article presents a series of low-cycle fatigue tests of S550 high-strength steel at a low temperature (-60o C) under different strain ratios. According to the experimental results, this study a) calibrates the cyclic plasticity properties including the cyclic stress-strain curve and nonlinear hardening properties, and b) investigates the effect of the mean stress caused by the non-zero strain ratios on the low-cycle fatigue life. In addition, combined with the existing low-cycle fatigue test results of S550 at the room temperature, this study analyzes the effect of low temperature on the low-cycle fatigue life. Finally, this work presents a close estimation of the fatigue life at the low temperature, based on the calibrated damage mechanics parameters.</t>
  </si>
  <si>
    <t>Cyclic plasticity, Damage mechanics, Energy-based fatigue model, Low temperature, Low-cycle fatigue</t>
  </si>
  <si>
    <t>10.2320/matertrans.MT-M2019258</t>
  </si>
  <si>
    <t>Fracture mechanics based analysis of the fatigue life of defective welded joints</t>
  </si>
  <si>
    <t>© 2020 The Japan Institute of Metals and Materials.This work was motivated by the endeavour to experimentally determine the influence of crack position on the fatigue life of weldments. Plates were cut from a pipe of X52 pipeline steel 830 mm in diameter and 10 mm in wall thickness and their contact edges were then prepared for single-bevel butt welds. The plates were then welded by manual arc welding, and separate specimens 10 mm in width and 5 mm in thickness were cut from the weldment perpendicularly to the weld bead. The electro-spark method was then used to produce blunt crack discontinuities for the initiation of fatigue cracks. The cracked weldment specimens then underwent cyclic loading at reference force level Fmax = 5.5 kN and stress asymmetry ratio R = Fmin/Fmax = 0.1. The test results made it possible to quantify the effects of the size and position of crack-like discontinuities on weld fatigue life.</t>
  </si>
  <si>
    <t>Arc welding, Carbon manganese steel, Fatigue, Stress intensity factor, Weld discontinuities, Welded structures</t>
  </si>
  <si>
    <t>10.1007/s11003-020-00333-0</t>
  </si>
  <si>
    <t>Fatigue Life of S355JR Steel under Uniaxial Constant Amplitude and Random Loading Conditions</t>
  </si>
  <si>
    <t>© 2020, Springer Science+Business Media, LLC, part of Springer Nature.The results of fatigue tests of samples made of S355JR steel under random tension-compression with nonzero mean stress are presented. The procedure of experimental research is described. The obtained experimental results are presented with the use of Wöhler fatigue graphs. The algorithm for the determination of the fatigue life uses, among other things, a rainflow cycle counting procedure, as well as the Palmgren–Miner linear damage accumulation hypothesis and six selected models that take into account the effect of mean stress on the tested durability. We also display the plots for comparison of the experimental and computed lives. It is indicated, which of the considered models describes the impact of the mean stress on the fatigue life of the tested material within the scatter error 3.</t>
  </si>
  <si>
    <t>fatigue, mean stress, S355JR steel</t>
  </si>
  <si>
    <t>10.1115/OMAE2020-18892</t>
  </si>
  <si>
    <t>Sub-zero temperature fatigue strength of butt-welded normal and high-strength steel joints for ships and offshore structures in arctic regions</t>
  </si>
  <si>
    <t>© 2020 American Society of Mechanical Engineers (ASME). All rights reserved.Ships and offshore structures operating in Artic regions face specific challenges such as ice loads and seasonal low temperatures. In order to meet these extreme environmental requirements, the effect of temperature on material behaviour needs to be considered. It is well known that static material properties (yield strength, fracture toughness etc.) undergo significant changes with temperature. In recent studies, significantly higher fatigue strength was observed in welded joints in comparison to estimates based on international standards. Fatigue strength increased even for temperatures far below the allowed service temperature based on fracture toughness results; however, studies on fatigue strength of structural steel at sub-zero temperatures are scarce. Moreover, material selection for ships and offshore structures is usually based on empirical Charpy and fracture toughness relations at the design temperature, minus a safety margin. This study aims at introducing an S-N curve database for welded joints that can be used to verify the fatigue design approaches for ships and offshore structures subject to sub-zero temperatures. Therefore, the effect of temperature on the fatigue strength of butt-welded normal and high strength steel structures is analysed experimentally for sub-zero temperatures. For this purpose, fatigue test results of SAW and MAG welded joints for temperatures down to -50 °C are analysed and the potential for changes regarding material selection for ships and offshore structures are discussed.</t>
  </si>
  <si>
    <t>Artic conditions, Fatigue life estimation, Fatigue testing, High-strength steel, Sub-zero temperatures</t>
  </si>
  <si>
    <t>10.15282/IJAME.17.1.2020.22.0577</t>
  </si>
  <si>
    <t>Design and fabrication of natural rubber lightweight spring for motorcycle's shock absorber</t>
  </si>
  <si>
    <t>International Journal of Automotive and Mechanical Engineering</t>
  </si>
  <si>
    <t>© The Authors 2020.This research aims to design and fabricate a spring made of natural rubber for a lightweight motorcycle's shock absorber. This study is carried out in four main steps. First, a stiffness property of a steel coil spring and a damping property of a commercial shock absorber were tested using an Instron material testing machine and a test rig. Second, six different types of rubber compounds (A-1, A-2, A-3, B-1, B-2, and B-3) were formulated and the best compound was selected to use for a rubber spring. Third, the rubber spring was designed and analysed using the finite element method to investigate the best model. Finally, a prototype of the rubber spring was fabricated and tested. The steel coil spring was replaced by the rubber spring and tested for its damping property within a real shock absorber. The results of the prototype testing showed that the weight of the rubber spring was lower than the steel coil spring about 48%. The stiffness property of the rubber spring was higher than the steel coil spring around 43% and the damping property of the shock absorber using rubber spring was higher than the damping property of the shock absorber using steel coil spring about 6%. The rubber spring provided more advantages than the steel coil spring for its good corrosion resistance, lightweight, and ease of maintenance. Therefore, the implementation of the rubber spring in the real motorcycle and its fatigue life should be studied in the next future.</t>
  </si>
  <si>
    <t>Lightweight, Shock absorber, Spring, Natural rubber, Steel spring</t>
  </si>
  <si>
    <t>10.1080/15376494.2020.1746448</t>
  </si>
  <si>
    <t>Experimental investigation on FRP-reinforced surface cracked steel plates subjected to cyclic tension</t>
  </si>
  <si>
    <t>Mechanics of Advanced Materials and Structures</t>
  </si>
  <si>
    <t>© 2020, © 2020 The Author(s). Published with license by Taylor and Francis Group, LLC.Surface cracked steel plates reinforced with single-side Fiber-Reinforced Polymer (FRP) subjected to cyclic tension are experimental studied. The main purpose is to analyze the effect of FRP reinforcement on the crack growth. The failure modes and their effects are analyzed as well. Given the single-side reinforcement, reinforcing the cracked surface significantly prolonged the fatigue life, while reinforcing the reversed side resulted in the opposite consequence. Most specimens did not encounter debonding failures, indicating such failures are avoidable by improving the reinforcement quality. The results also indicate the bond layer number is an insensitive factor–an optimum number is existed.</t>
  </si>
  <si>
    <t>Debonding, fatigue crack growth rate, fatigue test, FRP reinforcement, surface crack</t>
  </si>
  <si>
    <t>10.4028/www.scientific.net/MSF.980.3</t>
  </si>
  <si>
    <t>Experimental study on wear of indexable coated blades as applied to cutting of PCrNi3MoVA gun steel workpieces</t>
  </si>
  <si>
    <t>© 2020 Trans Tech Publications Ltd, Switzerland.In this paper, based on the theoretical study of tool wear and the systematic analysis of the main factors affecting the tool durability, four types of PVD and CVD-coated blades from three manufacturers were subjected to cutting tests using PCrNi3MoVA gun steel workpieces. The wear morphology, fatigue curves, and chip patterns of the tested blades were comparatively analyzed. The influence of the coating type on the tool durability was investigated using a scanning electron microscopy and energy dispersive spectroscopy. The results obtained strongly indicate that TiAlN coating deposited by the PVD technology has the best thermal stability, temperature oxidation resistance, and tool durability when cutting PCrNi3MoVA gun steel workpieces under semi- finishing conditions. The wear resistance of the other three types of blades was relatively lower due to less favorable coating compositions and structures. The study findings are instrumental in the substantiated selection of cutters for practical applications and provide a reference for the design optimization of indexable coated inserts.</t>
  </si>
  <si>
    <t>Blade, Cutting tool wear, tool life, Gun steel, Indexable coated, PCrNi3MoVA</t>
  </si>
  <si>
    <t>10.3938/NPSM.70.190</t>
  </si>
  <si>
    <t>Commercialization of pulsed eddy current technology in the nondestructive evaluation of insulated pipe</t>
  </si>
  <si>
    <t>New Physics: Sae Mulli</t>
  </si>
  <si>
    <t>© 2020 The Korean Physical Society. All rights reserved.My experience in making company are introduced in order to help design a future plan after retirement. The history of heavy chemical industries such as oil, gas, power, and railway is more than 60 years, but the safety of the facilities in these industry has not attracted much attention in spite of their tremendous impacts on our lives and our national economy. Characteristics of aging materials, such as corrosion and fatigue, present new challenges to engineering authorities for granting and ensuring steel structures such as airplanes, pipelines and bridges. Ultrasonic and eddy current technology have been used widely for in-service inspection to identify corrosion for safe and economical management of these fleets. Even though the detection of corrosion by using ultrasound and eddy currents is not inherently difficult, there are problems with the identification and characterization of multi-layer structures. Local wall thinning is a point of concern in almost all steel structures such as pipe lines covered with a thermal insulator made up of materials with low thermal conductivity insulator (fiberglass or mineral wool); hence, non destructive techniques (NDTs) methods that are capable of detecting wall thinning and defects without removing the insulation are necessary. We developed a pulsed eddy current (PEC) system to detect wall thinning of Ferro magnetic steel pipes covered with insulation shielded with stainless cladding. The developed system is capable of detecting a wall thickness change through insulation with a thickness 8 cm. A commercial system was built, and it will be used to evaluate facilities in various heavy industries. This technology can be applied to the inspection of carbon steels, which are the main components of heavy industry.</t>
  </si>
  <si>
    <t>Aging, Heavy chemical industry, Insulated pipe, Nondestructive test, Pulsed eddy current</t>
  </si>
  <si>
    <t>10.1007/978-3-030-27146-6_66</t>
  </si>
  <si>
    <t>Influence of the Nitrided Layers Microstructure on the Fatigue Life Improvements of AISI 4140 Steel</t>
  </si>
  <si>
    <t>© 2020, Springer Nature Switzerland AG.Nitriding is an important industrial process to improve the mechanical properties of components, especially by producing compressive residual stresses. Gas and ion nitriding has become a popular thermo-chemical surface treatment, which is being used to develop thermal/mechanical fatigue and wear characteristics of steels. In this study, the gas and ion nitriding of AISI 4140 steel was carried. The micro-structure, the micro-hardness, the residual stresses distribution and the crack resistance of the hardened steel are determined. These analysis and characterization are carried out using optical microscopy, scanning electronic microscopy, X-ray diffraction and mechanical measurements (micro hardness and residual stresses) of treated material. The results are intended to contribute in defining and optimizing the adequate choice of treatments for this type of steel in industrial conditions. The gains, expressed in term of endurance limit, brought by these treatments are established by three-points bending fatigue tests and discussed in relation to the residual stresses evolution under the cyclic loading conditions. The fatigue fracture resistance is analyzed by methods of fracture mechanisms. This reveals that the gain provided by the gas nitriding (50%) is about 8% against 32% for the ion nitriding. This is primarily allotted to a high level of compressive residual stresses for ionic nitrided state compared to the gas nitrided state.</t>
  </si>
  <si>
    <t>AISI 4140 steel, Compressive residual stresses, Fatigue life, Gas nitriding, Ion nitriding, Microstructure</t>
  </si>
  <si>
    <t>10.3233/SFC-190241</t>
  </si>
  <si>
    <t>Fatigue equation of structural materials and members under hot-wet environment and cyclic bending loads</t>
  </si>
  <si>
    <t>© 2020 IOS Press and the authors. All rights reserved.The main structural members of bridges are served under vehicle loads and environment coupling action. Therefore, there is a need for an effective method which can be used to analysis fatigue behavior of bridge structural materials and members under coupling action of hot-wet environment and cyclic loads. In this paper, a hot-wet environment fatigue equation was proposed for describing the fatigue behavior of steel fiber polymer structural concrete (SFPSC) and reinforced concrete (RC) beams strengthened with carbon fiber reinforced polymer (CFRP), and the fatigue experiments under the coupling and uncoupling action of different hot-wet conditions and cyclic bending loads were carried out. The research results showed that the proposed hot-wet environmental fatigue equation was effective and feasible for predicting the fatigue lives and the fatigue limits of the structural material and members of the bridges.</t>
  </si>
  <si>
    <t>carbon fiber reinforced polymer (CFRP), Fatigue equation, fatigue life, hot-wet environment, steel fiber polymer structural concrete (SFPSC)</t>
  </si>
  <si>
    <t>10.3233/JAE-190064</t>
  </si>
  <si>
    <t>Comparative study on the characteristics of magnetic memory signals for welding and non-welding steels with different materials under tension-compression fatigue</t>
  </si>
  <si>
    <t>International Journal of Applied Electromagnetics and Mechanics</t>
  </si>
  <si>
    <t>© 2020 IOS Press and the authors. All rights reserved.Metal magnetic memory (MMM) testing method has been proved to be a valid approach to monitor early damage and predict fatigue life, but there is no systematic description and comparison about the characteristics of MMM signals for welding and non-welding specimens with different materials under tension-compression fatigue. Thus, the fatigue tests for Q345B and Q345qC welding and non-welding specimens were carried out and the MMM testing was done synchronously. Then, based on the normal components of MMM signals, Hp(y), and its variations, ΔHp(y), the slope of ΔHp(y) fitting curves, KC, and the average of ΔHp(y) signals on the whole testing line, ΔHp(y)ave, were extracted as the characteristic parameters for Q345B and Q345qC non-welding specimens, respectively. Additionally, the gradient of 'peak-vale' on Hp(y) signals curves, k, and the average of Hp(y) signals in the scope of welding zone, Hp(y)ave, were extracted as the characteristic parameters for Q345B and Q345qC welding specimens, respectively. Some conclusions can be drawn by comparison: the variation laws of Hp(y) signals with cyclic loads are related to the material. The characteristic parameters for welding and non-welding specimens with the same material have a certain similarity. Then, the failure of non-welding steel can be warned early by KC or ΔHp(y)ave when the fatigue life has 20% left, but the damage degree of welding specimen should begin to be valued highly once the k or Hp(y)ave is decreasing. Finally, the fatigue life of welding and non-welding specimens with different materials can be evaluated effectively by using corresponding magnetic characteristic parameters.</t>
  </si>
  <si>
    <t>fatigue life, magnetic characteristic parameter, Metal magnetic memory (MMM) testing, Q345B and Q345qC steel, weldments</t>
  </si>
  <si>
    <t>10.1007/978-981-15-0238-5_20</t>
  </si>
  <si>
    <t>Research on Fatigue-Magnetic Effect of High-Speed Train Wheelset Based on Metal Magnetic Memory</t>
  </si>
  <si>
    <t>Advances in Intelligent Systems and Computing</t>
  </si>
  <si>
    <t>© Springer Nature Singapore Pte Ltd. 2020.In order to verify the feasibility of the metal magnetic memory detection method applied to the fatigue life evaluation of wheelset, the fatigue performance of the wheelset material 25CrMo4 under periodic loading with different loads is divided into two parts: simulation and test. The results show that the magnetic signal of 25CrMo4 steel increases with the increase in fatigue times under the corresponding fatigue load. In the simulation, when the number of fatigue increases from 3 million to 10 million, the normal component of the magnetic signal increases from −9.18 to 7.23 A/mm to −61.67 to 149.74 A/mm. The width is reduced from 18 to 6 Hz, and the amplitude average is increased from 30 to 820 A/mm. The intensity of the signal is increased, and the intensity is increased. The normal component of the magnetic signal has a similar change during the test.</t>
  </si>
  <si>
    <t>Fatigue analysis, High-speed train, Metal magnetic memory method, Wheelset</t>
  </si>
  <si>
    <t>10.1109/ACCESS.2020.2979414</t>
  </si>
  <si>
    <t>Experimental Study of Microstructures in Bias Weld of Coiled Tubing Steel Strip with Multi-Frequency Eddy Current Testing</t>
  </si>
  <si>
    <t>IEEE Access</t>
  </si>
  <si>
    <t>© 2013 IEEE.Coiled tubing technology is widely used in drilling and repairing operations, and the quality of bias weld directly determines the fatigue life of the coiled tubing. The microstructures consistency between the bias weld and the base metal determines that whether the fatigue resistance of the weld reaches the level of the base metal. In this paper, multi-frequency eddy current testing technique is used to detect the reactance of the bias weld zone and the base material zone within coiled tubing steel strip, which can be used to determine the microstructure consistency between the base metal area and the weld area, and in turn to improve the welding technology and heat treatment process. In this work, CT100 and CT90 materials with the bias weld for coiled tubing were used as the test samples, and the on-line real-time non-destructive testing technology was used to judge whether welding technology and heat treatment technology have been improved. The basis for determination is whether the mechanical properties and fatigue properties of the welding site reach the base material level. The weld zone and base metal zone can be identified by analyzing the characteristic cloud map of the detection signal, and then the quality of partial weld can be evaluated according to the difference of microstructure between them, which is of guiding significance for quality control and improvement of coiled tubing production process.</t>
  </si>
  <si>
    <t>Bias weld, coiled tubing, impedance, microstructures, multi-frequency eddy current</t>
  </si>
  <si>
    <t>10.3139/120.111480</t>
  </si>
  <si>
    <t>Fatigue behavior of two notched cutting tool materials - High speed steel and cemented carbide</t>
  </si>
  <si>
    <t>© Carl Hanser Verlag, München Materials TestingFatigue testing experiments and computer-simulations have been conducted for notched specimens of two cutting-tool materials: high speed steel (M42 HSS) and cemented carbide composite (WC-10Co). The effects of varying loads and notches on the fatigue lives of M42 HSS and WC-10Co, including a comparative study of the fatigue behavior of the two cutting-tool materials, have been reported. The fatigue behavior of the two cutting-tool materials has been investigated by developing their S-N curves as well as through an examination of the fracture surfaces of the materials. A fatigue life of 107 cycles corresponding to a fatigue limit of 430 × 106 N × m-2 was determined for M42 HSS. It has been found that a reduction of stress amplitude by 60 × 106 N × m-2 results in an increase of fatigue life by around 175 percent for the notched specimens of cemented carbide. The computer simulation studies involved the use of ANSYS finite element analysis (FEA) as well as SolidWorks software packages. Both experimental and simulation results were found to be in agreement. These research findings might enable engineers to select a suitable cutting tool material with a notch for application under cyclic stressed machining.</t>
  </si>
  <si>
    <t>ANSYS, Endurance limit, Fatigue life, High speed steel, S-N curve, Simulation, WC-10Co</t>
  </si>
  <si>
    <t>10.3139/120.111462</t>
  </si>
  <si>
    <t>© Carl Hanser Verlag GmbH &amp; Co. KGFatigue testing experiments and computer-simulations have been conducted for notched specimens of two cutting-tool materials: high speed steel (M42 HSS) and cemented carbide composite (WC-10Co). The effects of varying loads and notches on the fatigue lives of M42 HSS and WC-10Co, including a comparative study of the fatigue behavior of the two cutting-tool materials, have been reported. The fatigue behavior of the two cutting-tool materials has been investigated by developing their S-N curves as well as by examinations of the fracture surfaces of the materials. A fatigue life of 107 cycles corresponding to a fatigue limit of 430 × 106 Nm-2 was determined for M42 HSS. It has been found that a reduction of stress amplitude by 60 × 106 Nm-2 results in an increase of fatigue life by around 175 percent for the notched specimens of cemented carbide. The computer simulation studies involved the use of ANSYS finite element analysis (FEA) as well as SolidWorks software packages. Both experimental and simulation results were found to be in agreement. The research findings should enable engineers to select a suitable cutting tool material with a notch for application under cyclic stressed machining.</t>
  </si>
  <si>
    <t>10.1016/j.jmrt.2020.01.070</t>
  </si>
  <si>
    <t>Experimental research on fatigue characteristics of X12Cr13 stainless steel</t>
  </si>
  <si>
    <t>© 2020 The Authors.The fatigue test was carried out by simplified lifting method, and the fatigue characteristiccurve of X12Cr13 stainless steel at stress ratio of R = 0.1 was plotted at a single point, withthe result that the fatigue strength is about 0.5 times the tensile strength. The normal stressratio R has significant effects on the fatigue life of X12Cr13 stainless steel. As the stress ratioR increases, the fatigue life of the material increases significantly. At the same stress ratio R,the type of fracture morphology of the fatigue specimens is not significantly influenced bythe variation of the maximum load. Under the same maximum load condition, larger stressratio R leads to finer and smoother fatigue fracture surface.</t>
  </si>
  <si>
    <t>Fracture morphology, S-N curve, Simplified lifting method, X12Cr13</t>
  </si>
  <si>
    <t>10.1007/978-3-030-31154-4_75</t>
  </si>
  <si>
    <t>Scale and Shape Effects on the Fatigue Behaviour of Additively Manufactured SS316L Structures: A Preliminary Study</t>
  </si>
  <si>
    <t>© Springer Nature Switzerland AG 2020.The freedom in geometry given by additive manufacturing allows to produce cellular materials, also called lattice structures, with unit cells and mesoscale features that are impossible to obtain with traditional manufacturing techniques. The geometric modeling of lattice structures still presents issues such as robustness and automation, but, with a novel modeling approach based on subdivision surface algorithm, these troubles were limited. Furthermore, the subdivision method smooths surfaces, avoiding sharp edges at nodal points and increasing performances in fatigue properties. The aim of this work is twofold; a. The subdivision surface method is validated through fatigue tests on specimen additively manufactured by selective laser melting technology in SS316L stainless steel; dynamic tests were carried out on two types of lattice structures based on cubic cell: one obtained with a traditional modeling method, one obtained with a subdivision surface approach. b. Additional tests on bulk cylindrical samples, allowed to propose a preliminary model that describes the fatigue behaviour of additively manufactured lattices as a function of the bulk material properties, considering the shape and scale effects coming from stress concentration factor, increased area, surface roughness and porosity of the part. Results show that the subdivision surface approach improves the fatigue life of lattice structures, as expected. More, the lattices have a worse fatigue life compared to the bulk samples due to the scale and shape effects, that results in a higher sensibility to surface and internal defects related to the manufacturing process.</t>
  </si>
  <si>
    <t>Additive manufacturing, Fatigue behaviour, Lattice structure, Scale effect, Shape effect</t>
  </si>
  <si>
    <t>10.1007/978-3-030-36296-6_135</t>
  </si>
  <si>
    <t>Fatigue Behavior and Analysis of Heavy Duty Riveted Steel Grating</t>
  </si>
  <si>
    <t>© 2020, The Minerals, Metals &amp; Materials Society.Heavy duty riveted steel grating is commonly used in bridge construction as it is relatively lightweight and is readily installed. One particular design concern is fatigue, which may affect overall durability and service life of the deck. In this particular study, the fatigue behavior focused on the riveted connection between the bearing, intermediate and reticuline bars. Fatigue tests have been conducted on sections of a riveted deck and were compared to more recent results from tests on both open-hole and riveted coupons. While test results from the open-hole coupons were consistent with the behavior of the deck sections, fatigue tests of the riveted coupons exhibited superior performance. Lower bound S–N curves are derived for each condition and compared. A fracture mechanics model is used to examine fatigue cracking around a typical rivet hole.</t>
  </si>
  <si>
    <t>Fatigue behavior, Fatigue testing, Riveted grating, Size effect, S–N curves</t>
  </si>
  <si>
    <t>10.3390/app10020679</t>
  </si>
  <si>
    <t>Study on the prediction method of the ultra-low-cycle fatigue damage of steel</t>
  </si>
  <si>
    <t>© 2020 by the authors.Cyclic void growth model (CVGM) and continuum damage mechanics (CDM) model are suitable for predicting the damage of ultra-low-cycle fatigue (ULCF) theoretically. However, studies on the prediction of ultra-low-cycle fatigue (ULCF) damage is lacking. To determine which method is better, we used the two methods to predict the damage of ULCF. Firstly, uniaxial tensile and large strain cycle tests were performed on the base metal, weld metal and heat-affected zone and the material parameters were calibrated respectively. The uniaxial plastic strain threshold and toughness parameter of weld metal were minimum, and the dispersion was maximum. The finite element models of the base metal and weld specimens were established based on the calibrated parameters, and the ULCF damage was predicted. Compared with the CVGM model, the CDM model can predict the fatigue life and the relationships among the fatigue and fracture lives, the post-fracture path and the number of cycles to initial damage. The parameter calibration is simple. CDM is superior to CVGM in predicting the ULCF damage of steel and its weld joints.</t>
  </si>
  <si>
    <t>Continuum damage mechanics, Cyclic void growth model, Prediction method, Steel, Ultra-low cycle fatigue</t>
  </si>
  <si>
    <t>10.3390/ma13020423</t>
  </si>
  <si>
    <t>Influence of the elastoplastic strain on fatigue durability determined with the use of the spectral method</t>
  </si>
  <si>
    <t>© 2020 by the authors.The paper presents experimental static and fatigue tests results under random loading conditions for the bending of 0H18N9 steel. The experimental results were used in performing calculations, according to the theoretical assumptions of the spectral method of fatigue life assessment, including elastoplastic deformations. The presented solution extends the use of the spectral method for material fatigue life assessment, in terms of loading conditions, above Hooke's law theorem. The work includes computational verification of the proposal to extend the applicability of the spectral method of determining fatigue life for the range of elastoplastic deformations. One of the aims of the proposed modification was to supplement the stress amplitudes used to calculate the probability density function of the power spectral density of the signal with correction, due to the plastic deformation and its use for notched elements. The authors have tested the method using four of the most popular probability density functions used in commercial software. The obtained results of comparisons between the experimental and calculation results show that the proposed algorithm, tested using the Dirlik, Benasciutti-Tovo, Lalanne, and Zhao-Baker models, does not overestimate fatigue life, which means that the calculations are on the safe side. The obtained results prove that the elastoplastic deformations can be applied within the frequency domain for fatigue life calculations.</t>
  </si>
  <si>
    <t>Fatigue of materials, Frequency domain, Spectral method, Steel 0H18N9</t>
  </si>
  <si>
    <t>10.4028/www.scientific.net/MSF.978.152</t>
  </si>
  <si>
    <t>Influence of temperature on low cycle fatigue and ratcheting behavior of SA333 Gr-6 C-Mn steel</t>
  </si>
  <si>
    <t>© 2020 Trans Tech Publications Ltd, Switzerland.The aim of this investigation is to study the influence of temperature on the cyclic plastic deformation behavior of SA333 Gr-6 steel at two loading conditions. Strain-controlled cyclic loading experiments were carried out at ± 0.5% total strain amplitude, 1×10-3 s-1 strain rate, and temperature varied from RT to 400°C, whereas stress controlled ratcheting experiments were conducted at fixed mean stress (σm) of 50 MPa and stress amplitude (σa) of 400 MPa, 115 MPa s-1 stress rate, and in the temperature range of RT to 350°C. The investigated steel shows cyclic hardening characteristic at DSA temperature regime in both the loading condition. The steel shows lower fatigue lives at 250°C and 300°C temperatures even though plastic strain amplitude is smaller. The ratcheting life of the steel increases and strain accumulation decreases with the increase in temperature up to 300°C and on further increment in temperature ratcheting life get decreased. The steel shows greater cyclic hardening at both the loading conditions at 300°C.</t>
  </si>
  <si>
    <t>Cyclic hardening, Dynamic strain aging (DSA), Ratcheting rate, Stress rate</t>
  </si>
  <si>
    <t>10.6052/j.issn.1000-4750.2019.01.0038</t>
  </si>
  <si>
    <t>Fatigue of the bond behavior of corroded reinforced concrete with corrosion-induced cracks</t>
  </si>
  <si>
    <t>© 2020, Engineering Mechanics Press. All right reserved.Repeated loading and cover cracking can result in bond degradation. Consequently, the mechanical properties of RC members are negatively affected. Through a series of loading tests on eccentric pullout specimens, the present study has investigated the combined effects of repeated loading and corrosion-induced cover cracking on the bond-slip behavior of corroded reinforced concrete. The investigated variables included the number of loading cycles, applied stress level and corrosion level. The test results indicated that the bond behavior of non-corroded or corroded specimens with longitudinal cracks under repeated loading was mainly characterized by accumulated slip increase, whereas the bond strength and the slip at the peak bond stress were not affected. After repeated loading, the bond stress-slip curves showed no significant difference with those of specimens subjected to monotonic loading. It was also found that the surface crack width due to corrosion had significant influence on the bond strength, the slip at the peak bond stress and the residual slip due to repeated loading. Based on the test results of this study and conclusions reported in the literature, a mathematical model for the bond stress-slip relationship of non-corroded or corroded specimens under repeated or monotonic loading was proposed with the surface crack width as the governing parameter. Moreover, an empirical equation for predicting the bond fatigue life was finally developed.</t>
  </si>
  <si>
    <t>Bond, Bond-slip, Crack width, Repeated loading, Steel bar</t>
  </si>
  <si>
    <t>10.6052/j.issn.1000-4750.2018.10.0536</t>
  </si>
  <si>
    <t>Experimental study on the shear fatigue behavior of steel structure fillet welds at low temperature</t>
  </si>
  <si>
    <t>Fillet weld, Low temperature, S-N curve, Shear fatigue behavior, Steel structure</t>
  </si>
  <si>
    <t>10.1007/s11665-020-04569-4</t>
  </si>
  <si>
    <t>Correlating Effect of Temperature on Cyclic Plastic Deformation Behavior with Substructural Developments for Austenitic Stainless Steel</t>
  </si>
  <si>
    <t>© 2020, ASM International.Low-cycle fatigue experiments have been carried out at elevated and sub-zero temperatures. Corresponding effect on cyclic plasticity characterizing parameters such as cyclic hardening/softening and Masing behavior is compared for different loading conditions. Disparities in the fatigue life as well as the cyclic plastic behavior have been attributed to the phase transformations that largely obstruct the dislocation motion. Further, the changes in strains in the materials matrix have been quantified through misorientation studies, wherein clear demarcation in strain distributions due to fatigue loading at different temperatures was obtained and further correlated with the substructural alterations observed through transmission electron microscopy.</t>
  </si>
  <si>
    <t>dislocations, EBSD, fatigue, martensite, stainless steel</t>
  </si>
  <si>
    <t>10.3785/j.issn.1008-973X.2020.01.008</t>
  </si>
  <si>
    <t>Experimental study on fatigue properties of steel bars after electrochemical repair</t>
  </si>
  <si>
    <t>© 2020, Zhejiang University Press. All right reserved.The axial tensile fatigue test of steel bars after electrochemical chloride extraction and bidirectional electromigration rehabilitation was conducted in order to analyze the influence of electrochemical repair on the fatigue properties of steel bars. The mechanism of fatigue properties changes of steel bars caused by chemical repair techniques was explained based on the fracture mechanics principle and the fracture micromorphology. Results show that electrochemical chloride extraction causes the fatigue crack threshold of the steel bar to decrease and the fatigue elastic modulus to degrade. The macroscopic phenomenon is the reduction of fatigue life. The fatigue cracks of steel bars originated from the white point in the steel after electrochemical chloride removal, the fatigue striation spacing increases, and the dimples in the short-term fault zone become smaller and lighter. The bidirectional electromigration rehabilitation with the rust inhibitor has less negative impact on the fatigue performance of the steel bar. There are no obvious changes in the micromorphology of the steel bars after bidirectional electromigration.</t>
  </si>
  <si>
    <t>Bidirectional electromigration rehabilitation, Current density, Electrochemical chloride extraction, Hydrogen embrittlement, Steel fatigue</t>
  </si>
  <si>
    <t>10.1007/978-981-15-2341-0_5</t>
  </si>
  <si>
    <t>Effects of Remelting on Fatigue Wear Performance of Coating</t>
  </si>
  <si>
    <t>© Springer Nature Singapore Pte Ltd 2020.The thermal spraying technology is a kind of surface strengthening technology. With the development of science and technology, the thermal spraying technology has been made extensive popularization and application. To guarantee the service life of thermal spraying component and investigate the effects with various remelting time, specimens of 40Cr steel substrate which were thermally sprayed with Ni-based self-fluxing alloy coating were prepared. Fatigue wear performance and friction coefficient of the samples with different remelting time were investigated by the micro vibration friction and wear test machine. Wear volume were analyzed by non-contact three-dimensional surface contour graph measuring system. The results showed that a reasonable remelting time has a significant effect on the surface fatigue resistance and coating structure. At a reasonable remelting time, the fatigue resistance of the coating surface will be the strongest.</t>
  </si>
  <si>
    <t>Coating, Remelting time, Wear properties, Wear volume</t>
  </si>
  <si>
    <t>10.1016/j.engfailanal.2019.104215</t>
  </si>
  <si>
    <t>High cycle fatigue behavior of a low carbon alloy steel: The influence of vacuum carburizing treatment</t>
  </si>
  <si>
    <t>© 2019 Elsevier LtdThe present investigation attempts to explore the influence of vacuum carburizing treatment on the high cycle fatigue behavior of a low carbon alloy steel 20Cr2Ni4 by using rotating bending fatigue test. The same heat steel subjected to conventional quenched &amp; tempered (QT) treatment was used for comparison. It was found that the vacuum carburizing treatment significantly promoted the formation of a particular area of granular bright facet in the vicinity of non-metallic inclusion in the fatigue crack initiation region with fatigue life beyond ~106 cycles and thus caused mainly an interior inclusion-induced failure mode compared with the QT treatment. Both the high cycle fatigue strength and the threshold value of stress intensity factor range controlling macroscopic crack growth were significantly enhanced on condition that the crack initiation site was still within the carburized case layer. These beneficial enhancements are mainly ascribed to the introduction of a case layer with much higher hardness and compressive residual stress.</t>
  </si>
  <si>
    <t>Failure mechanism, High cycle fatigue, Low carbon alloy steel, Stress intensity factor range, Vacuum carburizing</t>
  </si>
  <si>
    <t>10.1016/j.matchar.2019.110066</t>
  </si>
  <si>
    <t>Low cycle fatigue life of the alloy IN718 enhanced through surface nanostructuring</t>
  </si>
  <si>
    <t>© 2019 Elsevier Inc.Surface nanostructure was developed on the peak aged IN718 superalloy using surface mechanical attrition treatment (SMAT) and its influence was studied on low cycle fatigue (LCF) behaviour. The gauge section of LCF samples was SMATed with steel balls of 3 mm for the duration of 5 min at constant frequency of 20 kHz using StressVoyager to modify the surface. Surface grains of 36 μm were refined to ~49 to 73 nm following SMAT. Strain controlled cyclic tests were performed for the non-SMATed and SMATed samples at ±Δεt/2 from ±0.50% to ±1.0% at strain rate (ė) 1 × 10−3 s−1 under reversed loading (R = –1) at room temperature. LCF life of the SMATed specimen at Δεt/2 = ±0.50%, was enhanced by more than twice that of the non-SMATed specimen.</t>
  </si>
  <si>
    <t>IN718 alloy, LCF life, Nanostructure, Surface mechanical attrition treatment</t>
  </si>
  <si>
    <t>10.1016/j.ijpvp.2019.104027</t>
  </si>
  <si>
    <t>Traction structural stress analysis of fatigue behaviors of girth butt weld within welded cast steel joints</t>
  </si>
  <si>
    <t>© 2019 Elsevier LtdDue to its good mechanical properties, aesthetic and structural advantages, welded cast steel joints are widely utilized in engineering applications. The fatigue failure mode of girth butt weld between the cast steel node and the connecting steel tubular member was not well characterized. In this paper, fatigue tests of typical types of welded cast steel joints with different welding details were conducted. Fatigue failure mode and nominal S–N curves obtained from these tests were compared with that of an additional type of welded joint obtained from the literature. Then the equivalent structural stress parameter was selected to analyze the fatigue performance of the welded cast steel joint. The following conclusions can be drawn: (1) The traction structural stress concentration factor is higher at the weld root than at the weld toe for all five types of welding details, so the crack initiates at the weld root, which is consistent with test results; (2) Different lab-testing setups have an effect on the fatigue life of welded cast steel joints, and the traction structural stress can capture this test condition effect efficiently; (3) All fatigue data of 5 different test conditions fall within the 99% confidence interval of the master S–N curve. Furthermore, the scatter band of fatigue data processed by the traction structural stress method, is smaller than that processed through the nominal stress method. This suggests that the traction structural stress method is more suitable for the fatigue design for welded cast steel joints.</t>
  </si>
  <si>
    <t>Equivalent structural stress, Fatigue life, Girth butt weld, Test condition effect, Welded cast steel joints</t>
  </si>
  <si>
    <t>10.1016/j.engfailanal.2019.104206</t>
  </si>
  <si>
    <t>Stress fatigue crack propagation analysis of crane structure based on acoustic emission</t>
  </si>
  <si>
    <t>© 2019 Elsevier LtdGantry crane is a widely used equipment in logistics fields. Stress fatigue crack propagation is an important fatigue mode of gantry crane in services. Based on theoretical analysis and acoustic emission (AE) test, A new crack propagation analysis method was proposed in this investigation. A two-parameter basis function was adopted to analyze crack propagation of steel Q235B, and the response surface was modeled to predict the fatigue life of steel specimen, moreover AE technique was advanced to detect the crack propagation, where layout of AE sensors was optimized to achieve a precise result. Consequently the proposed method was applied in practical box-girder crack propagation analysis. By comparison with theoretical analysis, it indicated that this method was precise and could be applied in practical engineering.</t>
  </si>
  <si>
    <t>Acoustic emission, Crack propagation, Fatigue life, Gantry crane, Response surface</t>
  </si>
  <si>
    <t>10.4018/IJMMME.2020010104</t>
  </si>
  <si>
    <t>Structural design and stress analysis of a high-speed turbogenerator assembly supported by hydrodynamic bearings</t>
  </si>
  <si>
    <t>International Journal of Manufacturing, Materials, and Mechanical Engineering</t>
  </si>
  <si>
    <t>© 2020, IGI Global.Turbine and bushing bearing are the most critical components of high-speed machines. This article describes the design of a high-speed turbine supported by hydrodynamic bearings. The mathematical dimensioning and the FEM analysis are presented to validate the mechanical strength of the turbine and the bushing bearing models. Fatigue life and factor of safety were also determined. The simulations showed that the maximum Von Mises stress values obtained are associated to the centrifugal force generated by the system rotational movement. The results variation was mainly due to the properties of the materials proposed. For the turbine, 7075-T6 aluminum alloy and SAE 4340 steel obtained satisfactory behavior under a constant operating speed of 30,000 RPM. For the hydrodynamic bearing, the TM23 bronze alloy exhibited excellent results, without fracture, and low mechanical deformation. The models exhibited a great potential employment in several applications, such as biogas systems to generate electrical energy, and educational test bench for thermodynamic and tribological simulations.</t>
  </si>
  <si>
    <t>FEM Analysis, High-Speed Machines, Hydrodynamic Bearings, Steam Turbine, Structural Design</t>
  </si>
  <si>
    <t>10.3139/120.111448</t>
  </si>
  <si>
    <t>Consideration of imperfections and support effects in the fatigue assessment of welded cruciform joints</t>
  </si>
  <si>
    <t>© Carl Hanser Verlag GmbH &amp; Co. KGThe strain-life approach appears to be a powerful tool to design components against fatigue failure. Given its general theoretical background, it may be applied to a wide range of cases. In the contribution at hand, its application to welded components, and especially the incorporation of size effects in the concept has been investigated. For this purpose, eight welded cruciform joints were tested for fatigue at two different load amplitudes, accompanied by supplementary investigations such as hardness measurements and tensile tests. The observed fatigue lives were compared to numerically estimated ones. Special attention was paid to the consideration of imperfections in the calculations. The weld geometries were modeled once using an idealized shape and once with a realistic representation obtained by 3D-laser scanning. Additionally, different methods to approximate cyclic material parameters were investigated. The results show an improvement in prediction accuracy if the real weld geometry is used. However, by doing so, the incorporation of size effects via a highly stressed area is open for discussion. Due to the high local stress and its steep gradients, as a result of the scanned weld surface, the calculated areas are very small, which raises the question whether this is still within the limits of its application. Regarding prediction accuracy, the fatigue lives of either one or the other load amplitudes were properly estimated. This issue may be addressed by modifying the slope of the strain-life curve for welded components, which can be achieved by a parameter fitting procedure through a large set of experiments.</t>
  </si>
  <si>
    <t>Fatigue, Material parameters, Scanned geometry, Strain-life approach, Welded joints</t>
  </si>
  <si>
    <t>10.1016/j.jcsr.2019.105789</t>
  </si>
  <si>
    <t>Fatigue behavior of uncorroded non-load-carrying bridge weathering steel Q345qDNH fillet welded joints</t>
  </si>
  <si>
    <t>© 2019 Elsevier LtdBridge weathering steel produced in China is being increasingly employed in bridges worldwide, Q345qNH is among the most commonly used steel grades. Fatigue behavior of uncorroded non-load-carrying fillet welded joints made of bridge weathering steel Q345qNH was explored in this paper. Fatigue tests were conducted on 10 specimens which were under 7 stress ranges, S–N curve and its lower bound of 95% survival probability were established. It was observed that the design S–N curve for non-load-carrying fillet welded joint in Eurocode 3 is suitable to evaluate fatigue behavior of this batch of specimens and offers a considerable safety margin. The influences of initial crack size, initial crack shape, initial crack location and misalignment of attachments on fatigue behavior of non-load-carrying fillet welded joints were explored, the relationship between fatigue life and initial crack size was derived. Furthermore, it is recommended to adopt a semi-elliptical crack with initial crack depth of 0.075 mm for numerical simulation when initial crack size is unknown. The fatigue test results provide reference for fatigue design of steel bridges made of coated weathering steel and serve as control to analyze deterioration of fatigue behavior caused by corrosion for corroded non-load-carrying fillet welded joints made of uncoated weathering steel.</t>
  </si>
  <si>
    <t>Fatigue behavior, Linear elastic fracture mechanics, Mixed-mode fatigue crack propagation simulation, Non-load-carrying fillet welded joints, Uncorroded bridge weathering steel</t>
  </si>
  <si>
    <t>10.1016/j.ijfatigue.2019.105297</t>
  </si>
  <si>
    <t>Fatigue model of domestic 316LN steel in simulated primary coolant environment of CAP1400</t>
  </si>
  <si>
    <t>Corrosion fatigue, Environmental fatigue life, Fatigue model, Low cycle fatigue, Primary coolant pipe</t>
  </si>
  <si>
    <t>10.1016/j.ijfatigue.2019.105273</t>
  </si>
  <si>
    <t>Effect of single initial overload and mean load on the low-cycle fatigue life of normalized 300 M alloy steel</t>
  </si>
  <si>
    <t>© 2019 Elsevier LtdIn this work the effect of single overload and the resulting residual stress on the low-cycle fatigue life of 300 M alloy steel was experimentally investigated. Notched fatigue specimens were designed to localize the residual stress/strain and provide a known location for fatigue damage initiation. A common design assumption, whereby a residual stress is approximated as a mean stress was tested through comparing the fatigue life of specimens with residual stresses to the fatigue life of specimens with the same level of stress, except applied as a mean stress during testing. The residual stress was determined numerically through examining a finite element model of the test coupon. ABAQUS 2017x was used to generate the model and numerically solve the analysis. All simulations and tests were examined under quasi-static loading conditions. It was found that the residual stress generated by a single initial overload (tensile and compressive) had minimal effect on the low-cycle fatigue life of 300 M steel. The initial overload appeared to increase the life slightly. Moreover, it was shown that approximating the residual stress as a mean stress for calculating the expected life of a component is highly conservative with tensile residual stresses and highly non-conservative with compressive residual stresses when dealing with low-cycle fatigue.</t>
  </si>
  <si>
    <t>Experimental testing, Fatigue, Finite element analysis, Residual stress</t>
  </si>
  <si>
    <t>10.1016/j.ijfatigue.2019.105266</t>
  </si>
  <si>
    <t>A comparative analysis of driving force models for fatigue crack propagation of CFRP-reinforced steel structure</t>
  </si>
  <si>
    <t>© 2019 Elsevier LtdA comparative analysis is carried out on the fatigue mechanism of damaged steel structures reinforced with non- and prestressed CFRP (Carbon Fiber-reinforced Polymer). Several typical crack driving force models are described and verified at various stress ratios (R-ratios) through extensive fatigue crack growth data taken from literature. The fatigue tests of various steel elements and corresponding finite element method modeling are used to verify crack growth rate correlation and life prediction accuracy. The results prove that the two driving force model using Kmax and ΔKeff can provide an accurate life prediction in a large scope of R-ratios and loading patterns.</t>
  </si>
  <si>
    <t>CFRP-reinforcement, Crack driving force, Damaged steel structure, Fatigue, Stress ratio</t>
  </si>
  <si>
    <t>10.1007/978-981-13-8767-8_31</t>
  </si>
  <si>
    <t>Influence of Creep on Isothermal and Thermomechanical Low Cycle Fatigue of Type 316 LN SS Weld Joint</t>
  </si>
  <si>
    <t>© 2020, Springer Nature Singapore Pte Ltd.Thermomechanical fatigue (TMF) behaviour of a type 316LN austenitic stainless steel weld joint under in-phase (IP) and out-of-phase (OP) temperature—mechanical strain combinations were investigated. IP TMF was generally found to be more detrimental compared to OP cycling. The interaction of creep deformation with TMF was studied by incorporating dwell periods of 1 min and 5 min at peak tensile strain under IP TMF. Isothermal low cycle fatigue (IF) and tensile hold creep-IF interaction tests were concurrently conducted at the maximum temperature (Tmax) of TMF cycles. Results obtained were compared with the behaviour exhibited by the base metal. The cyclic stress response (CSR) of the base metal and weld joint under creep—TMF and creep—IF was found to depend on the hold period. The microstructural transformation in the weld metal played a significant role in the observed difference in CSR between the base metal and the weld joint. Creep-TMF resulted in a higher stress relaxation and consequently led to lower lives compared to creep-IF cycling. The crack initiation and propagation modes were characterized through detailed optical and scanning electron microscopy whereby, the dependence of fracture morphology on the testing conditions under continuous cycling and hold time conditions were established. The extent of intergranular damage was seen to increase with an increase in the hold period. A combined influence of creep and metallurgical transformations in the weld metal contributed to significant reduction in creep-TMF life with hold period.</t>
  </si>
  <si>
    <t>316 LN SS weld joint, Creep—TMF interaction, Isothermal low cycle fatigue, Thermomechanical fatigue</t>
  </si>
  <si>
    <t>10.1007/978-981-13-8767-8_61</t>
  </si>
  <si>
    <t>Stress–Strain Behaviour of Modified 9Cr–1Mo Steel in Asymmetric Cyclic Stressing at Room Temperature</t>
  </si>
  <si>
    <t>© 2020, Springer Nature Singapore Pte Ltd.Asymmetric cyclic stressing of structural components causes accumulation of plastic strain known as ratcheting. It is an important factor in design of nuclear power plants as the accumulated plastic strain causes severe reduction in life of the structural components. Operating variables such as the rate of stressing (Formula Presented), mean stress (σm) and amplitude of stress (σa) control the ratcheting fatigue behaviour. Fatigue tests were conducted with σm from 190–210 MPa, σa from 400 to 420 MPa and the (Formula Presented) from 50 to 450 MPa/s. The accumulation of plastic strain and its influence on cyclic life of the modified 9Cr–1Mo steel was studied. Increase in the σm and σa led to the increase in the accumulated plastic strain and reduction in fatigue life. On the other hand, increase in the (Formula Presented) caused increase in fatigue life because of less plastic strain accumulation. There was cyclic softening with increase in σm and σa, whereas there was cyclic hardening from rise in the (Formula Presented).</t>
  </si>
  <si>
    <t>Asymmetric stress cycle, Modified 9Cr–1Mo steel, Plastic strain, Ratcheting strain, Stress–strain behaviour</t>
  </si>
  <si>
    <t>10.1007/978-981-13-9749-3_44</t>
  </si>
  <si>
    <t>Sustainable Maintenance of Steel Truss Bridges: A Conceptual Framework</t>
  </si>
  <si>
    <t>© Springer Nature Singapore Pte Ltd. 2020.This paper proposes a conceptual framework for the essential maintenance of truss bridges based on an accurate remaining fatigue life estimation technique. The framework mainly consists of structural appraisal based critical members and connections identification, remaining fatigue lives estimation of critical connections and time dependent member replacement or strengthening scheme. In the stage of critical member identification, detailed structural appraisal has to be conducted giving priority to visual inspection for condition, FE analysis, and material testing, experimental static and dynamic load testing. Accurate fatigue life estimation techniques of both members and connections consist of measured stress histories and recently developed new fatigue models. A verification of the proposed framework is conducted by comparing the predicted replacement scheme with a sequence of experimental failure and fatigue life of selected test specimens. Finally, the proposed framework was applied to a case study railway bridge to obtain time dependent member replacement scheme and obtained results were compared with previous estimations. Hence, validity and merits of the proposed framework were confirmed.</t>
  </si>
  <si>
    <t>Essential maintenance, Fatigue life, Member replacement, Truss bridges</t>
  </si>
  <si>
    <t>10.1177/1350650119864482</t>
  </si>
  <si>
    <t>Study on tribo-chemical and fatigue behavior of 316L austenitic stainless steel in torsional fretting fatigue</t>
  </si>
  <si>
    <t>© IMechE 2019.Fretting fatigue is a complex tribological phenomenon that can cause premature failure of connected components. Combining with the effects of tribological and fatigue, the components have premature fracture, which ultimately leads to disastrous consequences. In this work, the fretting fatigue tests of 316L austenitic stainless steel have been carried out with same normal load and varied torsional torques. The results indicate that the fretting fatigue life significantly depends on the torque amplitude, wear degree of the fretting damage zone, hysteresis loops and energy dissipation. A physical model for fretting crack initiation and propagation is created to explain the failure process of torsional fretting fatigue. The results from X-ray photoelectron spectroscopy analysis show that the extent of oxidation in the fretting damage zone is affected by the amplitude of relative displacement. The tribo-chemical reaction in the slip regime is more activated than that in partial slip regime. It can lead to more severe wear in the slip regime. The wear debris of the fretting damage zone is composed of metallic Fe, Fe2+ and Fe3+.</t>
  </si>
  <si>
    <t>Fatigue behavior, fatigue crack, fretting fatigue, fretting wear, tribo-chemical</t>
  </si>
  <si>
    <t>10.1111/ffe.13096</t>
  </si>
  <si>
    <t>Fatigue and fracture analysis of a seven-wire stainless steel strand under axial and bending loads</t>
  </si>
  <si>
    <t>© 2019 Wiley Publishing Ltd.Fatigue failure of cables and strands is a common and complex problem. Failure is typically caused by different combinations of time-variable bending and axial forces. In addition to these loads, contact stresses between wires may play an important role in the fatigue failure of cables. The present work aims to provide deep insight into the fatigue failure of a seven-wire stainless steel strand subjected to a combination of variable axial and bending loads. To avoid side effects in the analysis, fatigue failure of the strand close to the clamps is prevented. Several tests were performed with a new device specifically designed to avoid failure near the clamps. Thus, failure is always produced at the middle length of the specimen. Test simulations were performed by employing the finite element method. The numerical results were validated via comparisons with experimental data. Finally, life prediction curves were obtained.</t>
  </si>
  <si>
    <t>life prediction, numerical model, strand</t>
  </si>
  <si>
    <t>10.1016/j.jmatprotec.2019.116320</t>
  </si>
  <si>
    <t>Effect of micro-shot peening, conventional shot peening and their combination on fatigue property of EA4T axle steel</t>
  </si>
  <si>
    <t>© 2019 Elsevier B.V.In this study, EA4T axle steel specimens were subjected to three shot peening treatments: conventional shot peening (CSP), micro-shot peening (MSP) and their combination, i.e. dual shot peening (DSP). The residual stress, surface roughness, morphology, microhardness, were used to characterize the affected surface layer. The results indicated that MSP achieved maximum surface compressive residual stress (SCRS), minimum surface roughness, high surface microhardness. Moreover, compared to CSP, DSP improved the SCRS and microhardness while reducing surface roughness. However, scanning electron microscopy (SEM) observations indicated the presence of intensive defects of the DSP-treated specimens, which hindered the fatigue strength of the specimens. Fatigue tests were conducted to evaluate the effect of different treatments on fatigue life, the median S-N curve demonstrated that the fatigue limit at 107 cycles was improved by 24, 32, and 27% for the CSP, MSP, and DSP specimens, respectively. Furthermore, SEM observation was conducted to analyze the fracture mechanisms, the results indicated that the failure of all specimens originated at the surface and the fracture mechanisms were not changed by the shot peening treatments. The SCRS during the cyclic loading have also been analyzed. Moreover, the factors influencing fatigue limit improvement were discussed.</t>
  </si>
  <si>
    <t>EA4T axle steel, Fatigue limit, Residual stress, Shot peening, Stress relaxation</t>
  </si>
  <si>
    <t>10.1111/ffe.13044</t>
  </si>
  <si>
    <t>Damage evolution around white etching layer during uniaxial loading</t>
  </si>
  <si>
    <t>© 2019 Wiley Publishing Ltd.Rolling contact fatigue cracks and thermally induced defects are common problems in the railway industry especially as demands for increasing loads, speeds, and safety continue to rise. Often, the two types of defects are found together in the field, however, whether one causes the other to occur is not completely agreed upon. The effect of thermal damage, in the form of a martensite spot on pearlitic steel test bars, on the fatigue life in uniaxial low cycle fatigue experiments was investigated by the authors. However, the focus of the current work was to characterize the damage evolution from the low cycle fatigue (LCF) tests and correlate the crack initiation and propagation with the initial thermal damage. Residual stress measurements, digital image correlation, and X-ray tomography were used to characterize the effects of the thermal damage before, during, and after fatigue testing, respectively. It was found that the thermal damage causes strain accumulation and crack initiation at the interface between the two materials. The strain evolution was visualized using digital image correlation (DIC), clearly showing the strain concentrations at the top and bottom of the white etching layers (WEL), where the residual stresses are also most tensile. X-ray tomography confirmed the planar crack growth from the martensite spot.</t>
  </si>
  <si>
    <t>digital image correlation, residual stresses, rolling contact fatigue, strain localization, white etching layer, X-ray tomography</t>
  </si>
  <si>
    <t>10.1007/978-3-030-15235-2_106</t>
  </si>
  <si>
    <t>Fatigue Damage and Creep Modeling of Combined Rotor and Its Application</t>
  </si>
  <si>
    <t>© 2020, Springer Nature Switzerland AG.With the improvement of low cycle fatigue Basic test technology, the main failure modes of engine turbine blades have changed from static strength failure to vibration fatigue failure. In order to determine the vibration stress level of turbine blade in working state, it is necessary to measure the vibration stress of turbine blade on the basis of numerical calculation. In this paper, the theory and technology of Aero-engine Turbine blade dynamic stress measurement are studied and applied to a certain type of engine. Three vibration signal processing methods, namely, amplitude domain analysis method, Fourier analysis method and order analysis method, are mainly studied for turbine blade dynamic stress measurement. Based on the resonance theory and the working characteristics of turbine blades, the natural frequencies, modes, exciting forces and resonances of turbine blades are analyzed. Under low-cycle fatigue load, the increase of strain amplitude or temperature shortens the low-cycle fatigue life of rotor steel. Based on the plastic strain-cycle cycle curve of the specimen after experiment, the low-cycle fatigue life model of rotor steel is obtained by linear fitting and formula derivation. Through the calculation and verification of the model, the model can predict the low cycle fatigue life of rotor steel more accurately.</t>
  </si>
  <si>
    <t>Aeroengine, Creep life, Fatigue damage, Turbine blade</t>
  </si>
  <si>
    <t>10.1111/ffe.13027</t>
  </si>
  <si>
    <t>Experimental study on the whole-life heterogeneous ratchetting and ratchetting-fatigue interaction of SUS301L stainless steel butt-welded joint</t>
  </si>
  <si>
    <t>© 2019 Wiley Publishing Ltd.Uniaxial fatigue tests of butt-welded joint, made from SUS301L stainless steel, were carried out under asymmetric stress-controlled cyclic loading conditions in this work. The effects of stress amplitude and mean stress on the whole-life heterogeneous ratchetting and fatigue life of the butt-welded joint were investigated, respectively, for the specified subzones. The experimental observations show that the whole-life inhomogeneous ratchetting strain concentrating in a specific fusion zone (denoted as the FZ-1 subzone) of the welded joint becomes more significant as the stress level increases; the fatigue failure also occurs in the FZ-1 subzone, and the fatigue life depends on both the applied mean stress and stress amplitude and is determined by the combination of ratchetting damage and fatigue one in the localized FZ-1 subzone.</t>
  </si>
  <si>
    <t>fatigue life, stress-controlled cyclic loading, subzones, welded joint, whole-life heterogeneous ratchetting</t>
  </si>
  <si>
    <t>10.1080/14686996.2019.1680574</t>
  </si>
  <si>
    <t>Catalogue of NIMS fatigue data sheets</t>
  </si>
  <si>
    <t>Science and Technology of Advanced Materials</t>
  </si>
  <si>
    <t>© 2019, © 2019 The Author(s). Published by National Institute for Materials Science in partnership with Taylor &amp; Francis Group.This paper summarizes the NIMS fatigue data sheets and makes a new gateway available to access them. The NIMS fatigue data sheets are a huge database of the fatigue properties of structural materials. This project covers fundamental fatigue properties at room temperature and at high temperatures, and the fatigue properties of welded joints. The fundamental fatigue properties recorded include high-cycle, low-cycle and gigacycle fatigue test results for steels, aluminium alloys, titanium alloys and so on. The high-cycle fatigue test results determine the fatigue limits. The low-cycle fatigue test results reveal not only the fatigue lives but also cyclic stress-strain curves. The gigacycle fatigue tests were conducted at 100 Hz for three years up to 1010 cycles, as well as at 20 kHz for a week. The fatigue properties at high temperatures were evaluated chiefly for steels, via low and high-cycle fatigue tests. The low-cycle fatigue tests were conducted by employing various strain rates and waveforms. The fatigue properties of welded joints were evaluated using thick plates of steels and aluminium alloys, conducting high-cycle fatigue and crack propagation tests employing large specimens in as-welded condition. The high-cycle fatigue tests were conducted using various specimen sizes, welding procedures, stress ratios and so on. The crack propagation tests were conducted for the base metal, the weld metal and the heat-affected zone. Many new findings were obtained with these fatigue data as reviewed in this paper.</t>
  </si>
  <si>
    <t>106 Metallic materials, database, Fatigue, high temperature, Mechanical properties, room temperature, structural materials, welded joint</t>
  </si>
  <si>
    <t>10.11918/j.issn.0367-6234.201903036</t>
  </si>
  <si>
    <t>Fatigue failure model of Q345 steel round bars</t>
  </si>
  <si>
    <t>© 2019, Editorial Board of Journal of Harbin Institute of Technology. All right reserved.To study the fatigue failure model of steel round bars, the unstable propagation area, stable propagation area, and stable propagation length of fatigue crack were calculated based on the fracture criterion from an elliptical fracture model of steel and the true stress field at tip of fatigue crack in round bars. On the basis of the facts that fatigue crack propagation accelerated with the numbers of cyclic loading during fatigue tests, it was assumed that the stable propagation rate of fatigue crack and the numbers of cyclic loading of constructional steel round bars comply with a monotonically increasing power function. In other words, the stable propagation rate of fatigue crack and the numbers of cyclic loading of constructional steel round bars are monotonically increasing linear functions in double logarithmic coordinate system. A function expression between the stable propagation length of fatigue crack and the fatigue life of constructional steel round bars (i.e., the fatigue failure model of steel round bars) was derived by integrating the power function between the stable propagation rate of fatigue crack and the numbers of cyclic loading. The proposed fatigue failure model of steel round bars shows that the fatigue life is a complex function of nominal maximum stress, relative stress amplitude, and location and length of initial crack, which cannot be merely simplified as a function of stress amplitude. Fatigue tests under constant amplitude cyclic stress were carried out on Q345B steel round bars. The fatigue test results show that the fatigue life of Q345B steel round bars decreased with the increase of relative stress amplitude and nominal maximum stress. The fatigue model parameters were calibrated and the model accuracy was verified, according to fatigue test results of Q345B steel round bars.</t>
  </si>
  <si>
    <t>Constructional steel round bars, Fatigue crack, Fatigue failure model, Fatigue life, Stable propagation, Unstable propagation</t>
  </si>
  <si>
    <t>10.12073/j.hjxb.2019400329</t>
  </si>
  <si>
    <t>Effect of ultrasonic impact strength on fatigue life of welded joints</t>
  </si>
  <si>
    <t>© 2019, Editorial Board of Transactions of the China Welding Institution, Magazine Agency Welding. All right reserved.The fatigue life of Q345B steel cross joint was treated by ultrasonic impact treatment, and the fatigue life of the welded joint under two kinds of amplitudes was compared and analyzed. The results showed that the fatigue life of welded joints at 25 micron amplitude is 4.3~7.6 times higher than that at 18 micron amplitude. The reasons for the difference of ultrasonic impact fatigue life extension under different amplitudes were compared and analyzed in terms of macro-morphology, micro-fracture and surface structure of impact area after ultrasonic impact treatment, and the finite element model was established to simulate the stress field of welding temperature field and stress field. By comprehensively comparing and analyzing the test results with the finite element calculation results, the results showed that the greater the amplitude, the deeper the compressive stress layer and the greater the surface compressive stress of the specimen under the same impact condition.</t>
  </si>
  <si>
    <t>Fatigue life, Finite element method, Ultrasonic impact treatment(UIT), Welding residual stresses(WRS)</t>
  </si>
  <si>
    <t>10.1016/j.conbuildmat.2019.116800</t>
  </si>
  <si>
    <t>Iron-based shape memory alloy (Fe-SMA) for fatigue strengthening of cracked steel bridge connections</t>
  </si>
  <si>
    <t>© 2019 Elsevier LtdSmart iron-based shape memory alloys (Fe-SMAs) are used in this study to retrofit fatigue-cracked riveted connections in steel bridges. The prestressed strengthening technique is found to be an effective approach to overcome fatigue-related damage in riveted connections. Because of the property of Fe-SMAs known as shape memory effect, these alloys can be prestressed without difficulty. The activated (i.e., prestressed) Fe-SMA strips (two 50-mm wide × 1.5-mm thick) are anchored to the flanges of a steel I-beam in either side of the connection. Thereafter, a test setup is specifically designed to examine the SMA-strengthened cracked double-angle connections. First, a static test is performed on the unstrengthened connection without any crack. Subsequently, two high-cycle fatigue (HCF) tests are conducted on a pre-cracked connection. The pre-cracked connection with no strengthening is subjected to fatigue loading with a load ratio of R = 0.1. After practically N=2×106 loading cycles, the crack propagates up to 50% of the connection depth, whereas the fatigue crack growth rate gradually decreases because of the reduction in connection rigidity. Finally, the SMA-strengthened connection is subjected to the HCF loading. It is observed that the fatigue life is substantially enhanced, and the fatigue crack is arrested by the activated Fe-SMA strips.</t>
  </si>
  <si>
    <t>Fatigue crack, High-cycle fatigue (HCF), Iron-based shape memory alloy (Fe-SMA), Prestressed strengthening, Steel bridge connection</t>
  </si>
  <si>
    <t>10.1088/2053-1591/ab5ac6</t>
  </si>
  <si>
    <t>Influence of high cycle fatigue damage on uniaxial tensile and notch tensile behavior of C-Mn steel</t>
  </si>
  <si>
    <t>© 2019 IOP Publishing Ltd.The aim of the present investigation is to explore the influence of pre-high cycle fatigue (HCF) damage on the subsequent uniaxial tensile and notch tensile behavior of C-Mn steel sheet. To understand the effect of pre-HCF damage on the successive uniaxial tensile and notch tensile behavior of the material, HCF tests are interrupted at 0%, 10%, 50%, and 75% of HCF life fractions. Exhaustion of ductility is noticed with increasing pre-HCF damage. The exhaustion of ductility is quantified by reduction of uniform elongation by 22%, 18%, 17%, 14% and total elongation by 40%, 36%, 35% and 34%, reduction of major necking strain by 43%, 38%, 35% and 34% (identified using ISO method from the uniaxial tensile test). A drop of notch mouth opening displacements (NMOD) by 0.74, 0.43, 0.45 and 0.34 mm at maximum load determined from the notch tensile tests, and formation of shallow dimples visible at the fracture surface of the specimen. Among all investigated parameters, major necking strain and NMOD at maximum load represent well the necking and fracture resistance performance of the pre-HCF damaged material.</t>
  </si>
  <si>
    <t>fatigue damage, high cycle fatigue, necking, notch mouth opening displacement, notch tensile test, uniaxial tensile test</t>
  </si>
  <si>
    <t>10.11990/jheu.201810036</t>
  </si>
  <si>
    <t>Super-high-cycle fatigue behavior of FV520B-I steel used in impellers</t>
  </si>
  <si>
    <t>Harbin Gongcheng Daxue Xuebao/Journal of Harbin Engineering University</t>
  </si>
  <si>
    <t>© 2019, Editorial Department of Journal of HEU. All right reserved.To quantitatively predict the super-high-cycle fatigue life of FV520B-I steel used in the manufacture of centrifugal-compressor impellers, we conducted fatigue tests on a Shimadzu USF-2000 ultrasonic fatigue testing machine. After the specimens had been broken, we used a scanning electron microscope (SEM) to carefully observe their fracture morphologies. From the SEM images, we also measured the sizes of the inclusions in characteristic areas, the granular bright facets (GBFs), and the fish-eye area at the origin of the crack. We calculated the stress intensity factors (SIFs) ΔK at the periphery of the inclusions, GBFs, and fish-eye areas using the SIF equation proposed by Murakami, and consider the influence of characteristic areas on very-high-cycle fatigue life. We compare and contrast the results of the crack initiation model as well as the life model fitted by the Paris equation. The results show that the latter agrees well with the experimental data. The predicted and experimental lives are within an order of magnitude, with an average error of about 26.9%. This research has significance regarding the control of inclusions of FV520B-I steel and the prediction of the fatigue life of the centrifugal-compressor impeller.</t>
  </si>
  <si>
    <t>Fatigue life, Fracture morphology, FV520B steel, GBF area, Inclusion, Paris equation, Stress intensity factor, Super-high cycle fatigue</t>
  </si>
  <si>
    <t>10.12989/smm.2019.6.4.291</t>
  </si>
  <si>
    <t>An overview of different retrofitting methods for arresting cracks in steel structures</t>
  </si>
  <si>
    <t>Structural Monitoring and Maintenance</t>
  </si>
  <si>
    <t>© 2019 Techno-Press, Ltd.Fatigue cracks are inevitable in circumstances in which the cyclic loading exists. Therefore, many of mechanical components are in a risk of being in exposure to fatigue cracks. On the other hand, renewing the facilities or infrastructures is not always possible. Therefore, retrofitting the structures by means of the available methods, such as crack arrest methods is logical and in some cases inevitable. In this regard, this paper considers three popular crack arrest methods (e.g., drilling stop-hole, steel welded patch, and carbon fiber reinforced (CFRP) patch), which have been compared by using extended finite element method (XFEM). In addition, effects in terms of the width and thickness of patches and the configuration of drilling stop holes have been evaluated. Test results indicated that among the considered methods, CFRP patches were the most effective means for arresting cracks. Besides, in the case of arresting by means of drilling stop holes, drilling two holes next to the crack-tip was more effective than blunting the crack-tip by drilling one hole. In other words, the results indicated that the use of symmetric welded metal patches could lead to a 21% increase in fatigue life, as compared to symmetric stop holes. Symmetric CFRP patches enhanced the fatigue life of cracked specimen up to 77%, as compared to drilling symmetric stop holes. In addition, in all cases, symmetric configurations were far better than asymmetric ones.</t>
  </si>
  <si>
    <t>CFRP and steel patch, Crack arrest, Fatigue crack, Retrofit, Stop-hole</t>
  </si>
  <si>
    <t>10.15407/mfint.41.12.1631</t>
  </si>
  <si>
    <t>Increasing corrosion fatigue of welded joints of steel 15khsnd with construction defects by electric discharge surface alloying and high frequency mechanical impact</t>
  </si>
  <si>
    <t>Metallofizika i Noveishie Tekhnologii</t>
  </si>
  <si>
    <t>© 2019 G. V. Kurdyumov Institute for Metal Physics.The effects of combined hardening methods, including high-frequency mechanical impact (HFMI) using an ultrasonic tool and electric discharge surface alloying (EDSA) by nickel and chromium, on the cyclic durability of T-weld welded joints of low-alloyed 15KhSND steel in air and in a corrosive environment are studied. The results of fatigue tests of T-shaped welded joints are given, in the manufacture of which a construction defect was laid — the weld seam root is not fully melted along the entire length of the welded joint. As established, the cyclic durability of T-welded joints hardened by HFMI technology and containing construction defects (lack of melting of the weld seam root) is within the range of experimental data of the hardened welded joints made with full weld seam melting. In this case, the durability is increased by an order of magnitude as compared with the non-hardened samples. Studies of the fractures surfaces are carried out. The efficiency of application of the combined treatment of HFMI + EDSA (Cr) + HFMI to increase the characteristics of corrosion fatigue resistance of tee-welded joints is shown. After this treatment, the cyclic durability of samples tested in a corrosive environment is close to the durability of HFMI-hardened samples tested in air. As shown, the formation of the EDSA (Cr) layer, compared with EDSA (Ni), is more effective from the point of view of increasing the fatigue life in a corrosive environment, which is explained by the difference in the phase composition and integrity of the alloyed layers, as well as by the difference in electrochemical potentials of Ni and Cr in relation to Fe.</t>
  </si>
  <si>
    <t>Construction defects, Corrosion, Cyclic durability, Electric discharge surface alloying, High-frequency mechanical impact, Welded joint</t>
  </si>
  <si>
    <t>10.3390/met9121271</t>
  </si>
  <si>
    <t>Fatigue properties of maraging steel after laser peening</t>
  </si>
  <si>
    <t>© 2019 by the authors. Licensee MDPI, Basel, Switzerland.Maraging steels are precipitation hardening steels used for highly loaded components in aeronautical and tooling industry. They are subjected to thermomechanical loads and wear, which significantly shorten their service life. Improvements of their surface mechanical properties to overcome such phenomena are of great interest. The purpose of our research was to investigate the influence of pulse density and spot size of a laser shock peening (LSP) process on the surface integrity with the fatigue resistance of X2NiCoMo18-9-5 maraging steel. Surface integrity was analyzed through roughness, residual stress, and microhardness measurements. The tests performed on resonant testing machine confirmed LSP is a promising process for increasing fatigue resistance of a component. Fatigue crack occurs, when the resonance frequency decreases. This moment, when the fatigue crack initiation phase ends and the fatigue crack propagation phase starts, was chosen as the moment of failure. We have proved LSP is a successful method in improving fatigue resistance of maraging steel by appropriate combination of laser spot size and pulse density tested in our research.</t>
  </si>
  <si>
    <t>Microhardness, Residual stresses, Resonant fatigue resistance, Roughness</t>
  </si>
  <si>
    <t>10.14006/j.jzjgxb.2018.0092</t>
  </si>
  <si>
    <t>Low-cycle fatigue performance of I-shaped steel bracing members based on openSEES numerical simulation</t>
  </si>
  <si>
    <t>© 2019, Editorial Office of Journal of Building Structures. All right reserved.In order to study the low-cycle fatigue behavior of I-shaped steel bracing members, numerical simulations of 18 Q235 and 21 ST12 welded steel braces under constant amplitude cyclic axial displacement were carried out by using OpenSEES. Based on these results, which were consistent with the test ones, representative strain modified by geometric parameters(including slenderness ratio, width-to-thickness ratio, height-to-thickness ratio and yield stress) of braces was proposed as a new control parameter to predict low-cycle fatigue life of bracing members. And its corresponding formula for modification and prediction was given. It is shown that the predicted low-cycle fatigue lives are basically located within a safe scatter band of 1.5 according to the logarithmic linear relationship between this strain and the low-cycle fatigue life. For the life prediction of brace under variable amplitude loading, the Miner linear damage theory was used to conduct damage statistics of 39 bracing members, with the crack initiation life as the termination point, and the recommended allowable damage value was given as the corresponding damage value of the predicted life. Then a simulation of five single diagonal braced frame tests was conducted. The predicted lives of all these specimens are close to crack initiation life of tests, which prove that it can give the brace a more conservative evaluation of the low-cycle fatigue behavior, and the section damage distribution is consistent with the experimental failure mode. All the results demonstrate the accuracy and efficiency of the method of numerical simulation and low-cycle fatigue life prediction, which can provide a reference for the research on the low-cycle fatigue performance of high-rise braced frames.</t>
  </si>
  <si>
    <t>Allowable damage, I-shaped steel bracing member, Low-cycle fatigue life, Low-cycle fatigue performance, OpenSEES numerical simulation</t>
  </si>
  <si>
    <t>10.3390/ma12234014</t>
  </si>
  <si>
    <t>Prediction of the ultra-low-cycle fatigue damage of Q345qC steel and its weld joint</t>
  </si>
  <si>
    <t>© 2019 by the authors. Licensee MDPI, Basel, Switzerland.Based on the continuum damage mechanics model (CDM) for monotonic tension, a new CDM for ultra-low-cycle fatigue (ULCF) is put forward to predict ULCF damage of steel and its weld joint under strong earthquakes. The base metal, heat-affected zone and weld metal of Q345qC steel were considered as research objects, and the uniaxial plastic strain threshold of the CDM model was calibrated via tensile testing combined with finite element analysis of notched round bar specimens. ULCF tests of the base metal and weld specimens were carried out to analyse their fatigue life, fracture life and post-fracture path. Based on the calibrated uniaxial plastic strain threshold, the finite element models of base metal and weld specimens suitable for CDM model were established by ABAQUS. The calibration results of material parameters show that the weld metal has the lowest plastic strain threshold and the largest dispersion coecient at the plastic strain threshold. Prediction results under cyclic loading with a large strain were compared with experimental values, and results showed that the predicted crack initiation and fracture lives of the base metal and weld specimens are lower than their corresponding experimental values. The predicted errors of crack initiation life and fracture life decrease with increasing strain level. The development law of the damage variable reveals exponential growth combined with a stepped pattern. The CDM model can also accurately predict the number of cycles to initial damage. Taking the results together, the CDM of the ULCF of the base metal and weld specimens could successfully predict post-fracture paths.</t>
  </si>
  <si>
    <t>Continuous damage mechanics, Prediction method for damage, Steel piers, Ultra-low-cycle fatigue, Weld specimen</t>
  </si>
  <si>
    <t>10.1007/s41062-019-0244-x</t>
  </si>
  <si>
    <t>Effectiveness of geogrid and its position on the performance of unpaved roads under repetitive loading</t>
  </si>
  <si>
    <t>© 2019, Springer Nature Switzerland AG.Road network provides access to communities and plays a vital role in the economic development of a country. These days, the transportation sector is given the utmost importance as premature failures are very common owing to rapid industrialization and urbanization. Also, subgrade failure is a very common scenario in pavement failures. To prevent these failures, geosynthetics have been used widely. In this study, model pavement sections were built in a steel tank with black cotton soil as subgrade forming a weak subgrade layer followed by granular sub-base (GSB) and sacrificial layer at the top. Two biaxial geogrids were considered as reinforcing material, and their position was varied within the GSB layer. The pavement thickness was varied by varying the thickness of GSB. The GSB of thickness 0.25 m, 0.30 m, and 0.35 m were considered. The effectiveness of geogrid on the pavement performance was evaluated by varying the position (one-third from the top, middle, two-third from the top and interface of subgrade and GSB) of geogrid within GSB. The pavement was subjected to repeated load test to simulate traffic loading. The loading frequency was kept at 0.01 Hz. The settlement of the pavement was recorded in terms of total and plastic settlements along the surface below the load point and away from the load point. Based on the test results, the geogrid placed at a depth of two-third thickness of GSB from the top showed improved performance and is effective compared with other positions. With geogrid reinforcement at optimal position, the reduction in plastic settlement is in the order of 34% to 52% depending on the geogrid stiffness and GSB thickness thereby improving the rutting performance of the pavement. Also, with geogrid reinforcement, it is possible to reduce the pavement thickness with equivalent and/or better performance of the pavement when compared to unreinforced pavement depending on the tensile strength of the geogrid. Thus, geogrid can be used to design pavements that are durable and with low maintenance cost making sustainable pavements.</t>
  </si>
  <si>
    <t>Fatigue, Geogrid, Pavement, Rutting, Service life, Settlement</t>
  </si>
  <si>
    <t>10.1016/j.ijpvp.2019.104009</t>
  </si>
  <si>
    <t>Thermal cycling effects on the creep-fatigue interaction in type 316LN austenitic stainless steel weld joint</t>
  </si>
  <si>
    <t>© 2019 Elsevier LtdThermomechanical fatigue (TMF) tests under in-phase temperature-mechanical strain combination were performed on a type 316 LN austenitic stainless steel weld joint using temperature ranges of 573–823 K, 623–873 K and 673–923 K employing a mechanical strain amplitude (Δεmech/2) of ±0.4%. Isothermal low cycle fatigue (designated as IF) tests were also carried out at the maximum temperatures (Tmax) of TMF cycling. The interaction of creep deformation with IF and TMF cycling was assessed by incorporating hold periods of 1 min and 5 min at the maximum tensile strain. TMF cycling resulted in considerably lower lives compared to IF, with the life reduction being more significant under hold conditions. Further, a clear difference in the cyclic stress response (CSR) was observed between creep-TMF and creep-IF cycling, depending on the hold duration and temperature range. The contribution of creep deformation to the overall damage was found to be higher under TMF compared to IF cycling at the Tmax. The observed variations in the cyclic lives under IF and TMF cycling with and without hold times were explained on the basis of the dominant fracture mechanisms identified through detailed microstructural characterization of the crack initiation and propagation modes. The extent of intergranular damage was seen to increase with an increase in the temperature range and the hold period. The role of oxidation in the development of damage was observed to be different under creep-TMF and creep-IF cycling. Numerous grain boundary microvoids and their inter-linkages caused enhanced crack propagation under creep-TMF, compared to creep-IF cycling. A comparison of the deformation behaviour, cyclic life and damage developed in the material under IF and TMF suggested that the performance of the weld joint under TMF cycling cannot be satisfactorily represented through IF tests at the Tmax.</t>
  </si>
  <si>
    <t>316 LN SS weld joint, Creep-fatigue interaction, Isothermal low cycle fatigue, Thermomechanical fatigue</t>
  </si>
  <si>
    <t>10.1016/j.engstruct.2019.109695</t>
  </si>
  <si>
    <t>Shake table tests of special concentric braced frames under short and long duration earthquakes</t>
  </si>
  <si>
    <t>© 2019 Elsevier LtdSeveral long duration and subduction earthquakes recently took place in different locations such as Chile (2015, 2014, and 2010), Japan (2011), China (2008), and Indonesia (2004). These earthquakes motivate the need to prepare for a possible long-duration, large-magnitude earthquake in the Cascadia subduction zone along the Pacific Northwest Coast of the United States. Although earthquake duration is expected to affect the response of structures and damage accumulation, current seismic design specifications do not consider duration effects. One reason might be the lack of sufficient experimental research to better understand the effect of the duration on structural performance. In this paper, an experimental program was conducted to investigate the influence of earthquake duration on structural response of steel special concentric braced frames (SCBFs). Three identical 1/2-scale one-story one-bay SCBFs with chevron brace configuration were tested on one of the University of Nevada, Reno shake tables under unidirectional short and long duration earthquakes. The overall objective was to investigate whether the duration of earthquake have an effect on the collapse capacity of SCBFs dictated by brace rupture. Test results showed that the earthquake duration affects the structural performance of SCBFs and can cause a premature failure, i.e. lower displacement capacity, because it is directly related to the low cycle fatigue life of the braces. The experimental data provided here can be used to verify fatigue damage and degradation numerical models for capturing duration effects, and support initiatives to incorporate the duration effect in future seismic design provisions and performance-based assessment frameworks.</t>
  </si>
  <si>
    <t>Long duration ground motions, Low cycle fatigue, Shake table tests, Special concentric braced frames</t>
  </si>
  <si>
    <t>10.1061/(ASCE)BE.1943-5592.0001490</t>
  </si>
  <si>
    <t>Remaining Fatigue Life Prediction of Welded Details in an Orthotropic Steel Bridge Deck</t>
  </si>
  <si>
    <t>© 2019 American Society of Civil Engineers.Orthotropic steel decks have been applied after World War II to long-span bridges due to several advantages, such as light weight, high strength, rapid construction, durability, and life-cycle economy. However, depending on the relative slenderness of their components these decks may be quite susceptible to traffic-induced fatigue cracks. Therefore, fatigue problems in orthotropic steel bridge decks and predicting the remaining fatigue life of their welded details are nowadays a challenging problem for bridge engineers and researchers. The recommendations for the estimation of the remaining fatigue life of steel bridges recently prepared by the European Convention of Constructional Steelwork (ECCS) were applied to predict the remaining fatigue life of an existing orthotropic deck bridge built in 1981. This approach follows the principles and application rules in the Eurocodes. Detailed fatigue calculation and supplementary testing were performed for two details, which were estimated to be the most critical for fatigue according to preliminary evaluation. The prediction showed that the remaining fatigue life of the details is practically unlimited despite nearly 40 years of service.</t>
  </si>
  <si>
    <t>Damage accumulation calculation, Fatigue test, Orthotropic deck, Remaining fatigue life, Steel bridge</t>
  </si>
  <si>
    <t>10.1016/j.ijfatigue.2019.105249</t>
  </si>
  <si>
    <t>Dynamic response analysis-based fatigue evaluation of rib-to-deck welds considering welding residual stress</t>
  </si>
  <si>
    <t>© 2019 Elsevier LtdThe coupling effects of welding residual stress (WRS), vehicle load and speed are investigated. The microhardness test was conducted to evaluate the WRS. The transient analysis-based model was developed to investigate the dynamic stress responses. A simplified evaluating procedure was proposed to enable analysis of coupling effects. The results show that the measured WRS at weld toe and root is 119 and 125 MPa. The stress amplitude increases linearly and exponentially with the loading magnitude and frequency. As the fatigue damages increases with the axle weight and speed, the speed of heavy trucks should also be limited in real-world bridges.</t>
  </si>
  <si>
    <t>Dynamic response, Fatigue life, Orthotropic steel deck, Stress amplitude, Welding residual stress</t>
  </si>
  <si>
    <t>10.1016/j.ijfatigue.2019.105235</t>
  </si>
  <si>
    <t>Effects of shot peening on tensile properties and fatigue behavior of X80 pipeline steel in hydrogen environment</t>
  </si>
  <si>
    <t>© 2019Effects of shot-peening (SP) treatment on the hydrogen embrittlement of X80 steels were investigated. The results showed SP treatment improved the HE resistance of X80 steels, which was owed to the significant concentrations of reversible and irreversible traps. However, the protective action decreased as the SP-treatment period was extended. The notch fatigue tests showed the SP treatment improves the fatigue life of X80 steels by inhibiting crack initiation. Hydrogen-accelerated crack growth governed the reduction in the fatigue life of the SP-treated specimens. At low hydrogen contents, the SP layer protected the mechanical properties of the X80 steels from hydrogen-related degradation.</t>
  </si>
  <si>
    <t>Notch fatigue properties, Protective barrier, Shot peening, X80 pipeline steel</t>
  </si>
  <si>
    <t>10.1016/j.ijfatigue.2019.105219</t>
  </si>
  <si>
    <t>Multiaxial high-cycle fatigue failure of 30CrMnSiA steel with mean tension stress and mean shear stress</t>
  </si>
  <si>
    <t>© 2019 Elsevier LtdExperiments had been performed to investigate the effect of the mean tension stress and mean shear stress on the multiaxial fatigue failure of 30CrMnSiA steel. The crack growth path was observed under a metallographic microscope. The stage I cracks were always initiated on the MSSA planes and propagated approximately 20–100 μm for the different load conditions. The stage II crack propagated approximately 400–1000 μm along the MN plane for in-phase loading. The stage II crack initially propagated along the MN plane and quickly deviated from it for 90° out-of-phase loading. Crack initiation and early propagation (&lt;500 μm) occupied more than 70% of the fatigue failure life. Both mean shear stress and mean tension stress reduced the fatigue life. In addition, deficiencies of the critical plane criteria based on the MSSA plane were discussed and more attention should be paid to the effect of mean shear stress.</t>
  </si>
  <si>
    <t>30CrMnSiA steel, Crack initiation and propagation, Mean stress, Multiaxial fatigue, Phase angle</t>
  </si>
  <si>
    <t>10.1016/j.ijfatigue.2019.105207</t>
  </si>
  <si>
    <t>Development of non-linear stochastic fatigue crack growth models for structural grade steel</t>
  </si>
  <si>
    <t>© 2019 Elsevier LtdThis paper describes the analysis and quantification of within specimen and between specimen fatigue crack growth variability from tests undertaken on BS 4360: 1990 Grade 50DD (now BS EN 10025: Part 2: 2004, Grade S355K2) steel specimens. A non-linear fatigue crack growth model is presented which draws upon within and between specimen variability, the application of a newly identified and unique intersection point (referred to as the Gurney Point) and the use of reliability updating. This model, which aggregates fatigue crack growth variability over defined increments of growth, provides crisp fatigue life predictions at a sufficiently early stage of fatigue life.</t>
  </si>
  <si>
    <t>ACPD, FCGR, FORM</t>
  </si>
  <si>
    <t>10.1016/j.tafmec.2019.102326</t>
  </si>
  <si>
    <t>Critical investigation on the effect of steel strength on fatigue crack growth retardation including a single tensile overload</t>
  </si>
  <si>
    <t>© 2019 Elsevier LtdThe effect of steel strength on fatigue crack growth (FCG) retardation was investigated considering the influence of a single tensile overload (OL) by means of FEM. A technique that combines a fracture mechanics approach and an elasto-plastic material model available in WARP3D, an open source code, was applied. The interaction integral method provided by WARP3D was used to calculate stress intensity factor solutions based on the local stress fields obtained by elasto-plastic analyses. Crack growth calculations were then performed using ΔK obtained by the numerical analyses. FCG material properties were proposed for the employed steels based on elasto-plastic analyses where the residual stress fields induced by local plasticity ahead of the crack tip was considered. Calculated fatigue lives under two different loading patterns were verified with experiments. The results revealed that steel strength has a significant influence on the size of the induced plastic zone, crack geometry and the behavior of ΔK in particular after the OL. In addition, it is found that steel strength has a pronounced effect on the induced local stress field ahead of the crack tip as well as it exhibits a considerable influence on FCG retardation due to the OL. It is also noticed that, after the OL, the higher the steel strength the smaller the size of the induced plastic zone ahead of the crack tip as well as the higher the produced ΔK. This leads to accelerate FCG rate and shorten the resulting FCG retardation in which it influences the component service life.</t>
  </si>
  <si>
    <t>Fatigue crack growth, FEM, Retardation, Single overload, Steel strength, Stress intensity factor</t>
  </si>
  <si>
    <t>10.1016/j.ijfatigue.2019.105226</t>
  </si>
  <si>
    <t>Effect of temperature range on thermal-mechanical fatigue properties of P92 steel and fatigue life prediction with a new cyclic softening model</t>
  </si>
  <si>
    <t>© 2019 Elsevier LtdP92 steel is a typical steel used in the main steam pipeline of an ultra-supercritical power plant. In most cases, the main load consists of the thermal-mechanical fatigue (TMF) load due to the fluctuation of temperature and pressure during operation. TMF tests at different temperature ranges and isothermal fatigue (IF) tests at different temperatures were performed in this study. The effects of different temperature ranges on the fatigue life of P92 steel were analyzed. It was found that the TMF life decreased first and then increased, as a result of an increase in the temperature range and decrease in the mean temperature. The cyclic softening of the TMF and IF was also investigated. In addition, it was found that the typical characteristics of dynamic strain aging (DSA) occurred in the TMF and IF process. This is considered to be an important reason for the decrease in the TMF life of P92 steel. A new cyclic softening model was established to describe the cyclic softening behavior of P92 steel, and the effect of the load conditions on the cyclic softening was reflected in this model.</t>
  </si>
  <si>
    <t>Cyclic softening model, Dynamic strain aging, Fatigue life prediction, P92 steel, Thermal-mechanical fatigue</t>
  </si>
  <si>
    <t>10.1016/j.ijfatigue.2018.11.011</t>
  </si>
  <si>
    <t>The relationship between 100Cr6 steelmaking, inclusion microstructure and rolling contact fatigue performance</t>
  </si>
  <si>
    <t>© 2018A processing-microstructure-performance approach is followed to study three bearing steel samples manufactured from the most frequently used continuous casting routes. The inclusion microstructures of the samples were altered by varying the metallurgy and hot working conditions. Inclusion size distribution information is obtained, showing the steel-making route that results in the highest cleanliness. 3D analysis of inclusion morphologies using electrolytic extraction indicates the irregularities on the surface to be favourable sites for crack nucleation under RCF. Flat-washer and ball-on-rod tests were conducted to study the rolling contact fatigue life of the steels, with the results from the flat-washer testing method being more representative for bearing life. This research suggests that early fatigue of bearings is governed by silicate fragmentation and late fatigue by TiN inclusions.</t>
  </si>
  <si>
    <t>Bearing life analysis, Bearing steels, Inclusion analysis, Rolling contact fatigue</t>
  </si>
  <si>
    <t>10.1016/j.conbuildmat.2019.07.157</t>
  </si>
  <si>
    <t>Critical region method-based fatigue life prediction of notched steel wires of long-span bridges</t>
  </si>
  <si>
    <t>© 2019 Elsevier LtdHuge uncertainty exists in the corrosion process, and the dimensions of corrosion pits are quite random in practical engineering. Corrosion pit-induced stress concentration accelerates the initiation of fatigue cracks, ultimately reducing the fatigue life of bridge sling. This paper proposes a critical region method to predict the fatigue life of notched steel wires. This method considers the critical distance and the average stress amplitude of notched specimen. Fatigue loading tests on various notched steel wires are performed to simulate the effects of corrosion pit morphologies on the performance of steel wires. The relationships between notch dimensions and the fatigue lives of specimens are discussed. Following that, a fine-mesh three-dimensional solid model of notched steel wire is established by finite element method. The stress concentration coefficients and the stress distribution near the notch root are investigated, and the critical distance is also determined according to the local stress gradient of notched steel wire. The critical region-based fatigue life prediction method is validated using experimental fatigue life results of notched steel wires. A good agreement is observed between the theoretical predictions and experimental observations.</t>
  </si>
  <si>
    <t>Bridge engineering, Corrosion, Critical region method, Fatigue, Finite element method, Stress concentration</t>
  </si>
  <si>
    <t>10.1016/j.wear.2019.203078</t>
  </si>
  <si>
    <t>Fretting behaviors of a steel up to very high cycle fatigue</t>
  </si>
  <si>
    <t>© 2019 Elsevier B.V.In the present work, the fretting fatigue behaviors of GCr15 steel (Chinese GB/T-standard) have been studied up to the very high cycle fatigue (VHCF) regime by using an ultrasonic fatigue system. The main aims of the investigations were the analyses of S–N curves, worn morphology, as well as fracture morphology. As expected, the results of the fretting fatigue tests show a reduction in the lifetime compared to plain fatigue tests without fretting. 2-D and 3-D morphologies of the fretting worn surfaces are combined to study the evolution of the stick zone. With the increasing fatigue life, the stick zone will fully occupy the whole worn zone. Besides, fretting causes severe oxidation and debris in the worn surface. The crack initiation depth increases with the increase in fatigue life, especially in the VHCF regime, the depth increases drastically because of fretting delamination.</t>
  </si>
  <si>
    <t>Crack initiation, Fracture mechanism, Fretting fatigue, Fretting wear, Very high cycle fatigue</t>
  </si>
  <si>
    <t>10.1016/j.compstruct.2019.111371</t>
  </si>
  <si>
    <t>Effects of crumb rubber aggregate on the static and fatigue performance of reinforced concrete slabs</t>
  </si>
  <si>
    <t>© 2019 Elsevier LtdThe utilization of crumb rubber concrete (CRC) is a sustainable solution for dealing with waste tyres. The aim of this work is to investigate the effects of rubber instead of fine aggregates on the static and fatigue performance of reinforced concrete slabs. Based on a series of experiments conducted to determine the material properties of rubberized concrete, a total of eight one-way reinforced concrete slabs were cast, including six CRC slabs and two normal slabs as control specimens according to rubber content and load type, and then were tested under four-point bending loads. The deflection, concrete strain, steel strain and load-bearing capacity of the reinforced CRC slab with different rubber content under monotonic loading were firstly investigated. And then, the effect of rubber incorporation on the failure behavior of reinforced concrete slab was examined, including the fatigue damage evolution, failure mode and fatigue life. The results indicate that rubberized concrete with appropriate mix proportions has the potential to be used in structural members. However, a high rubber content may result in the over-reinforcement of the RC slab, and could be also detrimental to its fatigue life. High fatigue stress can degrade the bonding between the rubber and paste, suggesting that the advantages of rubber that facilitate energy absorption cannot be utilized. For the safe design of rubber as a replacement for fine aggregates, the content of rubber in RC slab is suggested to be no more than 10%.</t>
  </si>
  <si>
    <t>Concrete, Crumb rubber, Fatigue, Flexural performance, Reinforced slab</t>
  </si>
  <si>
    <t>10.1016/j.engstruct.2019.109602</t>
  </si>
  <si>
    <t>Hysteretic performance of CHS steel members under cyclically fluctuating axial loads and lateral displacement</t>
  </si>
  <si>
    <t>© 2019 Elsevier LtdCircular hollow section (CHS) steel members have been widely used in large-span reticulated shells. However, both the axial force and bending moment fluctuate significantly in single-layer reticulated shell members during earthquake events. Therefore, to understand the hysteretic performances of CHS members under a complex loading status, in this study, laboratory tests were performed using eight full-scale CHS samples subjected to combined fluctuating axial force and cyclically increasing lateral drift. Then, the experimental results were compared to those of a numerical analysis. Through full-scale laboratory experiments, ultralow cycle fatigue data for five compressive and three tensile CHS specimens were obtained under different combinations of loading patterns to investigate the different factors influencing the hysteretic behavior of the CHS. These influencing factors include the fluctuating amplitude, frequency, and phase of axial loading cycles relative to unilateral drift. The CHS members under varying compressive axial forces were shown to have a more pronounced global deformation and asymmetric lateral resistance than the members under varying tensile forces. Members under an uncoupled combination of axial load and lateral displacement showed slightly asymmetric lateral force-displacement hysteresis loops. The uncoupled varying axial load and lateral drift slightly influenced the single-cycle energy dissipation capacity of the tensile specimens. However, with a longer fracture life, the total exhausted energy of the tensile specimens increased. In addition, the cyclic void growth model (CVGM) micromechanical fracture prediction theory, which is based on finite element numerical simulations, was also conducted in ABAQUS for comparison to validate the experimental findings. The CVGM theory should not be adopted when the Lode parameters extracted from a “cracked element” are close to 0 in the middle stress triaxiality range with fully developed plasticity.</t>
  </si>
  <si>
    <t>Axial load variation, Circular hollow section (CHS) steel member, Cyclic void growth model, Finite element numerical simulations, Full-scale laboratory experiments, Hysteretic behavior</t>
  </si>
  <si>
    <t>10.1016/j.engstruct.2019.109635</t>
  </si>
  <si>
    <t>Fatigue flexural analysis of concrete beams reinforced with hybrid GFRP and steel bars</t>
  </si>
  <si>
    <t>© 2019 Elsevier LtdThis paper presents fatigue behaviors of concrete beams reinforced with hybrid GFRP (glass fiber-reinforced polymer) bars and steel bars. Four beams were tested under fatigue loading, and the influence of effective reinforcement ratio and area ratio of FRP to steel bars (Af/As) were studied. Residual strains in concrete and in reinforcement were investigated in the tests, and it was found that the residual strains in reinforcement cannot be neglected. An analytical model with residual strains considered is proposed to calculate the strain development in reinforcement bars and concrete under fatigue loading. The model without residual strains considered underestimates actual strains, especially under the lower limit of fatigue loading, and the model with residual strains considered fits well with the test results. Parametric analysis shows that fatigue life increases with the increase of effective reinforcement ratio, while the increase of area ratio of FRP to steel bars (Af/As) reduces the fatigue life. And steel bars in members with higher Af/As are subjected to higher stress under fatigue loading.</t>
  </si>
  <si>
    <t>Fatigue, Fiber reinforced polymer (FRP), Flexure, Hybrid reinforcement, Residual strain</t>
  </si>
  <si>
    <t>10.3139/146.111840</t>
  </si>
  <si>
    <t>A comparative assessment of cyclic deformation behavior of SA333 Gr-6 steel at ambient and elevated temperatures</t>
  </si>
  <si>
    <t>International Journal of Materials Research</t>
  </si>
  <si>
    <t>© 2019, Carl Hanser Verlag, München 2019.The aim of this investigation is to study the comparative cyclic deformation behavior of SA333 Gr-6 steel at two different temperatures. Strain-controlled low cycle fatigue experiments were carried out at 1 × 10-3 s-1 strain rate at room temperature and 300?°C. Cyclic hardening of the steel was observed at both the temperatures. However, greater cyclic hardening was observed at 300?°C for all the strain amplitudes. Non-Masing behavior was observed at both the temperatures. Greater deviation from Masing behavior was observed at 300?°C due to generation of more dislocation activities. Higher dislocation density and sub-cell structure formation is associated with the hardening characteristic of the material. Lower fatigue lives were observed for all strain amplitudes at 300?°C in comparison to room temperature. This is due to the deleterious effect of dynamic strain aging, which is activated at 300?°C. The fracture surface reveals that with an increase in strain amplitude the number of crack initiation sites increases and the fatigue region decreases, which leads to a reduction in fatigue life.</t>
  </si>
  <si>
    <t>Cell structure, Cyclic hardening, Dynamic strain aging, Low cycle fatigue, Non-Masing behavior</t>
  </si>
  <si>
    <t>10.12989/scs.2019.33.3.433</t>
  </si>
  <si>
    <t>Variable amplitude fatigue test of M30 high-strength bolt in bolt-sphere joint grid structures</t>
  </si>
  <si>
    <t>Copyright © 2019 Techno-Press, Ltd.Fatigue failure of a grid structure using bolt-sphere joints is liable to occur in a high-strength bolt due to the alternating and reciprocal actions of a suspension crane. In this study, variable amplitude fatigue tests were carried out on 20 40 Cr steel alloy M30 high-strength bolts using an MTS fatigue testing machine, and four cyclic stress amplitude loading patterns, Low-High, High-Low, Low-High-Low, and High-Low-High, were tested. The scanning electron microscope images of bolt fatigue failure due to variable amplitude stress were obtained, and the fractographic analysis of fatigue fractures was performed to investigate the fatigue failure mechanisms. Based on the available data from the constant amplitude fatigue tests, the variable amplitude fatigue life of an M30 high-strength bolt in a bolt-sphere joint was estimated using both Miner’s rule and the Corten-Dolan model. Since both cumulative damage models gave similar predictions, Miner’s rule is suggested for estimating the variable-amplitude fatigue life of M30 high-strength bolts in a grid structure with bolt-sphere joints; the S-N fatigue curve of the M30 high-strength bolts under variable amplitude loading was derived using equivalent stress amplitude as a design parameter.</t>
  </si>
  <si>
    <t>Bolt-sphere joint, Cumulative fatigue damage, Grid structure, M30 high-strength bolt, S-N curve, Variable amplitude fatigue</t>
  </si>
  <si>
    <t>10.1080/09603409.2019.1638604</t>
  </si>
  <si>
    <t>Elevated temperature fatigue behaviour of structural materials for advanced ultra supercritical application</t>
  </si>
  <si>
    <t>© 2019, © 2019 Informa UK Limited, trading as Taylor &amp; Francis Group.Nickel-based alloy 617 with controlled composition (designated as alloy 617M) and ferritic/martensitic 10% Cr steel are candidate materials for the steam rotor forgings in the high and low pressure regions respectively, in the Indian advanced ultra supercritical (AUSC) programme. Present investigation deals with the high cycle fatigue (HCF) behaviour of alloy 617M, 10% Cr steel and the dissimilar metal weld (DMW) joints of alloy 617M and 10% Cr steel over a wide temperature range (300–973 K). Constant life Haigh diagrams corresponding to different cyclic lives were constructed through tests performed using different R-ratios at 973 K.Influence of mean stress was established through Goodman diagrams at 853 K, using different R-ratios. Weld-strength reduction factor was determined based on HCF tests conducted on the DMW joints.</t>
  </si>
  <si>
    <t>10% Cr steel, alloy 617M, AUSC, dissimilar metal weld joint, Haigh diagram, High cycle fatigue</t>
  </si>
  <si>
    <t>10.1007/s42452-019-1390-7</t>
  </si>
  <si>
    <t>Comparative and assessment study of torsional fatigue life for different types of steel</t>
  </si>
  <si>
    <t>SN Applied Sciences</t>
  </si>
  <si>
    <t>© 2019, Springer Nature Switzerland AG.Different types of steel specimens were tested using low cycle torsional fatigue tests to evaluate the torsional behavior. During previous years many authors have developed empirical relationships related to stress amplitude with the life of failure in many types of steel materials. Studies continue to find the best experimental relationships for different subjects. In this study two main problems were considered: torsional fatigue study and comparing the behavior of different steel materials under the influence of torsional fatigue. The effect of temperature on the properties of these substances was also studied. A comparison and evaluation of torsional fatigue for different types of steel were found in this study. Three groups of steel specimen were selected for the present investigation, these included low carbon steel AISI 1020, stainless steel AISI 316L, and cold worked stainless steel AISI 304H. The tests were carried out for each group of the steel specimen using a fatigue machine under fully reversed low cycle at ambient temperature and 100 °C. The temperature range was chosen from room temperature to 100° C because the low carbon steel AISI 1020 material showed high ductility above 100 °C. The shear strain amplitude applied was selected between the max. and min. values of 0.18 and 0.02 respectively. A comparison was carried out between the three steel groups at ambient temperature, it was noticed that the ratio of life to failure for both AISI steels 316L and AISI 304H with respect to AISI 1020 showed an increase of 4 and 2.3 times respectively. Also, the ratio of life to failure showed an increase of 4 and 3.5 times respectively at 100 °C. That is mean the ratio of life to failure for AISI steel 316L with respect to AISI 1020 has no effect with the temperature change because their cycles of life have been affected in the same manner. AISI 304H showed a good withstand to the temperature change because the ratio of life to failure with respect to AISI 1020 has been increased.</t>
  </si>
  <si>
    <t>AISI 1020 and fatigue life, AISI 304H, AISI 316L, Low-cycle, Torsional fatigue</t>
  </si>
  <si>
    <t>10.1109/WCMEIM48965.2019.00018</t>
  </si>
  <si>
    <t>Design and research of the load device for simulating the product on the rocket based on the finite element life analysis</t>
  </si>
  <si>
    <t>Proceedings - 2019 2nd World Conference on Mechanical Engineering and Intelligent Manufacturing, WCMEIM 2019</t>
  </si>
  <si>
    <t>© 2019 IEEE.Simulation load equipment of aerospace electromechanical servo system is a simulation load equipment of acceptance test and verification electromechanical servo system. Load equipment simulates load and inertia and hinge moment by adding inertia block and spring plate which is driven by repeated torsion motion, so that the spring plate has the risk of fatigue fracture. The time node of fatigue damage of spring steel plate is given based on the fatigue life loading model and finite element life simulation analysis, which provides the theoretical basis for the actual use of simulated load and the basis for the design of simulated load of electromechanical servo system. Iccording to the fatigue damage time of spring steel plate calculated in the paper, replace new spring steel plate to prevent casualties and damage of personnel and equipment.</t>
  </si>
  <si>
    <t>Alternating load, Fatigue life, Life analysis, S-n curve, Servo load, Spring plate</t>
  </si>
  <si>
    <t>10.3390/ma12223677</t>
  </si>
  <si>
    <t>Fatigue life for different stress concentration factors for stainless steel 1.4301</t>
  </si>
  <si>
    <t>© 2019 by the authors.This paper presents the results of the static tensile and fatigue life tests under rotating bending of round 1.4301 (AISI 304) steel samples. The fatigue tests were carried out on smooth and notched samples with three different rounding angles with a shape factor of 1.4, 2 and 2.6. A fatigue life was determined for samples with different shape factors subject to identical loads. The results showed that the scatter of fatigue test results decreases with an increase in shape factor. To evaluate the cracking properties (cracking mode and mechanism), microstructure and fractographic tests of the fractured samples were carried out.</t>
  </si>
  <si>
    <t>Fatigue design, High-cycle fatigue, S-N curve, Stainless steel</t>
  </si>
  <si>
    <t>10.3390/ma12223723</t>
  </si>
  <si>
    <t>New damage evolution law for steel-asphalt concrete composite pavement considering wheel load and temperature variation</t>
  </si>
  <si>
    <t>© 2019 by the authors.Epoxy asphalt (EA) concrete is widely used in constructing long-span steel bridge pavements (SBDPs). This study aims to derive a fatigue damage evolution law, conducting an experimental investigation of SBDP. First, a general theoretical form of the fatigue damage evolution law of materials is established based on the thermal motion of atoms. Then, fatigue experiments demonstrate that this evolution law well represents the known damage-life relationships of SBDP. Taking into account the experimental relationships between damage and fatigue life under symmetrical cyclic loadings with different overload amplitudes and temperature variations, a detailed damage evolution law is deduced. Finally, the role of damage accumulation is discussed on the basis of the proposed damage evolution law for the extreme situation of heavy overload and severe environments. The results show that both heavy loading and falling temperatures increase the fatigue damage of SBDP considerably. EA shows a fatigue life two to three times longer than that of modified matrix asphalt (SMA) or guss asphalt (GA). For the same thickness, EA pavement is demonstrated to be more suitable for an anti-fatigue design of large-span SBDP under high traffic flows and low temperatures.</t>
  </si>
  <si>
    <t>Epoxy asphalt (EA), Fatigue damage evolution law, Fatigue test, Long-span steel bridges, Micro properties, Steel bridge deck pavement (SBDP)</t>
  </si>
  <si>
    <t>10.3390/app9214590</t>
  </si>
  <si>
    <t>Crack Initiation and Propagation Fatigue Life of Ultra High-Strength Steel Butt Joints</t>
  </si>
  <si>
    <t>© 2019 by the authors. Licensee MDPI, Basel, Switzerland.The division of the total fatigue life into different stages such as crack initiation and propagation is an important issue in regard to an improved fatigue assessment especially for high-strength welded joints. The transition between these stages is fluent, whereas the threshold between the two phases is referred to as technical crack initiation. This work presents a procedure to track crack initiation and propagation during fatigue tests of ultra high-strength steel welded joints. The method utilizes digital image correlation to calculate a distortion field of the specimens' surface enabling the identification and measurement of cracks along the weld toe arising during the fatigue test. Hence, technical crack initiation of each specimen can be derived. An evaluation for ten ultra high-strength steel butt joints reveals, that for this superior strength steel grade more than 50% of fatigue life is spent up to a crack depth of 0.5 mm, which can be defined as initial crack. Furthermore, a notch-stress based fatigue assessment of these specimens considering the actual weld topography and crack initiation and propagation phase is performed. The results point out that two phase models considering both phases enable an increased accuracy of service life assessment.</t>
  </si>
  <si>
    <t>Butt joints, Crack detection and tracking, Crack propagation, Fatigue strength, Ultra high-strength steel, Weld topography</t>
  </si>
  <si>
    <t>10.3390/app9224820</t>
  </si>
  <si>
    <t>Fatigue reliability analysis of Rib-To-Deck joints using test data and in-situ measurements</t>
  </si>
  <si>
    <t>© 2019 by the authors.In this paper, the fatigue performance of rib-to-deck joints in orthotropic steel decks (OSDs) using thickened edge U-ribs (TEUs) and the OSD using conventional U-ribs (CUs) are investigated based on the fatigue test result and in-situ monitoring data. Firstly, comparative fatigue tests were carried out with full-scale rib-to-deck specimens. Probability-stress-life (P-S-N) curves were derived through the test data measured from a total of 18 specimens, including 7 CU specimens and 11 TEU specimens. According to the results, the TEU can lead to a notable enhancement in the fatigue strength of rib-to-deck joints, i.e., 21.4% in terms of nominal stress and 21.1% in terms of hot spot stress. After that, a typical OSD steel bridge was selected as the prototype to investigate the fatigue performance of rib-to-decks in the OSD using TEUs under actual applications. In the analysis, the uncertainty in both fatigue strength, and vehicle loads were considered. A multi-scale finite element model of the prototype bridge was established, and numerical analysis conducted to derive the vehicle-induced stress spectra of the rib-to-deck joints in critical positions. In the derivation, a stochastic traffic model was employed, through which the in-situ measurement was incorporated. Finally, fatigue reliability analysis was carried out for the prototype bridge based on the above works. The result showed that a notably higher fatigue reliability can be expected in the rib-to-deck joint in OSDs using TEUs when compared with the joints in OSDs using CUs, which in turn can lead to notable improvement in fatigue life. For instance, under the target reliability of 2.3, the fatigue life of the two critical rib-to-deck joints were, respectively, increased by 153% and 155% when using TEUs.</t>
  </si>
  <si>
    <t>Fatigue reliability, Fatigue test, Flux cored arc welding, In-situ measurement, Orthotropic steel deck, Thickened edge U-ribs</t>
  </si>
  <si>
    <t>10.35940/ijitee.A3897.119119</t>
  </si>
  <si>
    <t>Design and fatigue analysis of shot peened leaf spring</t>
  </si>
  <si>
    <t>International Journal of Innovative Technology and Exploring Engineering</t>
  </si>
  <si>
    <t>©BEIESP.The paper handles the fatigue and failing analysis of serial shot-peened leaf springs of cumbersome vehicles emphasizing on the impact of shot peening on fatigue life, coping with automotive leaf springs, the shot peening method turns into an important step in production.In the situation of leaf spring suspensions, however, asystematic research of the effect of shot peening about fatigue life isstill required. Experimental stress-life curves are determined with the aid of the usage of investigating clean specimen subjected to shot peening. those test consequences are as compared to corresponding ones identified from cyclic three-point test on shot peened serial leaf springs in order to show the influence of applied heat treatment and shot peening approach on fatigue existence of high-strength used to get leaf spring manufacturing, reliant on the load level. Analyses are performed to explain the effects resulting from shot peening practice on the surface features of the high-strength spring steel under examination. The evaluation of fatigue results shows that almost no life improvement due to production highlighting the importance for mutual variation in parameters of shot peening and thermal treatment so that there is sufficient progress in life.</t>
  </si>
  <si>
    <t>Automotive leaf springs, Fatigue life, High strength, Shot peening</t>
  </si>
  <si>
    <t>10.17764/1557-2196-62.1.44</t>
  </si>
  <si>
    <t>Estimation of minimum sonic fatigue life of steel beam and plate structures</t>
  </si>
  <si>
    <t>Journal of the IEST</t>
  </si>
  <si>
    <t>© 2019 Institute of Environmental Sciences and Technology. All rights reserved.Structures such as those of engine test cells or wind tunnels may be exposed to intense sound for extended periods and should be designed to ensure they are not prone to premature fatigue failure. This paper presents an approach to determining a lower bound to the fatigue life of structural components exposed to complex sound fields, enabling relatively simple evaluation of candidate structural designs. The presented approach is based on established characterizations of the fatigue behaviors of typical steels and relies on classical analytical results that relate the greatest stresses induced in simple structural elements to oscillatory pressure distributions acting on these elements. Practical application of this approach is discussed, as well as the limitations of the approach.</t>
  </si>
  <si>
    <t>Sonic fatigue, Sound-induced stress, Structural fatigue life</t>
  </si>
  <si>
    <t>10.1016/j.matchar.2019.109923</t>
  </si>
  <si>
    <t>Low cycle fatigue properties and microstructure of P92 ferritic-martensitic steel at room temperature and 873 K</t>
  </si>
  <si>
    <t>© 2019 Elsevier Inc.Low cycle fatigue tests for P92 heat-resistant steels (P92 HRS) were conducted at room temperature (RT) and elevated temperature (873 K). The fatigue test results showed that P92 steel showed softening characteristics during fatigue at RT and 873 K, and the increase of temperature and strain amplitude was the main reason for the decrease of uniaxial fatigue life. The specimens before and after fatigue test at two temperatures were observed and analyzed by transmission electron microscope (TEM) coupled with energy-dispersive X-ray spectroscopy (EDS) and selected area electron diffraction (SAED). Microstructure observations revealed that the cyclic softening was caused by the annihilation of dislocations, as well as the fragmentation and polygonization of lath structure. High temperature promoted the formation of subgrains by accelerating the motion of dislocations and migration of low-angle grain boundaries (LABs). With the continuously decreasing of dislocation density, the growth of equiaxed subgrains and the weakening of the precipitation strengthening, the softening rate of the material was further increased until the final fracture occurs. Therefore, the evolution of microstructure of 9Cr martensitic steel during the low cycle fatigue process was deduced and described.</t>
  </si>
  <si>
    <t>Cyclic softening, Low cycle fatigue, Microstructure, P92 steel, Temperature</t>
  </si>
  <si>
    <t>10.1016/j.jcsr.2019.105755</t>
  </si>
  <si>
    <t>A practical stress intensity factor formula for CFRP-repaired steel plates with a central crack</t>
  </si>
  <si>
    <t>© 2019 Elsevier LtdIn this paper, the effects of carbon fiber reinforced polymer (CFRP) repairing on fatigue life improvement of center cracked steel plates was intensively studied. Generally, stress intensity factors (SIFs) were calculated using numerical approaches and employed to predict fatigue cycles via classical crack propagation models. We proposed a practical SIF formula based on thorough finite element (FE) analysis of 1254 CFRP-repaired specimens. The analyses were carried using Python Script in order to achieve a high FE modeling and calculating efficiency. A correction coefficient Fc, representing the CFRP repairing effect, was introduced in the formula to calculate SIFs at the crack tip. Thereafter, the formula were employed to predict the fatigue lives of CFRP repaired steel plates together with the Elber model. Good consistency was achieved with test results.</t>
  </si>
  <si>
    <t>Central crack, CFRP, Fatigue life, Practical formula, Stress intensity factor</t>
  </si>
  <si>
    <t>10.1007/s40194-019-00792-3</t>
  </si>
  <si>
    <t>High-resolution 3D weld toe stress analysis and ACPD method for weld toe fatigue crack initiation</t>
  </si>
  <si>
    <t>© 2019, The Author(s).Weld toe fatigue crack initiation is highly dependent on the local weld toe stress-concentrating geometry including any inherent flaws. These flaws are responsible for premature fatigue crack initiation (FCI) and must be minimised to maximise the fatigue life of a welded joint. In this work, a data-rich methodology has been developed to capture the true weld toe geometry and resulting local weld toe stress-field and relate this to the FCI life of a steel arc-welded joint. To obtain FCI lives, interrupted fatigue test was performed on the welded joint monitored by a novel multi-probe array of alternating current potential drop (ACPD) probes across the weld toe. This setup enabled the FCI sites to be located and the FCI life to be determined and gave an indication of early fatigue crack propagation rates. To understand fully the local weld toe stress-field, high-resolution (5 μm) 3D linear-elastic finite element (FE) models were generated from X-ray micro-computed tomography (μ-CT) of each weld toe after fatigue testing. From these models, approximately 202 stress concentration factors (SCFs) were computed for every 1 mm of weld toe. These two novel methodologies successfully link to provide an assessment of the weld quality and this is correlated with the fatigue performance.</t>
  </si>
  <si>
    <t>3D finite element analysis, Fatigue crack initiation, Fatigue life, Stress analysis, Tomography, Weld fatigue, Weld geometry</t>
  </si>
  <si>
    <t>10.1016/j.ijfatigue.2019.105202</t>
  </si>
  <si>
    <t>Stress-strain response and fatigue life of four metallic materials under asynchronous loadings: Experimental observations</t>
  </si>
  <si>
    <t>© 2019 Elsevier LtdIn this work, axial-torsional fatigue tests were carried out on four materials: PA38-T6 aluminium alloy, E235 and E355 non-alloy steels and X5CrNi18-10 austenitic steel. Applied loadings included axial, torsional, in-phase, 90° out-of-phase loading as well as several types of asynchronous loadings. All tests were strain-controlled. The results reported include the stress-strain response (hysteresis loops, equivalent stress histories and cyclic hardening/softening). Fatigue life has been studied taking into account the problem of the loadings’ cycle definition. The results show that this type of loading cause high non-proportional hardening and strongly influence fatigue life. The materials’ response was both path- and material-dependent.</t>
  </si>
  <si>
    <t>Additional hardening, Asynchronous loading, Multiaxial fatigue, non-Masing behaviour, Non-proportional loading</t>
  </si>
  <si>
    <t>10.1016/j.ijfatigue.2019.105196</t>
  </si>
  <si>
    <t>Experimental and numerical investigation of residual stress effects on fatigue crack growth behaviour of S355 steel weldments</t>
  </si>
  <si>
    <t>© 2019 The AuthorsFatigue crack growth tests have been conducted on S355 G10+M structural steel which is widely used in the fabrication of offshore structures. Fracture mechanics tests have been performed on compact tension specimens with the crack tip located in the heat affected zone. All tests were performed at room temperature in air and the obtained results are compared with the literature data available on a range of offshore structural steels and also the recommended BS7910 trends using the 2-stage law and simplified law. The specimen orientation, with respect to the location of the extraction within the welded plate, has also been examined and discussed in this work. Residual stress measurements have been performed prior to testing by using the neutron diffraction technique. Finally, a numerical model has been developed in order to calculate the effective stress intensity factor range in the presence of residual stresses. The results have shown that the residual stresses play a key role in the fatigue life of the welded structures, especially in the near threshold region.</t>
  </si>
  <si>
    <t>Effective stress intensity factor, Fatigue crack growth, Finite element analysis, HAZ, Neutron diffraction, Residual stresses</t>
  </si>
  <si>
    <t>10.1007/s40194-019-00777-2</t>
  </si>
  <si>
    <t>Development of a computational fatigue model for evaluation of weld quality</t>
  </si>
  <si>
    <t>© 2019, The Author(s).The current study focuses on the development of a predictive model for assessing the fatigue life of welded joints based on measured weld geometry and applied load. Two different materials (S355 and S960) and two different material thicknesses (2 mm and 8 mm) were considered. Experiments on cruciform joints were conducted to evaluate the fatigue performance for different types of weld geometries. A computational model based on FEM and linear elastic fracture mechanics was developed and adapted to fit the experimental results using optimization and surrogate models. It is observed that the general fatigue behavior differs for the different materials for the same variation in geometry. The fatigue performance depends on a combination of geometrical parameters. The use of FAT curves according to the weld quality systems, e.g., ISO 5817, is insufficient to describe fatigue properties for welds in thin high strength steel, and different geometries within different weld quality levels can give the same fatigue behavior. It is also concluded that the developed computational model is suitable for further development of weld quality systems.</t>
  </si>
  <si>
    <t>Computational model, Fatigue, Fracture mechanics, Weld quality, Welded joints</t>
  </si>
  <si>
    <t>10.1016/j.engfailanal.2019.07.006</t>
  </si>
  <si>
    <t>Effect of low temperatures on constant amplitude fatigue properties of Q345qD steel butt-welded joints</t>
  </si>
  <si>
    <t>© 2019 Elsevier LtdThe development of transportation infrastructures stimulates increasingly more welded steel bridges in cold and severe cold regions in China. The low temperature there imposes additional challenges for the welded fatigue details. This study firstly examines experimentally the fatigue properties of the butt-welded joints made of Q345qD bridge steel under high-cycle constant-amplitude tensile action at the room and low temperature of −60 °C. The experimental results reveal the occurrence of multiple fatigue crack initiation and illustrate that the low temperature increases slightly the fatigue strength of the butt-welded details. The numerical simulation examines the fatigue crack propagation behavior of butt-welded joints with initial pre-existing single and multiple cracks under the room and low temperature, which achieves a good agreement with the experimental results. Based on the experimental and numerical validation, this study finally discusses the effect of the low temperature on the fatigue life of butt-welded joints and demonstrates that the lower fracture toughness under the low ambient temperatures influences marginally on the fatigue crack propagation life of the butt-welded details. The enhanced resistance to the fatigue crack propagation of structural steels at low temperatures contributes to the improved fatigue strengths of the butt-welded joints.</t>
  </si>
  <si>
    <t>Bridge steel Q345qD, Butt-welded joint, Crack propagation analysis, Fatigue test, Low temperature</t>
  </si>
  <si>
    <t>10.1111/ffe.13047</t>
  </si>
  <si>
    <t>Multiaxial fatigue of quenched and tempered U2 steel: Testing and fatigue life prediction</t>
  </si>
  <si>
    <t>© 2019 Wiley Publishing Ltd.Tension-compression, tension-tension, torsional, and 90° out-of-phase axial-torsional fatigue tests were performed on a quenched and tempered U2 steel. All tests were conducted under force/torque control because macroscopic plastic strains were insignificant in the life range of interest (from 104 to 2 × 106 loading cycles). Stress-based versions of the Fatemi-Socie critical plane parameter and of the Smith-Watson-Topper parameter with a critical plane interpretation were evaluated using the experimental data. The Smith-Watson-Topper parameter was not able to correlate the test data. The Fatemi-Socie method correlated most of the test data within factor-of-three boundaries. A modified Crossland invariant-based parameter made of two interaction rules between the shear stress amplitude and the maximum hydrostatic stress, and of a definition of shear stress amplitude based on the maximum prismatic hull method, yielded fatigue life estimates in reasonable agreement with the experimental observations.</t>
  </si>
  <si>
    <t>crack initiation, high cycle fatigue, multiaxial fatigue, steel</t>
  </si>
  <si>
    <t>10.1016/j.ijfatigue.2019.105194</t>
  </si>
  <si>
    <t>High cycle fatigue life prediction of laser additive manufactured stainless steel: A machine learning approach</t>
  </si>
  <si>
    <t>© 2019 Elsevier LtdVariations in the high cycle fatigue response of laser powder bed fusion materials can be caused by the choice of processing and post-processing strategies. The numerous influencing factors arising from the process demand an effective and unified approach to fatigue property assessment. This work examines the use of a neuro-fuzzy-based machine learning method for predicting the high cycle fatigue life of laser powder bed fusion stainless steel 316L. A dataset, consisting of fatigue life data for samples subjected to varying processing conditions (laser power, scan speed and layer thickness), post-processing treatments (annealing and hot isostatic pressing) and cyclic stresses, was constructed for simulating a complex nonlinear input-output environment. The associated fracture mechanisms, including the modes of crack initiation and deformation, were characterised. Two models, by employing the processing/post-processing parameters and the static tensile properties respectively as the inputs, were developed from the training data. Despite the diverse fatigue and fracture properties, the models demonstrated good prediction accuracy when checked against the test data, and the computationally-derived fuzzy rules agree well with understanding of the fracture mechanisms. Direct application of the model to literature results, however, yielded a range of prediction accuracies because of the variability in the reported data. Retraining the model by incorporating the literature results into the dataset led to improved modelling performance.</t>
  </si>
  <si>
    <t>Additive manufacturing, Fatigue, Fracture, Neuro-fuzzy modelling, Stainless steel 316L</t>
  </si>
  <si>
    <t>10.11901/1005.3093.2019.207</t>
  </si>
  <si>
    <t>Fatigue Properties and Crack Growth Behavior of ML40Cr Steel for 8.8-grade Bolts</t>
  </si>
  <si>
    <t>© All right reserved.ML40Cr steel for 8.8-grade bolts of power transmission towers was selected as research object in this paper. Considering the fatigue reliability of the bolts fastened under different pre-stresses, tension-tension fatigue and symmetric three-point bending experiments were conducted to investigate the fatigue properties and fatigue crack propagation behavior of ML40Cr steel samples, respectively. The experimental results show that the fatigue limits for smooth samples and notched samples of the ML40Cr steel are 263 MPa and 95 MPa, respectively when the 50% of tensile strength was adopted as the mean stress with different stress amplitudes. The effect of the mean stress on the stress-fatigue life (S-N) curve of the ML40Cr steel samples was investigated by the effective stress method and the corresponding fatigue notch sensitivity 0.31 was obtained. According to the results of symmetrical three-point bending tests the Paris formula of ML40Cr steel for 8.8 bolts is fitted as da/dN = 10-10 (ΔK)2.2. Mechanisms of notch fatigue strength and crack growth of the ML40Cr steel for the bolts were also discussed.</t>
  </si>
  <si>
    <t>Crack growth, Fatigue properties, Grade 8.8 bolts, Materials failure and protection, Notch sensitivity</t>
  </si>
  <si>
    <t>10.1016/j.ijhydene.2019.08.233</t>
  </si>
  <si>
    <t>Ductility and fatigue properties of low nickel content type 316L austenitic stainless steel after gaseous thermal pre-charging with hydrogen</t>
  </si>
  <si>
    <t>© 2019 Hydrogen Energy Publications LLCThe susceptibility of low nickel content type 316L austenitic stainless steel to hydrogen was quantified using low strain rate tensile tests and strain-controlled low-cycle fatigue life measurements. Both tests were performed under air condition after charging with high-pressure 10-MPa hydrogen gas at 300 °C for eight days. No significant influence of hydrogen was recognized in 0.2% proof stress, but the strain at fracture and reduction area was decreased significantly in both hydrogen pre-charged and in gaseous hydrogen conditions compared to companion tests conducted in air. The decrease of fatigue life in the high strain amplitude region was related to a significant decrease in the plastic component while the effect of hydrogen on the elastic component was negligible. Highly localized deformation and a pronounced martensite transformation occurred near the site of the fracture surface in the high strain amplitude regime, resulting in the early formation of abundant micro-surface cracks in this regime of the hydrogen pre-charged samples.</t>
  </si>
  <si>
    <t>316L, Crack initiation, Hydrogen embrittlement, Strain-controlled fatigue, Striation</t>
  </si>
  <si>
    <t>10.1088/1757-899X/612/3/032200</t>
  </si>
  <si>
    <t>Design and application of carbon fiber composite material in end box of rail transit vehicles</t>
  </si>
  <si>
    <t>© Published under licence by IOP Publishing Ltd.Carbon fiber composites have great application prospects in the field of rail transit. In order to study the application of carbon fiber composite materials in rail car end boxes. Firstly, the carbon fiber paving structure was designed, and then the product performance of carbon fiber car end box was studied by finite element analysis calculation and sample test verification method. The research results show that the weight of the car end box of carbon fiber composite is about 45% of the weight of carbon steel and stainless steel box, about 72% of the weight of aluminum alloy box, and the weight reduction effect is remarkable. The static strength and fatigue life of the box are the test results of insulation withstand voltage and protection grade all meet the standard requirements and have passed the test verification. The carbon fiber composite car end box can be used and promoted on rail transit.</t>
  </si>
  <si>
    <t>Carbon Fiber Composite Material, End Box, Rail Transit Vehicles</t>
  </si>
  <si>
    <t>10.1016/j.compstruct.2019.111289</t>
  </si>
  <si>
    <t>Finite element modeling for fatigue life prediction of RC beam strengthened with prestressed CFRP based on failure modes</t>
  </si>
  <si>
    <t>© 2019 Elsevier LtdCompared to the technique with bonding carbon fiber reinforced polymer (CFRP) directly on reinforced concrete (RC) structures, an active strengthening technique with prestressed CFRP can make the stress distribution of RC structures more reasonable and improve the strengthening efficiency. Many experimental phenomena showed that, both two kinds of failure modes such as fatigue failure of main steel bars and debonding failure of CFRP-concrete interface, appeared in the CFRP strengthened specimens. However, to date there has not been an adequate analytical model considering both two kinds of failure modes to predict the servicing lives of RC structures strengthened with prestressed CFRP. In this paper, an analytical model comprehensively considering failure criterion of the main steel bars and the interface was established, and the failure mode of main steel bars or CFRP-concrete interface was predicted by finite element analysis (FEA). Based on the failure mode, servicing lives of RC beams strengthened with prestressed CFRP can be predicted by FEM. The results of finite element analyses were found to be in good agreement with experimental data, which were obtained by fatigue tests of RC beams strengthened with CFRP under four prestressing levels (0%, 10%, 15%, 22%).</t>
  </si>
  <si>
    <t>Carbon fiber reinforced polymer (CFRP), Failure mode, Finite element method, Life prediction, Prestress, Reinforced concrete (RC) beam</t>
  </si>
  <si>
    <t>10.1016/j.wear.2019.202990</t>
  </si>
  <si>
    <t>Benchmarking of premium rail material wear</t>
  </si>
  <si>
    <t>© 2019 Elsevier B.V.Railway steel that offers a greater quality and extended life is described by the industry as premium rail. It is mainly used on areas of rail networks where accelerated wear, rolling contact fatigue or other rail related damage phenomena prevail. However, little performance data exists for these materials and where it does it is limited to a narrow set of contact conditions. The aim of this work was therefore to map premium rail performance across a range of Tγ contact conditions to benchmark against standard grade R260 rail. Laboratory tests using a twin disc machine were performed to determine the wear performance of four premium rail grades against R8 wheel material, at various slip conditions of 1–20%. Comparison with Martensitic Stainless Steel (MSS) laser clad material was made as a further benchmark. The results are shown in terms of Tγ and wear rate for both the rail and wheel discs. Material hardness maps were obtained of the full rail and the laboratory small scale specimen materials in order to correlate hardness with their wear behaviour. The purpose of this work is to understand the likelihood and rate of wear in different wheel/rail contact conditions and to produce enough wear information for the premium rail that could be used in prediction tools for comparison with other materials and contact conditions.</t>
  </si>
  <si>
    <t>Hardness, Laser cladding, Premium rail, RCF, Rolling-sliding, Twin disc, Wear</t>
  </si>
  <si>
    <t>10.4271/2019-28-0096</t>
  </si>
  <si>
    <t>Critical Wear Assessment of AA8011/Hybrid Metal Matrix Composites with Surface Amendment Using Friction Stir Process</t>
  </si>
  <si>
    <t>SAE Technical Papers</t>
  </si>
  <si>
    <t>© 2019 SAE International. All Rights Reserved.Friction Stir Process (FSP) was employed for surface modification of steel, titanium, aluminum and magnesium-based alloy has been significantly revised through the last decade. Friction Stir Process can improve surface properties such as hardness, abrasion resistance, ductility, strength, fatigue life, corrosion resistance and formability without upsetting the bulk properties of the material. The aluminum alloy having low ductility and softness characteristics are restricted because of their poor tribological properties. Preliminary studies reveal that, an ideal circumstance is to improve the aluminum alloy material life cycles by the way of strengthening the surface layer which can be modified through reinforcing nanoparticles through FSP. The main objective of the study is to improve the surface properties of AA8011 by adding nanoparticles such as SMA and silicon nitrate (Si3N4) through friction stir process. By the way, this experiment was carried out to obtain three set of samples like virgin AA8011, AA8011 with shape memory alloy and AA8011 along with shape memory alloy and silicon nitride during FSP under optimal process parametric condition. The nanoparticles distribution was improved after each FSP pass and improvement in mechanical properties was observed. On the other hand, to assess the tribological performance of prepared hard surface, three samples were taken for tribo meter test. During this study the influenced process parameters were varied out with 10,20,30,40 N of load and 1000, 2000m sliding distance and responses were calculated on wear rate and co-efficient of friction. The wear rate and friction coefficient for alloy, composite and hybrid composite decrease with increase in sliding distance. Further increase in the applied load, the wear rate increased, and friction coefficient decreased. Hybrid composites of AA8011 along with shape memory alloy and silicon nitride specimen have shown significant tribological outcome than other samples. This hybrid FSP sample makes them as reliable alternate material for aerospace and automotive application components in tribological areas.</t>
  </si>
  <si>
    <t>Coefficient of friction, Friction stir processing - AA8011, Si3N4 - Wear rate, SMA</t>
  </si>
  <si>
    <t>10.1016/j.conbuildmat.2019.06.088</t>
  </si>
  <si>
    <t>Flexural fatigue behaviour of steel reinforced PVA-ECC beams</t>
  </si>
  <si>
    <t>© 2019 Elsevier LtdThis paper presents an experimental investigation of the flexural fatigue behaviour of steel reinforced polyvinyl alcohol-engineered cementitious composite (PVA-ECC) beams. The influence of the PVA-ECC matrix and stirrups on the fatigue strength of steel reinforced beams was studied. Eleven beams, including three steel reinforced normal concrete beams (RC beams), four reinforced PVA-ECC beams with stirrups (RECC beams) and four reinforced PVA-ECC beams without stirrups (RECC-NS beams), were tested under a constant amplitude cyclic loading. The minimum load of each cycle was set at 20% of the static strength of the corresponding beam while the maximum loads ranged from 60% to 90%. Experimental results showed that the RC and RECC beams exhibited flexural failure with fracture of tensile reinforcement bars. By contrast, RECC-NS beams tested under 20–90%, 20–70% and 20–60% load ranges were respectively failed by shear, combined of shear and flexural, and flexural with tensile reinforcement bars yielded. The test results showed that the RECC beams generally had shorter fatigue life than the RC beams when tested under relatively high load ranges. This could be due to greater stiffness degradation which eventually led to a higher stress increasing rate in tensile reinforcement bars of the RECC beams.</t>
  </si>
  <si>
    <t>Beams, Fatigue, Flexural behaviour, PVA-ECC</t>
  </si>
  <si>
    <t>10.11990/jheu.201805009</t>
  </si>
  <si>
    <t>Uncertainty analysis in fatigue life prediction of self-compacting steel fiber reinforced concrete using evidence theory</t>
  </si>
  <si>
    <t>© 2019, Editorial Department of Journal of HEU. All right reserved.Fatigue life predictability of steel fiber-reinforced concrete (SCFRC) is difficult, making for inaccuracies in self-compacting. This is mainly caused by the existence of various material parameters and experimental data and model uncertainty. Therefore, in this paper, the uncertainty model of concrete fatigue life prediction based on the S-N curve was built, and a methodology based on evidence theory is presented for uncertainty analysis in fatigue life prediction of concrete, while considering the epistemic uncertainty of model parameters. Based on the experiment of SCFRC with a 0.5% steel fiber dosage, evidence theory and a differential evolution-based computational strategy were applied to quantify and propagate the epistemic uncertainty at all stress levels. Compared with the prediction results of actual fatigue life and probabilistic theoretical method, the efficiency and feasibility of the proposed approach were verified through a comparative analysis of probability theory.</t>
  </si>
  <si>
    <t>Differential evolution, Evidence theory, Fatigue life, Prediction model, Self-compacting steel fiber reinforced concrete, Uncertainty</t>
  </si>
  <si>
    <t>10.1080/10168664.2019.1625296</t>
  </si>
  <si>
    <t>Strengthening and Widening of Steel Single Box Girder Bridge in Warsaw</t>
  </si>
  <si>
    <t>© 2019, © 2019 International Association for Bridge and Structural Engineering (IABSE).Grota-Roweckiego Bridge is the busiest bridge in Poland with average daily traffic over 185 000 vehicles in 2017. The 646-m long bridge with main spans of 120 m was built in 1977–1981. The paper presents the design and realisation of the rebuild done in 2013–2015. Modernisation involved widening of two independent decks with braced cantilevers by total of more than 9 m and strengthening the structure by external prestressing. The design included increasing the load capacity of the bridge by using over 100 straight prestressed tendons on each of two superstructures. Special attention was paid to the estimation of the remaining fatigue life of the orthotropic deck. The procedure according to JRC-ECCS recommendations was applied, including fatigue tests of selected parts of the existing deck. The paper also presents technological aspects such as methods of assembling of steel structure, prestressing of the bridge and order of works. Particular attention has been devoted to unexpected behaviour of the structure, that is vibrations of the deck cantilevers near dilatation joints and pot bearing damage during laying of the asphalt pavement.</t>
  </si>
  <si>
    <t>bridge rehabilitation, bridge widening, orthotropic deck, steel bridge, strengthening</t>
  </si>
  <si>
    <t>10.1080/10168664.2019.1612315</t>
  </si>
  <si>
    <t>Fatigue Life Analysis of Steel Riveted Rail Bridges Affected by Corrosion</t>
  </si>
  <si>
    <t>© 2019, © 2019 International Association for Bridge and Structural Engineering (IABSE).Decades-old steel bridges have to endure an unfavourable environment that causes the ageing and deterioration of material properties. Moreover, railway bridges in particular are exposed to a large number of stress ranges that may lead to fatigue damage. The combination of both phenomena has a significant impact on the condition of bridges and their remaining service life. In such cases, appropriate maintenance or even removal of the deteriorated structure is necessary; however, a lack of funds often makes this difficult. The subject of this paper is the development of methodology for the assessment of remaining service life of existing steel bridges considering the fatigue and corrosion effects. Using MATLAB® software, a program for the prediction of the remaining fatigue life has been developed. The results of earlier experiments and numerical simulations were integrated into this tool. Various scenarios regarding the future maintenance of bridges were included in the program, thus making it possible to calculate the remaining service life of bridges, including corresponding costs. The second half of the paper presents a case study demonstrating the application of the methodology and the calculation program.</t>
  </si>
  <si>
    <t>bridge maintenance, corrosion, fatigue life, steel bridges, stress spectrum</t>
  </si>
  <si>
    <t>10.13224/j.cnki.jasp.2019.10.018</t>
  </si>
  <si>
    <t>Damage mechanics-finite element method for contact fatigue life prediction of ball bearings</t>
  </si>
  <si>
    <t>© 2019, Editorial Department of Journal of Aerospace Power. All right reserved.Based on linear elastic mechanics and continuous damage mechanics, the damage evolution equation of ball bearing contact fatigue was constructed.The material parameters in the damage evolution equation were obtained by fitting the GCr15 bearing steel torsional fatigue test data. The torsional fatigue life of GCr15 bearing steel was estimated by this equation, and the results were in agreement with the test data. The contact stress distribution of 6206 ball bearing was simulated by ABAQUS finite element analysis software and the maximum contact stress area of 6206 ball bearing was analyzed. The maximum stress contact area was simplified to a two-dimensional plane stress model according to the load and stress-strain state of the 6206 ball bearing. Based on this, the contact fatigue life of 6206 ball bearings was estimated. The 6206 ball bearing fatigue acceleration test was designed and carried out. Bearing contact fatigue spalling was initiated in the inner ring, which was consistent with the results of stress simulation analysis. The relative errors of test and predicted contact fatigue life of the three test bearings were 29.52%, 3.03% and 51.16% respectively, verifying the validity of the contact fatigue life prediction method. This research shows that using the damage mechanics to predict the contact fatigue life of ball bearings is a feasible and practical method in engineering.</t>
  </si>
  <si>
    <t>ABAQUS finite element analysis softwave, Ball bearing, Calculation of bearing stress, Damage mechanics, Life prediction, Penalty function</t>
  </si>
  <si>
    <t>10.3390/ma12203443</t>
  </si>
  <si>
    <t>Bending fatigue behaviors analysis and fatigue life prediction of 20Cr2Ni4 gear steel with different stress concentrations near non-metallic inclusions</t>
  </si>
  <si>
    <t>© 2019 by the authors.To investigate the relationship between inclusions and bending fatigue behaviors in 20Cr2Ni4 steel under different stress concentrations. This paper designs a new experimental method to prefabricate different size stress concentrations near the inclusions, and then conducts a new type of bending fatigue test to study the inclusions and their surrounding stress distributions in 20Cr2Ni4 steel. A microhardness tester was combined with laser etching equipment to realize the prefabrication of different stress concentrations at arbitrary positions around any inclusion on the gear steel surface. This method provides an experimental basis for the quantitative analysis of the relationship between stress distribution and fatigue life around the inclusions of heavy-duty gear steels. We also predict the bending fatigue lives of heavy-duty gear steels with different types of inclusions, stress states, and spatial distributions. Then, based on the prefabricated notch parameters and the state of inclusions in the steel, a mathematical model of quantitative analysis is proposed, which can accurately predict the fatigue limit of heavy-duty gear steel. The research results can be applied to the actual use of heavy-duty gears and to the accurate life estimation based on the state of gear stress, thereby providing a quantitative reference model for subsequent gear steel production and gear part processing.</t>
  </si>
  <si>
    <t>Bending fatigue behavior, Non-metallic inclusions, Quantitative analysis, Stress concentrations</t>
  </si>
  <si>
    <t>10.3390/met9101115</t>
  </si>
  <si>
    <t>Bending and torsion fatigue-testing machine developed for multiaxial non-proportional loading</t>
  </si>
  <si>
    <t>© 2019 by the authors. Licensee MDPI, Basel, Switzerland.A new fatigue-testing machine was developed to perform high-cycle multiaxial fatigue tests at 50 Hz, in order to reduce testing time. The developed machine can combine bending and torsion loading and perform fatigue tests at a high frequency, under proportional and non-proportional loading conditions, where the principal stress direction changes during a cycle. The proportional loading is cyclic bending loading, and the non-proportional loading is cyclic, combining bending and reversed torsion loading. In this study, the effectiveness of the testing machine was verified by conducting tests under these loading conditions, using specimens of type 490A hot-rolled steel and type 304 stainless steel. The fatigue life linked to bending loading obtained using the new testing machine was slightly extended compared with that obtained using the conventional fatigue-testing machine. The fatigue life derived as a result of a combination of bending and torsion was comparable to that obtained using the conventional fatigue-testing machine, although a fatigue limit reduction of 100 MPa was observed compared to the former study. The feasibility of tests using the developed multiaxial fatigue-testing machine was confirmed.</t>
  </si>
  <si>
    <t>Fatigue failure, Multiaxial loading, Non-proportional loading, Steel, Testing machine</t>
  </si>
  <si>
    <t>10.1007/s12206-019-0935-4</t>
  </si>
  <si>
    <t>Experimental fatigue life determination of thermo-diffusion surface boronized of AISI 1040 steel</t>
  </si>
  <si>
    <t>© 2019, KSME &amp; Springer.In this study, the effect of boronizing on the fatigue life of AISI 1040 steel was investigated. The boronizing process was carried out in the fluid bed furnace at temperatures 850 °C and 950 °C for 2, 4 and 6 hours. Boron layer thickness, micro structure, micro hardness and fatigue strength of the treated samples were investigated. The boronized layer on the surfaces became thicker by the increment of the process time and in addition micro hardness increased with the increment in process temperature and time. As a result of the fatigue tests conducted for comparison; shorter fatigue strength values were determined in boronized samples compared to cold drown AISI 1040 sample experiments. Samples which boronized at 950 °C for 6 hours had the lowest fatigue live under all experimental conditions and the highest fatigue cycle numbers were determined in non-boronized samples in fatigue tests.</t>
  </si>
  <si>
    <t>AISI 1040 steel, Fatigue strength life, Micro hardness, Thermo-diffusion boronizing</t>
  </si>
  <si>
    <t>10.3390/ma12193261</t>
  </si>
  <si>
    <t>Flexural fatigue performance of steel fiber reinforced expanded-shales lightweight concrete superposed beams with initial static-load cracks</t>
  </si>
  <si>
    <t>© 2019 by the authors.Concerning the structural applications of steel fiber reinforced expanded-shales lightweight concrete (SFRELC), the present study focuses on the flexural fatigue performance of SFRELC superposed beams with initial static-load cracks. Nine SFRELC superposed beams were fabricated with the SFRELC depth varying from 50% to 70% of the whole sectional depth, and the volume fraction of steel fiber ranged from 0.8% to 1.6%. The fatigue load exerted on the beams was a constant amplitude sinusoid with a frequency of 10 Hz and a fatigue characteristic value of 0.10; the upper limit was taken as the load corresponded to the maximum crack width of 0.20 mm at the barycenter of the longitudinal rebars. The results showed that with the increase of SFRELC depth and the volume fraction of steel fiber, the fatigue life of the test beams was prolonged with three altered failure modes due to the crush of conventional concrete in the compression zone and/or the fracture of the tensile rebar; the failure pattern could be more ductile by the prevention of fatigue fracture by the longitudinal tensile rebar when the volume fraction of steel fiber was 1.6% and the reduction of crack growth and concrete strain in the compression zone; the fatigue life of test beams was sensitive to the upper-limit of the fatigue load, a short fatigue life appeared from the higher stress level and larger stress amplitude of the longitudinal rebar due to the higher upper-limit of the fatigue load. The methods for predicting the stress level, the stress amplitude of the longitudinal tensile rebar, and the degenerated flexural stiffness of SFRELC superposed beams with fatigue life are proposed. With the optimal composites of the SFRELC depth ratio and the volume fraction of steel fiber, the controllable failure of reinforced SFRELC superposed beams could be a good prospect with the trend curves of fatigue flexural stiffness.</t>
  </si>
  <si>
    <t>Crack width, Fatigue life, Flexural fatigue, Flexural stiffness, Steel fiber reinforced expanded-shales lightweight concrete (SFRELC), Stress level, Superposed beam</t>
  </si>
  <si>
    <t>10.3390/met9101093</t>
  </si>
  <si>
    <t>Experimental investigation on the effect of shot peening and deep rolling on the fatigue response of high strength fasteners</t>
  </si>
  <si>
    <t>© 2019 by the author. Licensee MDPI, Basel, Switzerland.Shot-peening and deep rolling are mechanical surface treatments that are commonly applied to enhance the fatigue performances of components, owing to their capacity to generate compressive residual stresses and induce work hardening. However, literature is still poor of published data concerning the application of these treatments to high strength steels fasteners, although these represent a class of components among the most widespread. In the present work, the impact of deep rolling and shot-peening performed in the underhead radius of two set of fasteners made of 36NiCrMo and 42CrMoV for fatigue life enhancement has been investigated. The experimental tests consisted of six combinations of shot-peening and deep rolling, including the non-treated state. Two test campaigns have been sequentially carried out with different process parameters and treatment sequences. The results always showed a beneficial impact of the deep rolling on fatigue, especially for the 42CrMoV steel. Conversely, the effect of the shot-peening strongly depended on the selected set of parameters, alternatively leading to an improvement or a worsening of the fatigue life in relation to the level of induced surface roughness.</t>
  </si>
  <si>
    <t>Deep rolling, Fasteners, Fatigue life, High-strength steels, Shot-peening</t>
  </si>
  <si>
    <t>10.3390/met9101086</t>
  </si>
  <si>
    <t>Fatigue behaviors of resistance spot welds for 980 MPa grade TRIP steel</t>
  </si>
  <si>
    <t>© 2019 by the authors. Licensee MDPI, Basel, Switzerland.The fatigue life of the resistance spot weld of 980 MPa grade transformation induced plasticity (TRIP) steel was investigated and failure modes and fracture surfaces according to the fatigue load were analyzed. The fatigue life according to the nugget size was observed by using two electrodes with face diameters of 8 mm and 10 mm. When an electrode face diameter with 10 mm was used, the nugget size was large, and the fatigue life was further increased. After the fatigue test, three types of failure modes were observed, namely pull-out, plug, and heat affected zone (HAZ) failure, depending on the fatigue load. The fracture surfaces in each failure mode were analyzed. In all failure modes, a crack was initiated in the HAZ region, which is the interface between the two materials in all failure modes. In the case of pull-out failure, the crack propagates as if it surrounds the nugget at the outer edge of the nugget. In the case of HAZ failure, the crack propagates in the thickness direction of the material and outward in the nugget shell. Plug failure occurs with pull-out failure and HAZ failure mixed. The propagation patterns of cracks were different for each failure mode. The reason why the failure mode and the fracture surface are different according to the fatigue load is that the propagation speed of the fatigue crack is fast when the fatigue load is relatively large and is slow when the fatigue load is low.</t>
  </si>
  <si>
    <t>Advanced high strength steel, Failure mode, Fatigue behavior, Fracture surface, Nugget size, Resistance spot welding</t>
  </si>
  <si>
    <t>10.1007/s40430-019-1946-x</t>
  </si>
  <si>
    <t>© 2019, The Brazilian Society of Mechanical Sciences and Engineering.Turbine and bushing bearing are the most critical components of high-speed machines. This paper describes the design of a high-speed turbine supported by hydrodynamic bearings. The mathematical dimensioning and the FEM analysis are presented to validate the mechanical strength of the turbine and the bushing bearing models. Fatigue life and factor of safety are also determined. The simulations show that the maximum von Mises stress values obtained are associated with the centrifugal force generated by the system rotational movement. The results variation is mainly due to the properties of the materials proposed. For the turbine, 7075-T6 aluminum alloy and SAE 4340 steel obtained satisfactory behavior under a constant operating speed of 30,000 RPM. For the hydrodynamic bearing, the TM23 bronze alloy exhibited excellent results, without fracture, and low mechanical deformation. The models exhibited a great potential employment in several applications, such as biogas systems to generate electrical energy, and educational test bench for thermodynamic and tribological simulations.</t>
  </si>
  <si>
    <t>FEM analysis, High-speed machines, Hydrodynamic bearings, Steam turbine, Structural design</t>
  </si>
  <si>
    <t>10.1016/j.engfracmech.2019.106641</t>
  </si>
  <si>
    <t>Hydrogen enhanced fatigue crack growth rates in a ferritic Fe-3 wt%Si alloy and a X70 pipeline steel</t>
  </si>
  <si>
    <t>© 2019 The AuthorsIt is well known that ferrous materials can be damaged by absorption of hydrogen. If a sufficient quantity of hydrogen penetrates into the material, static fracture and the material's fatigue performances can be affected negatively, in particular causing an increase in the material crack growth rates. The latter is often referred as Hydrogen Affected-Fatigue Crack Growth Rate (HA-FCGR). It is therefore of paramount importance to quantify the impact, in terms of hydrogen induce fatigue crack growth acceleration in order to determine the life of components exposed to hydrogen and avoid unexpected catastrophic failures. In this study, in-situ fatigue crack growth rate testing on Compact Tension (CT) specimens were carried out to determine the fatigue crack growth behaviour for a Fe-3 wt%Si alloy and X70 pipeline steel. Tests were carried out in two environmental conditions, i.e. laboratory air and in-situ electrochemically charged hydrogen, and different mechanical conditions in terms of load ratio (R = 0.1 and R = 0.5, for the Fe-3 wt%Si, R = 0.1 for the X70 steel) and test frequency (f = 0.1 Hz, 1 Hz and 10 Hz) were adopted under electrochemically charged hydrogen conditions. The results show a clear detrimental effect of H for the specimens tested in hydrogen when compared to the specimens tested in air for both materials and that the impact of hydrogen is test frequency-dependent: the hydrogen induced acceleration is more prominent as the frequency is decreased. Post-mortem surface investigations consistently relate the global crack growth acceleration to a shift from transgranular to Quasi-cleavage fracture mechanism. Despite such consistency, the acceleration factor strongly depends on the material: Fe-3wt%Si features acceleration up to 1000 times while X70 accelerates up to 76 times when compare to the material fatigue crack growth rate recorded in air. Observation of the deformation activities in the crack wake in relation to the transition into hydrogen accelerated regime in fatigue crack growth show a tendency toward restricted plastic activity in presence of hydrogen.</t>
  </si>
  <si>
    <t>Fatigue crack growth, Hydrogen embrittlement, Steel</t>
  </si>
  <si>
    <t>10.1016/j.jmapro.2019.08.016</t>
  </si>
  <si>
    <t>White layer analysis of hard turned AISI 52100 steel with the fresh tip of newly developed HSN&lt;sup&gt;2&lt;/sup&gt; coated insert</t>
  </si>
  <si>
    <t>© 2019 The Society of Manufacturing EngineersAs a substitute for grinding, hard turning is becoming attractive in many manufacturing industries, although, it is interrupted by many problems like white layer and tensile residual stress which are generated during hard turning. Due to these reasons, many negative effects like residual stress, wear, and reduced fatigue life are found in the machined components. In the field of hard turning, the study on the white layer is the most interesting research subject among the scientific community. The white layer is one of the main reasons for cutting tool insert failure or excess insert wear. Also, the machined surface quality is affected due to the white layer. This work examines the development of the white layer in hard turning at different cutting speeds. All the experiments are executed on AISI 52100 grade steel (having hardness 55 HRC) with newly developed HSN2 coated carbide insert having a fresh edge for each experiment. Field emission scanning electron microscope, optical microscope and X-ray diffraction are used to analyze white layer at different cutting conditions as well as bulk material. In addition, the micro hardness of the machined surface is measured. Also, the workpiece surface and chip temperatures are studied. Based on analysis of white layers at different cutting speeds, it is observed that low cutting speed is more dominant during hard turning of AISI 52100 steel. The thickness of white layer reduces with increased cutting speed, and its maximum thickness (6.5 μm) is found at 100 m/min cutting speed, and their relationship is justified from analysis of X-ray diffraction peaks. Also, the weight percentage of retained austenite is calculated from XRD analysis and its value is 28.5% at a lower speed (100 m/min), and it reduces to 6.5% with higher cutting speed as compared to the base material.</t>
  </si>
  <si>
    <t>AISI 52100, Hard turning, HSN2 coated insert, Microhardness, White layer, XRD</t>
  </si>
  <si>
    <t>10.1016/j.jcsr.2019.06.007</t>
  </si>
  <si>
    <t>Large-scale fatigue testing of post-installed shear connectors in partially-composite bridge girders</t>
  </si>
  <si>
    <t>© 2019 Elsevier LtdMany older bridges are constructed with structural systems consisting of a non-composite concrete deck over steel girders. A potentially economical method for strengthening these bridges is to develop composite action by attaching the existing concrete deck to the steel beams using post-installed shear connectors comprised of adhesive anchors. Because fatigue is one of the main concerns in designing bridges, investigating the fatigue properties of these post-installed shear connectors is crucial. Although the fatigue life of post-installed shear connectors has been explored through direct-shear tests, the actual fatigue performance of post-installed shear connectors in large-scale beam tests has not been extensively studied and may differ from component tests. The current paper describes the results of large-scale beam experiments on the fatigue performance of post-installed shear connectors. The results of this research indicate that adhesive anchor post-installed shear connectors have much better fatigue performance in beam tests compared to the previously reported fatigue test results based on direct-shear tests.</t>
  </si>
  <si>
    <t>Bridge, Fatigue, Partially-composite, Shear connector, Strengthening</t>
  </si>
  <si>
    <t>10.1016/j.jcsr.2019.06.016</t>
  </si>
  <si>
    <t>Experimental and numerical study of fatigue behavior of bridge weathering steel Q345qDNH</t>
  </si>
  <si>
    <t>© 2019 Elsevier LtdBridge weathering steel produced in China has been used in bridges worldwide. Bridge weathering steel Q345qNH is the most common steel grade used in China and for export, the fatigue crack growth thresholds and fatigue crack growth rate (FCGR) parameters of Q345qDNH are investigated in this paper. The FCGR tests are conducted on 9 compact tension (CT) specimens of base metal and butt welds respectively, the fatigue crack growth threshold tests are conducted on 3 CT specimens of base metal. The fatigue crack growth threshold decreases as stress ratio increases, Q345qDNH has considerably higher fatigue crack growth thresholds than Q345qD and universal thresholds given in BS7910. Two data processing methods are employed to calculate characteristic FCGR parameters. The FCGR parameters determined by small sample method are more conservative than those obtained by group sample method. The FCGR of butt weld increases faster than that of base metal as stress intensity range increases, therefore butt weld is more brittle than base metal. Q345qDNH has slower FCGR than Q345qD and the universal parameters given in BS7910, hence Q345qDNH has better fatigue resistance. The fatigue crack growth was numerically simulated, the largest difference between predicted fatigue life and tested fatigue life is 11.3%, therefore fatigue life can be predicted reasonably accurately by numerical simulation on the basis of measured FCGR parameters, which illustrates the potential and effectiveness of numerical simulation for fatigue assessment of complex bridge structural details based on fracture mechanics and the significance to obtain accurate FCGR parameters.</t>
  </si>
  <si>
    <t>Base metal, Bridge weathering steel, Butt welds, Fatigue crack growth rate, Fatigue crack growth threshold, Fracture mechanics, Numerical simulation</t>
  </si>
  <si>
    <t>10.1016/j.engfailanal.2019.06.017</t>
  </si>
  <si>
    <t>Effect of LCF on behavior and microstructure of microalloyed HSLA steel and its simulated CGHAZ</t>
  </si>
  <si>
    <t>© 2019Numerous structural components made of high strength low-alloyed steels are often exposed to low-cycle fatigue loading during their exploitation life. In order to study the fatigue behavior of one grade of structural steels produced in Yugoslavia during the eighties of the last century, a push-pull constant amplitude strain-controlled fatigue tests were conducted at room temperatures. This paper analyses behavior of two different materials, parent steel (PM) and its coarse-grained (CG) simulated heat-affected zone (SHAZ) exposed to the action of low-cycle fatigue (LCF) loading performed in the range from 1 to 104 cycles. LCF tests were conducted at strain ratio R = -1 at strain amplitude range from 0.3% to 0.8%. The materials' Coffin-Manson parameters appearing in the strain-life and cyclic stress-strain curves were calculated. Fracture surface analysis of both materials was done. The results showed that plasticity under dynamic load conditions is satisfactory for both materials which give them good resistance to crack initiation and propagation.</t>
  </si>
  <si>
    <t>Cyclic test, High strength low-alloyed steels, Low-cycle fatigue, Microstructure, Simulated weld CGHAZ</t>
  </si>
  <si>
    <t>10.1016/j.ijfatigue.2019.06.031</t>
  </si>
  <si>
    <t>Effect of surface mechanical attrition treatment on corrosion fatigue behavior of AZ31B magnesium alloy</t>
  </si>
  <si>
    <t>© 2019Surface mechanical attrition treatment (SMAT) is considered as an effective technology to influence fatigue and corrosion resistance as these properties are largely related to surface structure and property. Despite the increasing number of studies that report the effects of SMAT on separate fatigue or corrosion behaviors, the impact of SMAT on fatigue property under corrosive environment is left unexplored. In this paper, the corrosion fatigue properties of AZ31B magnesium alloy before and after SMAT process are investigated. Hydrogen evolution tests and potentiodynamic polarization tests are carried out to obtain the corrosion resistance, and it is found that SMAT promotes corrosion rate. The surface roughness of SMATed specimen also increases, which accelerates corrosion rate. In terms of fatigue properties, the fatigue life of SMATed specimen is found to be higher, in both air and 3% NaCl solution. And the larger the size of stainless steel balls used during processing SMAT specimens, the longer the fatigue life. Under 3% NaCl corrosive environment, the beneficial effects induced by SMAT process gradually emerge with increasing stress amplitude during fatigue tests. Reduced fatigue life of SMATed specimen under corrosive environment is attributed to roughened interface between deformed surface layer and bulk material. Nevertheless, the crack initiation sites for SMAT specimens are the same in both air and NaCl solution, all located at the subsurface area.</t>
  </si>
  <si>
    <t>Corrosion fatigue, Fatigue, Magnesium alloy, NaCl environment, Surface mechanical attrition treatment</t>
  </si>
  <si>
    <t>10.1016/j.ijfatigue.2019.06.020</t>
  </si>
  <si>
    <t>Mixed mode I/II fatigue crack arrest in steel members using prestressed CFRP reinforcement</t>
  </si>
  <si>
    <t>© 2019 Elsevier LtdIn the present study, a strengthening design approach is proposed for the mixed mode I/II fatigue crack arrest in existing structural steel members using prestressed unbonded carbon fiber reinforced polymer (CFRP) composites. Through the analytical formulation of mode I and II stress intensity factor ranges, a design model is proposed to determine the strengthening solution, including the required prestressing level and/or the cross-sectional area of the reinforcement, which would ensure the complete arrest of an existing mixed mode I/II fatigue crack in a steel member. In parallel, sets of stepwise high-cycle fatigue tests were carried out on reference unstrengthened and prestressed CFRP-strengthened precracked steel plates of grade S355J2+N under various mode mixities. The experimental results revealed that the maximum tangential stress (MTS) criterion fairly predicts the state of the mixed mode I/II fatigue cracks (i.e., crack arrest or growth) in unstrengthened specimens, while the proposed design model provides a conservative estimation of the mixed mode I/II fatigue threshold in prestressed CFRP-strengthened specimens. Furthermore, the crack propagation characteristics of grade S355J2+N steel, i.e., Paris’ law parameters (C and m) and the crack closure parameter (U), were determined and demonstrated to be independent of the material rolling direction. Based on the analytical and experimental results of the current study, it can be concluded that the proposed model can be used for the safe design of strengthening solutions, which is an increasing need to extend the service life of existing fatigue-damaged steel structures; certain recommendations are provided in this regard for practical strengthening applications.</t>
  </si>
  <si>
    <t>Carbon fiber reinforced polymer, Crack arrest, Design model, High-cycle fatigue testing, Mild steel, Mixed mode I/II loading, Prestressed strengthening, Steel structures</t>
  </si>
  <si>
    <t>10.1016/j.engstruct.2019.109344</t>
  </si>
  <si>
    <t>Fatigue testing and analysis of I-girders with trapezoidal corrugated webs</t>
  </si>
  <si>
    <t>© 2019 Elsevier LtdComposite box girders with corrugated steel webs excel conventional concrete box girders in multiple ways in bridge industry, such as deadweight reduction, construction speed and quality. However, girders with trapezoidal corrugated webs are susceptible to fatigue under inevitable repeated heavy traffic loads. This paper conducted a large-scale fatigue test of an inclined I-girder with corrugated web under four-point bending, given the scant fatigue test data for this kind of girder and the inadequate validation of relevant fatigue detail category (FAT). Test results show that the critical crack initiated in combined bending-shear region, though multi-cracks initiated at weld toe of the web-to-flange welded detail in constant moment region. The test girder failed almost simultaneously as the critical crack propagated through the flange plate thickness and extended to one side of the flange plate edge. The other two less critical cracks in the constant moment region approximate to be fatal in the final stage of crack propagation. The fatigue failure criterion of the test girder, therefore, is conservatively recommended as the worst case of two conditions, namely the critical crack reaches 1.6 times of flange plate thickness in length or propagates through flange plate thickness. The parametric finite element analysis (FEA) was also conducted to investigate the influence of the corrugation parameters on the stress conditions at fatigue sensitive spot. The FEA results indicate that the shear force prompted the transfer of the location of critical crack from the constant moment region to the combined bending-shear region, and shortened the fatigue life of test girder by 11.3%. In general, the evaluation results indicate that FAT of the web-to-flange welded detail under four-point bending can be recommended as FAT 90 for nominal stress approach, FAT 120 for structural hot spot stress approach and FAT 225 for effective notch stress approach.</t>
  </si>
  <si>
    <t>Corrugated web girders, Effective notch stress, Fatigue test, Life assessment, Welded detail</t>
  </si>
  <si>
    <t>10.1016/j.ijfatigue.2019.06.027</t>
  </si>
  <si>
    <t>Low-cycle multiaxial fatigue behavior and life prediction of Q235B steel welded material</t>
  </si>
  <si>
    <t>© 2019 Elsevier LtdLow-cycle torsional and multiaxial fatigue experiments are carried out for thin-walled Q235B steel welded specimens under both in-phase and 90° out-of-phase loading paths. A remarkable non-proportional additional hardening effect exists in the Q235B steel welded material under the 90° out-of-phase loading paths. A new energy-based fatigue parameter is proposed that incorporates the shear strain energy on the weighted critical plane and the normal strain energy on both the weighted critical plane and orthogonal plane. The proposed energy-based fatigue parameter provides a superior ability to make life prediction for the Q235B steel welded material under the torsional and multiaxial loading paths.</t>
  </si>
  <si>
    <t>Energy-based fatigue parameter, Life prediction, Loading path, Multiaxial fatigue experiment, Q235B steel welded material</t>
  </si>
  <si>
    <t>10.1016/j.ijfatigue.2019.05.033</t>
  </si>
  <si>
    <t>Fatigue of two contacting wires of the ACSR Ibis 397.5 MCM conductor: Experiments and life prediction</t>
  </si>
  <si>
    <t>© 2019 Elsevier LtdFatigue damage of overhead conductors is a major problem in the transmission line industry. The damage process, which typically takes place at the contact between the conductor and components or between contacting wires of adjacent layers, occurs under a severe stress concentration and high stress gradients. In this paper, a fatigue life prediction model for two contacting wires of an overhead conductor is developed. To account for the high stress gradient beneath the contact surface, an average of the stress distribution in a damage zone is considered. The characteristic length of the damage zone is determined by fitting the model to test data from notched specimens having high stress gradients. The evaluation of the fatigue model is carried out using 1350-H19 aluminum alloy wires taken from the ACSR (Aluminum Conductor Steel Reinforced)Ibis 397.5 MCM conductor. Fatigue test data of two contacting wires are obtained for a crossing angle of 29° and normal loads equal to 250 N and 500 N. To calibrate the model, experimental data obtained by testing plain wires, circumferentially V-notched wires, and wires with a transverse hole under fully reversed axial loading are used. The model is found to give fatigue life predictions within factor-of-three boundaries, which is a range similar to the scatter of the calibration data. It is also found that predicted lives are not significantly altered by the data set used to calibrate the fatigue model.</t>
  </si>
  <si>
    <t>Aluminum wire, Crack initiation, Fretting fatigue, Life prediction, Overhead conductor</t>
  </si>
  <si>
    <t>10.1177/1464420718815713</t>
  </si>
  <si>
    <t>Continuum damage mechanics-based ductile behavior and fatigue life estimation of low carbon steels: AISI 1020 and AISI 1030</t>
  </si>
  <si>
    <t>© IMechE 2018.This paper presents an experimental estimation of the ductile behavior and low-cycle fatigue life for widely used structural steels AISI 1020 and AISI 1030 based on continuum damage mechanics approach. This method identifies the deterioration in stiffness of a material arising from micromechanisms of formation, growth, and coalescence of microvoids. This helps the characterization of the ductile flow behavior of metals through a damage variable D, evaluated via load–unload cyclic tensile test. The influence of strain hardening exponent, commonly treated as a constant in ductile flow characterization, is also explored in the current investigation. Its determination uses the Hollomon constitutive relation. Estimated D at different strain levels defines the corresponding effective stress. Application of this stress to the strain equivalence theory then enables the prediction of the stress–strain curve. The model-based results closely approximate the experimental stress–strain curve up to the onset of necking. The agreement of experimental results for fatigue life of the materials from low-cycle fatigue tests with damage-based low-cycle fatigue model demonstrates the correctness of the experimental findings. The damage-based model additionally helps in the prediction of microcrack nucleation and crack propagation life separately. Fractographic examinations of test specimen exhibit usually observed morphology of involved failure mechanisms. The present study emphasizes the experimental means of damage-based ductile flow assessment involving strain hardening exponent term and also the low-cycle fatigue life estimation. The significance of varying strain hardening exponent is further expressed in terms of the corresponding damage magnitude. The material data obtained from this study depicts the damage state at different levels of plastic strain that may serve as a useful information for metal-forming process design.</t>
  </si>
  <si>
    <t>Continuum damage mechanics, ductile behavior, fractography, low-cycle fatigue, strain hardening exponent</t>
  </si>
  <si>
    <t>10.1016/j.conbuildmat.2019.06.038</t>
  </si>
  <si>
    <t>Fatigue of cracked high performance fiber reinforced concrete subjected to bending</t>
  </si>
  <si>
    <t>© 2019 Elsevier LtdHigh performance fiber reinforced concrete (HPFRC) is recognized as suitable material for structural applications. The number of national codes that have approved it is an evidence. Structures where HPFRC is generally used can be subjected to fatigue loads and are expected to resist millions of cycles during their service life. Cyclic loads affect significantly the characteristics of materials and can cause fatigue failures. The most demanded cross-sections being cracked under tensile stresses due to direct loads or imposed deformations. Commonly, publications report fatigue behavior of concrete under compression and are valid for uncracked sections. Imprecision in fatigue prescriptions are reflected through formulation of models that contemplate a probabilistic approach, or introduction of high safety coefficients within construction codes. The aim of the present research is to perform a structural design oriented analysis on the behavior of pre-cracked HPFRC subjected to flexural fatigue loads. Seven load levels were applied by means of three-point bending tests, considering an initial crack width accepted in the service limit state. Results showed that the monotonic load-crack opening displacement curve might be used as deformation failure criterion for HPFRC under flexural fatigue loading. The conducted probabilistic approach allows predicting the fatigue strength of HPFRC cracked sections.</t>
  </si>
  <si>
    <t>Cracked section, Fatigue, High performance fiber reinforced concrete, Steel microfibers</t>
  </si>
  <si>
    <t>10.1108/WJE-12-2018-0434</t>
  </si>
  <si>
    <t>Influence of loading conditions on wear behaviour of H11 tool steel</t>
  </si>
  <si>
    <t>World Journal of Engineering</t>
  </si>
  <si>
    <t>© 2019, Emerald Publishing Limited.Purpose: In hot forging, a significant amount of forging force is used for overcoming frictional force at the die-billet interface. The high frictional force along with thermomechanical stress lead to wear, plastic deformation, mechanical fatigue and cracks, which reduce the service life of hot forging dies. Of all these different types of issues, wear is the predominant mode of failure in hot forging dies. This paper aims to describe mechanisms of wear transition in different loads at near forging temperature, occurring during sliding of chromium-based H11 tool steel specimens. Design/methodology/approach: High temperature pin-on-disc tests are performed with pin specimens machined from bars of X38CrMoV5 steel, heat treated to surface hardness of 40-42 HRc. The disc is made of EN 31 steel with hardness of 60-62 HRc. Tests are performed at constant temperature of 500°C, and the normal load was varied from 20 to 70 N. Findings: Scanning electron microscopy investigations on worn surface have revealed that wear is primarily due to abrasion and plastic deformation. The test results show an increasing trend in wear rate with increase in load up to 30 N, followed by a reversal in trend until 50 N. This transition in wear rate is caused by development of wear resistant layers, which are formed by compaction of wear debris particles on to the worn surfaces. These compact layers are found to be stable during load range from 40 and 50 N. However, with further increase in load, abrasive wear tracks are observed without any evidence of protective layers. As a result, there is an increase in wear rate with increase in loads above 50 N. In addition, plastic shearing was dominant over abrasive wear at this load regime. Originality/value: The study on wear behaviour of H11 hot forging steel at 20 to 70 N will be an input to the research in hot forming industries.</t>
  </si>
  <si>
    <t>Abrasive wear, Plastic deformation, Wear debris, Wrinkle zone</t>
  </si>
  <si>
    <t>10.1088/2053-1591/ab3ffc</t>
  </si>
  <si>
    <t>Research on the fatigue properties of S135 drill pipe steel under a variety of conditions</t>
  </si>
  <si>
    <t>© 2019 IOP Publishing Ltd.Through rotating bending fatigue test, the fatigue properties of S135 drill pipe steel were investigated under various conditions (a): the smooth specimens; (b): the notched specimens; (c): the notched specimens with H2S corrosion). The experimental results show that the fatigue life of smooth specimens is about 107 cycles at fatigue limit (540 MPa); the fatigue life of notched specimens is about 3 105 cycles at fatigue limit (320 MPa); and the fatigue life of notched specimens with H2S corrosion is about 5 104 cycles at fatigue limit (300 MPa). By analyzing the surface of fracture, it can be shown that the propagation direction of fatigue crack in the notched specimens is changed little and the propagation speed is faster than the smooth specimens. The cracks of notched specimens with H2S corrosion occur at the high-speed propagation earlier stage, and the initiation and propagation of crack are caused by hydrogen embrittlement and fatigue stress. Compared with H2S corrosion affect S135 drill pipe steel, the effect of the notch is greater on the fatigue life.</t>
  </si>
  <si>
    <t>Fatigue properties, H2s corrosion, Notched specimens, S135 drill pipe steel, Smooth specimens</t>
  </si>
  <si>
    <t>10.1016/j.msea.2019.138224</t>
  </si>
  <si>
    <t>Microstructural evolution of strain rate related tensile elastic prestrain on the high-cycle fatigue in medium-carbon steel</t>
  </si>
  <si>
    <t>© 2019When engineered structures undergo regular cyclic loading processes, they would often be affected by extensional strain. To highlight the effect of tensile strain rate on subsequent fatigue damage in medium-carbon steel, predeformation was entirely controlled in the elastic regime with strain rates ranging from 10−5s−1 to 10−2s−1. Evolutionary response of sample temperature and peak cyclic strain, microstructures, internal fatigue initiation, fatigue propagation in samples fractured during tensile elastic prestrain (TEP)-HCF tests were studied. Our results revealed that compared with non-prestrained, the effect of TEP rate on fatigue life was non-monotonic and beneficial. Strain rate related TEP had fundamentally realized lattice structure reconstruction and transform in sliding mode, and overall slipping of lattice structure and free consumption of interface dislocations that resist fatigue crack propagation was key for the observed leap in fatigue strength.</t>
  </si>
  <si>
    <t>High-cycle fatigue, Lattice structure, Medium-carbon steel, Tensile elastic prestrain</t>
  </si>
  <si>
    <t>10.19721/j.cnki.1671-8879.2019.05.006</t>
  </si>
  <si>
    <t>Fatigue characteristics of steel box girder based on measured vehicle flow</t>
  </si>
  <si>
    <t>© 2019, Editorial Department of Journal of Chang'an University (Natural Science Edition). All right reserved.To study the fatigue properties of the base material at the arc incision of a steel box girder under traffic load, Foshan Pingsheng Bridge was used for the engineering background, and based on the monitoring data of the weigh-in-motion (WIM) system, the fatigue load spectrum of nine vehicle types of the bridge was obtained. A steel box girder segment model was established using ABAQUS, and the fatigue stress history curve of the arc incision of the transverse diaphragm was calculated. Validated by model tests, the fatigue life and crack propagation law of the design arc incision was obtained. The results show that the fatigue model of the suspension bridge can be simplified to V2 to V10, the axle weights of the same model vary in different lanes, the axle weights of lanes 3# and 4# are generally higher than lanes 1#, 2#, 5#, and the Z3 axis of the V10 model in lane 3# has a maximum axle weight of 151 kN. The proportions of V2 to V10 models in heavy traffic lanes (lanes 3# and 4# ) are significantly higher than in other lanes. The influence lines along the longitudinal bridge at the arc incision under the axles are shorter, about the spacing of the three diaphragms. The dynamic response is always compressive, and only the axis group can be identified. The weight of a single axle in the axis group cannot be distinguished when the rear axle group of the V10 model passes, and the compressive stress amplitude of the arc incision slit reaches a maximum of -169 MPa. When considering the vehicle overload, the minimum and maximum fatigue stress amplitudes at the arc incision are 1.17 and 1.75 times of that without vehicle overload, respectively. Under the action of the film compressive stress amplitude, the fatigue crack occurred in the base material at the arc incision of the model test piece, and the cracking position is consistent with the real bridge, and cracks both appeared near the arcing point of the arc incision of the diaphragm, and the length of the crack was 53 mm. The rate of crack propagation is faster in the early stage and gradually slowing down in the later stage. The lateral position of the wheel load has a significant influence on the stress amplitude at the arc incision. When the wheel load acts directly above the arc incision, the stress amplitude at this position is the largest. 3 tabs, 14 figs, 33 refs.</t>
  </si>
  <si>
    <t>Arc incision of transverse diaphragm, Bridge engineering, Crack propagation, Fatigue life, Model test, Vehicle load spectrum</t>
  </si>
  <si>
    <t>10.1007/s11771-019-4194-4</t>
  </si>
  <si>
    <t>Effect of crack-closure treatment on fatigue durability of cracked rib-to-deck welded joints in steel bridge decks</t>
  </si>
  <si>
    <t>Journal of Central South University</t>
  </si>
  <si>
    <t>© 2019, Central South University Press and Springer-Verlag GmbH Germany, part of Springer Nature.To evaluate the effect of treating long cracks with the impact crack-closure retrofit (ICR) technique, three rib-to-deck welded specimens with a crack length of about 100 mm were tested. The metallographic structure, crack section, crack propagation life, and stress variation were analyzed. Finite-element models were also developed, and some optimal values of certain parameters are suggested according to the simulated results. The results show that new crack sources are generated on both sides of the ICR-treated region because of the stress distribution. The fatigue lives of cracked specimens with long cracks are significantly improved by the technique. Considerable residual compressive stress is also induced, and so it is suggested that the optimal impact angle to be applied to real bridges should be 70°. The stress at the weld root is distributed uniformly with the crack closed, and the optimal crack-closure depth is 4 mm. To evaluate the effect of different crack-closure depths in tests, it is recommended that a hot-spot stress method which is extrapolated by three reference points should be adopted.</t>
  </si>
  <si>
    <t>fatigue durability, fatigue life, impact crack-closure retrofit technique, steel bridge deck, stress distribution</t>
  </si>
  <si>
    <t>10.2112/SI93-142.1</t>
  </si>
  <si>
    <t>Fatigue Performance Analysis of Marine Pipeline Metal Hose Joint Based on Neural Network</t>
  </si>
  <si>
    <t>Journal of Coastal Research</t>
  </si>
  <si>
    <t>© Coastal Education and Research Foundation, Inc. 2019.He, J., 2019. Fatigue performance analysis of marine pipeline metal hose joint based on neural network. In: Guido-Aldana, P.A. and Mulahasan, S. (eds.), Advances in Water Resources and Exploration. Journal of Coastal Research, Special Issue No. 93, pp. 982-987. Coconut Creek (Florida), ISSN 0749-0208. To improve the fatigue stress and structural strength of marine pipeline metal hose joints under seawater corrosion, mathematical modeling and mechanical analysis of fatigue performance analysis process of marine pipeline metal hose joints are needed. A neural network-based fatigue performance analysis model for marine pipeline metal hose joints in seawater corrosion environment is presented in this paper. The conditional fatigue strength analysis model and steel fatigue life prediction model of marine pipeline metal hose joints under seawater corrosion were constructed, and the stress yield evolution process of marine pipeline metal hose joints was numerically simulated. The mechanical analysis model of seawater corrosion environment and the yield stress model of material fatigue performance analysis are established by means of closed vector method and Lagrangian equation. The neural network driving fatigue stress test and fatigue fracture prediction interactive control method are used to control the evolution mechanics of metal hose joints in marine pipeline. The fatigue performance analysis and numerical simulation of marine pipeline metal hose joints in seawater corrosion environment are realized. The simulation results show that the numerical simulation accuracy of the fatigue performance analysis process of the marine pipeline metal hose joints under seawater corrosion is high, and the corrosion resistance of the marine pipeline metal hose joints is improved. The stress intensity of metal hose joints in ship pipeline is improved.</t>
  </si>
  <si>
    <t>joint stress, metal hose, Seawater corrosion environment, ship pipeline, yield response</t>
  </si>
  <si>
    <t>10.3390/app9173577</t>
  </si>
  <si>
    <t>Fatigue cracking resistance of engineered cementitious composites (ECC) under working condition of orthotropic steel bridge decks pavement</t>
  </si>
  <si>
    <t>© 2019 by the authors.In order to investigate the fatigue cracking resistance of engineered cementitious composites (ECC) used in in total life pavement, the semi-circular bending (SCB) test and improved three-point bending fatigue test (ITBF) were utilized in this study. The digital image correlation (DIC) method was also utilized to track the surface strain fields of specimens during the SCB test. X-ray computed tomography (CT) and digital image processing (DIP) technologies were applied to measure the internal-crack distribution of the ITBF specimen. The results of the SCB test showed that the fatigue cracking damage process of ECC can be divided into three stages and that the cracking stable propagating stages occupied the main part, which indicates that ECC has excellent ductility and toughness and could work very well with existing cracks. The ITBF results showed that the fatigue cracking resistance of ECC was better than epoxy asphalt concrete (EAC). In addition, the internal-crack distribution along the depth direction of the ITBF specimen could be presented well by the image pixel statistical (IPS) method based on CT scanning of image slices. It could be found that multiple cracks propagate simultaneously in ECC, instead of a single crack, under the OSBD pavement working condition.</t>
  </si>
  <si>
    <t>Engineered cementitious composites, Fatigue cracking resistance, Image pixel statistical method, Orthotropic steel bridge decks pavement, X-ray computed tomography</t>
  </si>
  <si>
    <t>10.1016/j.ijpvp.2019.103972</t>
  </si>
  <si>
    <t>Effect of laser shock peening on high cycle fatigue characteristics of 316LN stainless steel</t>
  </si>
  <si>
    <t>© 2019 Elsevier LtdThe influence of ‘laser shock peening’ (LSP) on fatigue behavior of 316LN stainless steel has been studied at 298 K by conducting fully reversed stress controlled fatigue tests in the range 200–300 MPa. A triangular wave form with a constant frequency of 5 Hz was employed for all the tests conducted below 107 cycles on the virgin and laser shock peened samples. The run out tests at 107 cycles were performed at a frequency of 60 Hz. The studies have clearly revealed that the fatigue life is dependent on surface condition of the material and stress amplitude employed. A comparison is made of cyclic stress-strain hysteresis loops and fatigue lives between virgin and peened material. The peened material showed better fatigue strength and life at low stress amplitudes pertaining to high cycle fatigue regime, and exhibited lower density of surface microcracks. The improved fatigue resistance of peened material is attributed to the presence of residual compressive stresses to a depth of ~100 μm from the surface. The beneficial effect of compressive stresses is perceived both in the reduction in number density of Stage-I microcracks and retarded stage-II crack growth in the initial stages (that revealed striations with lesser spacing compared to un-peened samples).</t>
  </si>
  <si>
    <t>Compressive residual stresses, High cycle fatigue, Laser shock peening, Stainless steel</t>
  </si>
  <si>
    <t>10.1007/s40830-019-00224-7</t>
  </si>
  <si>
    <t>Modeling of Hydrogen Effects on the Thermomechanical Behavior of NiTi-Based Shape Memory Alloys</t>
  </si>
  <si>
    <t>Shape Memory and Superelasticity</t>
  </si>
  <si>
    <t>© 2019, ASM International.NiTi Shape Memory Alloys (SMAs) orthodontic wires are subject to complex chemical loading in oral cavities. In the worst case, fractures are observed. Hydrogen effects are suspected, by analogy with the hydrogen embrittlement in Ti alloy systems. Several mechanisms have been observed for the case of steels, including hydride formations, hydrogen-enhanced-strain-induced vacancies (HESIV), hydrogen-enhanced-decohesion (HEDE), and hydrogen-enhanced-localized-plasticity (HELP). A degradation of the mechanical properties of NiTi arches appears due to the presence of hydrogen. Hydrogen atoms, which come from the chemical environment of buccal cavity, are supposed to diffuse in the interstitial sites naturally present in the crystallographic structure of NiTi SMAs as the same way than in steels. For instance, the maximum strain decreases, the area of the hysteresis becomes smaller with the increasing of hydrogen concentration in SMA archwires and fatigue life becomes shorter. Accounting for effects of hydrogen diffusion on the NiTi behavior, a coupled chemo-thermomechanical constitutive model needs to be formulated. The work of Lachiguer et al. (in: Smart Mater Struct 25(11):1–11, 2016) proposes material parameter dependencies to the normalized concentration of hydrogen in a NiTi constitutive law. The main limitation of this model is that the hydrogen concentration can only be considered as homogeneous. Nano-indentation tests carried out on NiTi wires charged with hydrogen highlighted an heterogeneous distribution of hardness (which is related to the hydrogen concentration). It becomes then necessary to take into account the gradient of hydrogen distribution. To this end, the weak form of equilibrium equations for each field (thermal, mechanical and chemical) through 2D domain is discretized and numerically solved by finite element method. A special finite element with coupled degrees of freedom (displacements, temperature, and hydrogen concentration) is developed and implemented in the Abaqus finite element software through the UEL subroutine. Numerical tests with complex loadings are carried out. Obtained results are discussed showing the relevance of the adopted approach.</t>
  </si>
  <si>
    <t>Constitutive models, Finite element, Hydrogen diffusion, NiTi Shape Memory Alloy, Orthodontic applications</t>
  </si>
  <si>
    <t>10.1002/mawe.201800108</t>
  </si>
  <si>
    <t>A Walker exponent corrected model for estimating fatigue life of metallic materials in loading with mean stress</t>
  </si>
  <si>
    <t>© 2019 Wiley-VCH Verlag GmbH &amp; Co. KGaA, WeinheimMean stress significantly influence the fatigue life predictions of metallic materials. The Walker mean stress equation with its additional material parameter w provides good predictions for a wide range of materials. Unfortunately, additional tests are necessary to determine the Walker exponent w. In order to overcome this shortcoming, for aluminum alloys, the Walker exponent w was correlated linearly with the sum of ultimate tensile strength and true fracture strength. Then, a Walker exponent corrected effective strain energy density criterion was developed by incorporating the Walker mean stress equation into the strain life curve. The capability of fatigue life prediction for the developed model was checked against the tested data of 304 L stainless steel, SAE 1045 steel, 7075-T651 aluminum alloy, and Incoloy 901 superalloy, and comparisons were also performed by using the Lv's Walker exponent corrected model. The developed model provides more satisfactory results, especially for the considered materials in loading with mean stress.</t>
  </si>
  <si>
    <t>life prediction, mean stress effects, monotonic tensile properties, theoretical estimation, Walker exponent</t>
  </si>
  <si>
    <t>10.1016/j.jcsr.2019.05.051</t>
  </si>
  <si>
    <t>Representative strain-based fatigue and fracture evaluation of I-shaped steel bracing members using the fiber model</t>
  </si>
  <si>
    <t>© 2019 Elsevier LtdTo study the fatigue and fracture behavior of I-shaped steel bracing members, numerical simulations based on OpenSees for 18 Q235 and 21 ST12 welded steel braces under constant-amplitude cyclic axial displacement were conducted. As the numerical results are consistent with experimental data, a representative strain, which is modified by correlative parameters (including slenderness ratio, width-to-thickness ratio, height-to-thickness ratio and yield stress) of the brace and calculated by corresponding equations, has been proposed as a new control parameter to predict the fracture life of bracing members under low-cycle fatigue loads. According to the good logarithmic—linear relationship between the representative strain and the fracture life, the predicted fracture lives of all specimens were almost always located within a safe scatter band of 1.5. Moreover, the miner method was used for calculating the cumulative damage of 39 bracing members. An allowable damage factor was discussed to assess the fatigue damage and to predict the fracture life under a variable-amplitude cyclic load. Then, a simulation of 5 single diagonal and 8 inverted-V braced frame tests was conducted. It was found that the predicted fracture lives of all these braced frames are very close to their true lives shown in tests and are mostly located within a safe scatter band of 1.5, indicating that the simulation can provide a relatively accurate evaluation on the fatigue performance. In addition, the damage distribution and damage development of the brace section in simulations are in good agreement with the failure mode in the physical tests, which can generally correspond to the cracking process and the complete fracture behavior of the bracing members.</t>
  </si>
  <si>
    <t>Allowable damage, I-shaped steel bracing members, Low-cycle fatigue and fracture, OpenSees simulation, Representative strain</t>
  </si>
  <si>
    <t>10.1016/j.jcsr.2019.05.047</t>
  </si>
  <si>
    <t>Fatigue-performance improvement of patch-plate welding via PWHT with induction heating</t>
  </si>
  <si>
    <t>© 2019 Elsevier LtdThe basic features of residual stress generated by patch-plate welding for the repair of steel structural members were examined through a series of experiments and numerical simulations. The welding residual stresses in the patch and base plates covered by the patch plate comprised of tension and compression, respectively. The reason for this tendency might be the difference in the temperature rise during welding owing to the size difference between the patch plate and the base plate. A high tensile residual stress close to the yield stress of the material was generated at the weld toe along the direction across the weld line. The fatigue life of the patch-plate joints was improved by residual-stress release with post-weld heat treatment (PWHT) using an induction-heating device available for the repair of existing steel structural members. Furthermore, a simulation method for this PWHT process, which was expected to be useful for investigating the PWHT conditions of actual structural members, was proposed.</t>
  </si>
  <si>
    <t>Patch plate, Post-weld heat treatment, Repair, Residual stress, Steel bridge, Welding</t>
  </si>
  <si>
    <t>© 2019, International Institute of Welding.Ship building industry is looking for new welding techniques to increase the cost-effectiveness of their production. With the help of previous study dedicated to aeronautical issues, friction stir welding (FSW) seems to be a new opportunity to optimize welding for metallic materials. This study deals with the mechanical behavior of the FSW steel assemblies and in particular fatigue behavior. To demonstrate the reliability of this process, two different steels are joined: DH36 (conventional steel for naval construction) and S690QL (high-strength steel). Assemblies are, on one hand, characterized with conventional tests used to validate welding-operating procedure and on the other hand, investigations are focused on the cyclic behavior of the structure to go forward in the knowledge of this technique. The main goal of this approach is to check the relevance of the fabrication process applied to naval steels. Furthermore, this study contributes to give more experimental results describing the fatigue life of FSW structures. To our best knowledge, this is the first time that full S/N curves are plotted for two different steels such as S690QL or DH36. Results are very encouraging and indicate that the FSW process is relevant for naval applications especially for DH36 and need few improvements for S690QL.</t>
  </si>
  <si>
    <t>Fatigue, Friction stir welding, High-strength steels, Mechanical characterization</t>
  </si>
  <si>
    <t>10.1016/j.jcsr.2019.05.018</t>
  </si>
  <si>
    <t>Behaviour of riveted stringer-to-floorbeam connections in cyclic load tests to failure</t>
  </si>
  <si>
    <t>© 2019 Elsevier LtdStructural connections in bridges supporting directly the railway track have cumulated large amount of load cycles from passing trains. The connections were not originally designed for fatigue and some of them have found to be in poor condition by inspection. To study their structural behaviour under large number of repeated load cycles, five 85 year old stringer-to-floorbeam connections from a decommissioned railway bridge were loaded in laboratory. Each connection had four angle plates connecting stringer webs to floorbeams and two connection plates connecting stringer top flanges together. During the load tests, the connection plate maximum stress ranged from 60 MPa to 150 MPa. It was estimated that the peak stresses under traffic were in the range of 40–60 MPa. Despite large stresses in load tests and long active use under traffic, only three connections failed after 0.5–1.6 million load cycles. Two connection tests were run out after 2.4 and 2.6 million cycles. By measuring strains and displacements continuously during testing it was seen that failures occurred gradually as components fractured slowly during tens of thousands of cycles. Any of the connection failures was not complete and the connections showed substantial residual bending stiffness and capacity after failure. Load tests showed that even if connection is seen to be in poor condition and close to its theoretical fatigue life, it still might function safely for hundreds of thousands of stress cycles if stress redistribution between connection components is possible and connection is monitored for major fractures.</t>
  </si>
  <si>
    <t>Load tests, Railway bridges, Rivets, Steel fatigue, Stringer-to-floor-beam connections</t>
  </si>
  <si>
    <t>10.1016/j.ijfatigue.2019.05.017</t>
  </si>
  <si>
    <t>Influence of pre-straining path on high cycle fatigue performance of DP 600 steel</t>
  </si>
  <si>
    <t>© 2019 Elsevier LtdAn evaluation of tensile and fatigue performances of dual phase steel subjected to change in the pre-strain path are presented in this work. Initially material is loaded up to a certain amount of pre-strain in the rolling or transverse direction, and after that specimen for tensile and fatigue tests are fabricated in the parallel or orthogonal to the pre-straining directions. Irrespective of pre-straining direction, all the pre-strained specimens show an increase in yield stress and simultaneous reduction in uniform elongation of the material, as well as improvement of high cycle fatigue life. The material exhibits better fatigue resistance for those specimens where fatigue testing is done orthogonal to the initial pre-straining direction.</t>
  </si>
  <si>
    <t>Dual phase steel, Fatigue resistance, High cycle fatigue, Pre-strain</t>
  </si>
  <si>
    <t>10.1016/j.ijfatigue.2019.05.007</t>
  </si>
  <si>
    <t>Thermomechanical fatigue in 9-12Cr steels: Life prediction models and the effect of tensile dwell periods</t>
  </si>
  <si>
    <t>© 2019 Elsevier LtdThis paper is concerned with the assessment of life prediction models for thermomechanical fatigue (TMF), with specific application to P91 steel. A program of TMF tests, including dwell periods, are performed to determine the role of thermomechanical loading on fatigue life. As expected, fatigue life under conventional TMF testing (no dwells) is governed by maximum applied stress and inelastic strain-range. However, with the introduction of dwell periods, at maximum tensile stress during TMF loading, in-phase loading becomes the life-limiting case. This is attributed here to increased microstructural degradation and oxidation, associated with the dwell at peak temperature. Analysis of commonly used TMF life prediction models shows that the effect of dwell periods currently cannot be predicted for in-phase loading. Thus, it is concluded that physically-motivated approaches are required to successfully predict fatigue life under more complex (service) thermomechanical loading histories.</t>
  </si>
  <si>
    <t>9-12Cr steels, Dwell periods, Fatigue life prediction, Thermo-mechanical fatigue</t>
  </si>
  <si>
    <t>10.1016/j.engfailanal.2019.04.061</t>
  </si>
  <si>
    <t>Bayesian prediction and probabilistic model of fatigue cracks in steel structures</t>
  </si>
  <si>
    <t>© 2019 Elsevier LtdFatigue cracks commonly occur in bridges, and their propagation is a random process. In addition, their propagation will cause deterioration of structural performance. In the future, the prediction of the deterioration of structural performance should be based on the current status followed by the update of bridge performances in accordance to field observations. In this study, a probabilistic model of fatigue crack growth in steel structures under fatigue loading was first proposed based on the linear elastic fracture mechanics (LEFM) and the on Paris semi-empirical formulation for fatigue crack growth. Accordingly, the Bayesian updating method and Markov Chain Monte Carlo (MCMC) simulations were then employed to build the method for updating the parameters in the fatigue crack growth model based on the data obtained from field observations, thus allowing the real time prediction of the structural life and structural performance degradation trajectory at a specific future period. The proposed method was used for simulating test combinations of the existing test data of fatigue crack growth. Analysed results showed that the predicted steel structural performance degradation trajectory updated by test data was similar to the real structural performance degradation trajectory. After one update, the mean absolute error between the predicted and the actual degradation trajectory of the steel structure was 0.0159 in, the root-mean-square-error was 0.0173 in, and the mean absolute percentage error was 1.3175%. After two updates of the steel structure degradation trajectory, the outcome was shown to be closer to the real degradation trajectory. The mean absolute error was only 0.0117 in, the root-mean-square-error was 0.0128, and the average absolute percentage error was 0.9670%. The results indicate that the present method can be used to update the random parameters in the fatigue crack growth model, and to effectively predict the variation of steel structural performance degradation trajectory and structural time-dependent reliability.</t>
  </si>
  <si>
    <t>Bayesian updating, Fatigue crack, Probabilistic model, Steel structure, Time-dependent reliability</t>
  </si>
  <si>
    <t>10.1016/j.tws.2019.05.001</t>
  </si>
  <si>
    <t>Experimental study on fatigue performance of UHPC-orthotropic steel composite deck</t>
  </si>
  <si>
    <t>© 2019 Elsevier LtdUHPC-orthotropic steel composite deck is an innovative and efficient bridge deck system, however the failure mode of this composite bridge deck under fatigue load is still not well understood, particularly when the deck is in hogging bending. To investigate the fatigue behavior of the UHPC-orthotropic steel composite deck, two multi-span full scale composite bridge decks in hogging bending were experimentally studied. To simulate the bridge deck under negative bending, the specimens were designed with the mid-span deck simply supported and two overhanging decks each side. Each specimen was tested twice. In the first test phase, the specimen was loaded with a vertical force acting on one side span, while in the second test phase, the specimen was vertically loaded on another side span. Tests revealed that among the all fatigue-prone details of an orthotropic steel deck, only the longitudinal cracks were observed occurring in the low portion of rib web which was near the weld toe of the rib to the transverse diaphragm. The fatigue strength of these specific cracks longitudinally orientated can be evaluated in a term of the vertical stress range of the rib below the weld toe under the fatigue details category C of AASHTO or category 71 MPa of Eurocode3. Shear connection failure of the composite deck was also found featuring with delamination between UHPC and steel bridge deck. Fatigue damage of the short headed studs was further inspected and evaluated by means of drilling test. It is found that the fatigue life of the shear connection is governed by the fatigue shear strength of the short headed studs, which is much longer than the fatigue life codified in the specifications for studs of conventional composite beams. The fatigue shear connection strength of the composite bridge deck can be assessed conservatively in a term of the fatigue shear strength of the headed studs.</t>
  </si>
  <si>
    <t>Fatigue failure mode, Fatigue strength, Longitudinal crack, Shear failure, UHPC-orthotropic steel composite deck</t>
  </si>
  <si>
    <t>10.1016/j.ijfatigue.2019.04.041</t>
  </si>
  <si>
    <t>Correlation of laboratory and real marine corrosion for the investigation of corrosion fatigue behaviour of steel components</t>
  </si>
  <si>
    <t>© 2019 Elsevier LtdA correlation of laboratory corrosion methods with real marine conditions is conducted in the present study. Goal was the definition of an appropriate time scale for each investigated laboratory method for the simulation of marine corrosion. The standardized corrosion in a salt spray chamber and in artificial seawater as well as the empirical method of corroding in an electrolytic setup are investigated. The influence of each corrosion method on physical quantities, which affect the fatigue behaviour and are applied in structural engineering, is taken into consideration. Periodical optical inspection of the surface as well as measurements of thickness loss and surface roughness are carried out for long intervals of deposition. The results of these measurements are statistically processed, in order to validate initial assumptions regarding the evolution of the corrosion influence and enable probabilistic prediction of the specific influence of each corrosion method. Additionally fatigue tests are carried out on butt welds, which were pre-corroded in a salt spray chamber and in artificial seawater. These tests are performed sequentially dry and simultaneously, inside artificial seawater, respectively, in order to evaluate the direct influence of these methods on fatigue life. Similar measurements and results from fatigue testing on specimens of parent material, which were corroded for 2 years in real marine environment in the framework of a previous project are used as reference. All investigated and reference specimens were made of structural steel S355. Conclusions regarding the effectiveness of each investigated method and the influence of corrosion on fatigue are drawn and a first-step time correlation of laboratory and real conditions is made.</t>
  </si>
  <si>
    <t>Artificial seawater, Corrosion fatigue, Electrolysis, S355, Salt spray chamber test, SN curves</t>
  </si>
  <si>
    <t>10.1016/j.ijfatigue.2019.04.031</t>
  </si>
  <si>
    <t>A new proposed Weibull distribution of inclusion size and its correlation with rolling contact fatigue life of an extra clean bearing steel</t>
  </si>
  <si>
    <t>© 2019 Elsevier LtdThe rolling contact fatigue life (RCF-life (N))of an extra clean bearing steel of GCr15 is examined by Thrust rolling test. The variation of RCF-life with failure probability (P(N))is analyzed by the Weibull function, which shows a very nice linear relationship between ln(N)and ln(−ln(1 − P(N))). The nonmetallic inclusions measured by rotated bending fatigue test and Aspex are evaluated by the statistics of the inverse value of the inclusions (1/DIn), which shows a perfect Weibull distribution between ln(1/DIn)and ln(−ln(1 − P(1/DIn))). Based on the similarity of the two Weibull distributions, the correlation between RCF-life and the largest oxide inclusion size is derived to be N = k(1/DIn)p both experimentally and theoretically. This finding not only gives us a clear understanding of the size and distribution effects on the variation of the subsurface controlled RCF-life, but enable the prediction of RCF-life based on the characterization of inclusions and the Paris law on crack propagation.</t>
  </si>
  <si>
    <t>Nonmetallic inclusions, Paris law, Rolling contact fatigue life, Thrust rolling test, Weibull distribution function</t>
  </si>
  <si>
    <t>10.1016/j.jmatprotec.2019.04.023</t>
  </si>
  <si>
    <t>A new fatigue life model for thermally-induced cracking in H13 steel dies for die casting</t>
  </si>
  <si>
    <t>© 2019 Elsevier B.V.Thermally-induced fatigue cracking of steel dies is one of the most common failures in die casting industry. Based on a modified universal slopes equation, a new fatigue life prediction criterion has been developed for die casting processes, correlating the temperature differences during casting cycles and thermal fatigue crack cycles. A laboratory thermal fatigue experiment, undergoing cyclic heating and water cooling, was used to reproduce thermal fatigue cracking. A simple plate sample was tested to fit this new fatigue model criterion, where its heating was achieved by residing in a kiln chamber. Furthermore, a finite element analysis code ProCAST® was used to model the thermal loadings during the test. To further extend the application of this newly developed criterion, a miniature H13 steel insert sample was machined and tested. The sample was designed to be geometrically similar to an actual water jacket insert in an automotive engine block. In addition to the kiln chamber heating, the sample was tested by immersion in A380 melt, which is more characteristic to actual die casting conditions. Based on the test results, the fatigue life prediction model can be used as a practical and efficient tool to predict and improve hot-work tooling life in the die casting and other manufacturing industries.</t>
  </si>
  <si>
    <t>Fatigue life prediction, Finite element modeling, High pressure die casting, Thermal fatigue cracking</t>
  </si>
  <si>
    <t>10.12073/j.hjxb.2019400221</t>
  </si>
  <si>
    <t>Residual stress analysis of floorbeam cutout at orthotropic steel bridge deck</t>
  </si>
  <si>
    <t>© 2019, Editorial Board of Transactions of the China Welding Institution, Magazine Agency Welding. All right reserved.In order to investigate the cracking mechanism of cutout under compressive stress by live loads, the thermal elastic-plastic FEM model of orthotropic steel bridge deck was adopted and element birth and death was used to simulate the welding process of foorbeam, then the coupled thermal-mechanical simulation of the welding and weld condensation processes were realized, the welding thermal field and stress field of the foorbeam were obtained, as well as the residual stress distribution of cutout was acquired, Meanwhile, the fatigue life of the cutout was evaluated by the field fatigue test. The research shown that the variation of welding temperature along the cutout was significant, the residual tensile stress at the minimum net section of the cutout reached nearly 300 MPa. Coupling the compressive stress under the wheel loading, the fatigue cracking occured at the floorbeam cutout.</t>
  </si>
  <si>
    <t>FEM analysis, Floorbeam cutout, Orthotropic steel bridge deck, Residual stress</t>
  </si>
  <si>
    <t>10.3969/j.issn.1004-132X.2019.016.003</t>
  </si>
  <si>
    <t>Thermodynamic Entropy Characteristics Analysis and Life Prediction Model of Metal Low Cycle Fatigue Processes</t>
  </si>
  <si>
    <t>© 2019, China Mechanical Engineering Magazine Office. All right reserved.Q235 steel samples were selected to carry out low-cycle fatigue tests.The thermodynamic entropy generation rate and cumulative entropy production characteristics of low-cycle fatigue processes were analyzed under different loading conditions such as loading amplitude and loading frequency.Results show that the entropy generation rate increases with the increase of the loads and it is approximately constant under the same loads.The accumulation of thermodynamic entropy during low cycle fatigue is a quasi-linear accumulation process.The final FFE value of the material increases with the decrease of the load amplitudes, but has no obvious relationship with the loading frequency. Then, a low-cycle fatigue life prediction model was established based on thermodynamic entropy, which may be used in real-time evaluation of fatigue damages of metal component.</t>
  </si>
  <si>
    <t>Damage assessment, Entropy generation rate, Fatigue fracture entropy(FFE), Low cycle fatigue, Thermodynamic entropy</t>
  </si>
  <si>
    <t>10.1016/j.ijhydene.2019.03.207</t>
  </si>
  <si>
    <t>Effects of crack position on fatigue life of large seamless storage vessels made of 4130X for hydrogen refueling station</t>
  </si>
  <si>
    <t>© 2019 Hydrogen Energy Publications LLCFatigue property of Cr[sbnd]Mo steel is significantly degraded by hydrogen embrittlement (HE), which probably influences the fatigue life of hydrogen storage vessels made of Cr[sbnd]Mo steel. In this study, tests of fatigue crack growth rate (FCGR) for specimens extracted from the cylinder, juncture and shoulder of a seamless storage vessel made of 4130X for hydrogen refueling station were performed in 45 MPa hydrogen gas. Based on the test results, a finite element method (FEM) based on adaptive grid technique was applied to calculate fatigue life of the vessel with an initial crack at different positions. 3D laser scanning technology was used to build the model which can well conform to the actual vessel. Results indicate that the FCGR of 4130X in 45 MPa hydrogen is approximately 10–15 times of the FCGR in air. The FCGR of specimens from the shoulder is approximately 1.2–1.5 times of that from the cylinder and juncture. However, as the influence of stress distribution, the fatigue life of a vessel with a crack in the middle of the cylinder is lower than that of the vessel which exists crack with the same size at the juncture and shoulder.</t>
  </si>
  <si>
    <t>4130X, Crack position, Fatigue life, Hydrogen storage vessel</t>
  </si>
  <si>
    <t>10.1016/j.wear.2019.202946</t>
  </si>
  <si>
    <t>Fretting friction and wear of steel wires in tension-torsion and helical contact form</t>
  </si>
  <si>
    <t>© 2019 Elsevier B.V.Fretting wear among steel wires under coupled tension-torsion force would aggravate the fatigue damage of wire rope, decrease the rope's service life, and ultimately threaten the safety of mine hoist. To explore the friction and wear behaviors of steel wires under coupled tension-torsion force and helical contact form, different fretting tests of steel wires were performed on a self-made test rig. The results show that the coefficient of friction (COF) decreases with increasing contact load and increases with the increase of sliding amplitude. When the contact load and sliding amplitude increase simultaneously, the COF is the maximum value of 0.23 for the convex contact pair, while it is 0.42 for the concave contact pair. The energy loss for the concave contact pair is faster than that for the convex contact pair. Furthermore, the wear depth and wear volume of wear scars increase with increasing contact load, sliding amplitude and their combination, respectively. The effect of the sliding amplitude on the friction and wear characteristics among steel wires is greater than that of the contact load. The common wear mechanisms of steel wires for the convex contact pair are abrasive wear and fatigue wear, while that for the concave contact pair is delamination wear. Additionally, the surfaces of wear scars for the convex contact pair are smooth, while that for the concave contact pair are rough.</t>
  </si>
  <si>
    <t>Fretting, Helical contact form, Steel wire, Tension-torsion, Wear</t>
  </si>
  <si>
    <t>10.1016/j.msea.2019.138040</t>
  </si>
  <si>
    <t>Core microstructure-dependent bending fatigue behavior and crack growth of a case-hardened steel</t>
  </si>
  <si>
    <t>© 2019 Elsevier B.V.Carburizing is a thermo-chemical surface treatment through which a very hard martensitic layer develops in the external surface (case) of steel components resulting in substantial improvement in the fatigue life. Nevertheless, the overall fatigue properties of carburized steel components are yet severely dependent on the microstructure which develops in the interior region (core). This paper deals with the effects of core microstructure on bending fatigue behavior and fatigue crack growth of carburized steel parts. V-notched steel specimens were fabricated and subjected to two case hardening cycles where, respectively, bainitic-martensitic and ferritic-bainitic-martensitic microstructures developed in the core regions supported by similar fully martensitic microstructures in the case. 4-point plane bending fatigue tests were conducted to study the fatigue behavior of the heat-treated specimens. Furthermore, the effects of the core microstructures on fatigue crack growth resistance were also investigated. Hardness measurements revealed that both batches of specimens have similar hardness properties on the exterior surfaces, in the case-hardened layers and also in the cores. Moreover, the results showed that the specimens with the bainitic-martensitic core microstructure provide a marginally better fatigue performance in the finite life regime as compared to the ferrite-containing counterparts. More noticeable difference was, however, observed in the corresponding endurance limits where the former demonstrated a higher magnitude than the latter. Besides, the bainitic-martensitic core microstructure resisted the fatigue crack propagation more effectively than the ferrite-containing specimens.</t>
  </si>
  <si>
    <t>Bending fatigue, Carburizing, Fatigue crack growth, Hardness, Microstructure</t>
  </si>
  <si>
    <t>10.3390/met9080885</t>
  </si>
  <si>
    <t>Failure and control of PCBN tools in the process of milling hardened steel</t>
  </si>
  <si>
    <t>© 2019 by the authors. Licensee MDPI, Basel, Switzerland.The polycrystalline cubic boron nitride (PCBN) milling tool can be used in the mold industry to replace cemented carbide tools to improve machining efficiency and quality. It is necessary to study the tool wear and failure mechanism to increase machining efficiency and extend tool life. Cr12MoV is used to analyze the failure form of PCBN tools in the interrupted cutting of hardened steels at low and high speed conditions in milling experiments. Experimental results show that the failure forms of PCBN tools include chipping and flank wear at low speed, and the failure modes at high speed are flank wear, the surface spalling of the rake face, and the fatigue failure on the flank face. The failure mechanism of different failure forms is analyzed by observing the surface morphology of the tool and using the theory of fracture mechanics. The results show that a high cutting speed should be selected to avoid the early damage of low speed and achieve better application of PCBN tools. At high cutting speed, tool failure is mainly caused by mechanical wear, diffusion wear, and oxidation wear. Moreover, a fatigue crack will occur at the cutting edge on the chamfered tool under thermal–mechanical coupling because of the intergranular fracture of the CBN grain and binder. A large area of accumulated fatigue damage may appear due to the influence of alternating mechanical stress and thermal stress. Finally, the control method to avoid tool failure is presented.</t>
  </si>
  <si>
    <t>Hard milling cutter, Hardened steel, Mold machining, PCBN tool, Tool failure</t>
  </si>
  <si>
    <t>10.35940/ijeat.F9507.088619</t>
  </si>
  <si>
    <t>Life enhancement of transverse fillet weld on welds of HSLA S460G2+M using HFMI/PIT</t>
  </si>
  <si>
    <t>International Journal of Engineering and Advanced Technology</t>
  </si>
  <si>
    <t>© BEIESP.This study deals with the fatigue life enhancement of the transverse fillet weld on welds of 10mm thickness of the high strength low alloy steel (HSLA) S460G2+M which is treated using high frequency mechanical impact tool called pneumatic impact treatment (HFMI/PIT). Initially, the plate S460g2+M is prepared with groove angles of butt joint and joined using gas metal arc welding (GMAW) with multi-pass welds followed by to weld the transverse attachment over the existing welds to produce a fillet weld on welds. Secondly, the HFMI/PIT treatment is applied on the fillet weld toe using 90Hz frequency, 6 bars of pneumatic pressure and 2 mm pin radius. Thirdly, the fatigue tests with constant amplitude loading are conducted on the untreated and treated specimens by applying 0.1 stress ratio and 55% to 75% stress loading from the yield strength of the base material. All fatigue data were evaluated based on international welding institute (IIW) commission XIII. It is found that the fatigue life of treated specimen is higher as compared with the untreated specimen. However, it is observed that an excessive heat input due to multi-pass welds has insignificant effect to the fatigue life of the untreated specimen.</t>
  </si>
  <si>
    <t>FAT class, HFMI/PIT, S460G2 + M, Transverse fillet weld on welds</t>
  </si>
  <si>
    <t>10.13969/j.cnki.cn31-1893.2019.04.007</t>
  </si>
  <si>
    <t>Experimental study of stop-hole drilling on through-wall crack of plate under bending load</t>
  </si>
  <si>
    <t>© 2019, Progress in Steel Buiding Structures All right reserved.Fifteen steel plates with prefabricated crack are used to test under fatigue loading.The crack-stopping mechanism of stop-hole and the influencing factors on crack stopping behavior and fatigue performance of steel plate under the bending load are studied.The position,path,rate of crack propagation and stress change of the new crack after drilling hole were analyzed.The influence of various positions and diameters of stop-hole on residual fatigue life were compared.The test results show the new crack propagated from the point opposite to the crack tip around the stop-hole and propagated along the original crack direction under bending load.The new crack propagated to the top and bottom of steel plate together.With crack propagating,the maximum stress value of crack tip region decreases gradually.The stop-hole performs well with the location at 0.5D~1.0D.A larger stop-hole diameter can prolong the residual fatigue life.</t>
  </si>
  <si>
    <t>Crack propagation, Fatigue crack, Residual fatigue life, Steel bridge deck, Stop-hole, Stop-hole diameter, Stop-hole position</t>
  </si>
  <si>
    <t>10.1111/ffe.12991</t>
  </si>
  <si>
    <t>Investigation of the multiaxial fatigue behaviour of 316 stainless steel based on critical plane method</t>
  </si>
  <si>
    <t>© 2019 Wiley Publishing Ltd.In this work, the multiaxial behaviour of 316 stainless steel is studied under the lens of critical plane approach. A series of experiments were developed on dog bone–shaped hollow cylindrical specimens made of type 316 stainless steel. Five different loading conditions were assessed with (a) only tensile axial stress, (b) only hoop stress, (c) combination of axial and hoop stresses with square shape, (d) combination of tensile axial and hoop stresses with L shape, and (e) combination of compressive axial and hoop stresses with L shape. The fatigue analysis is performed with four different critical plane theories, namely, Wang-Brown, Fatemi-Socie, Liu I, and Liu II. The efficiency of all four theories is studied in terms of the accuracy of their life predictions and crack failure plane angle. The best fatigue life predictions were obtained with Liu II model, and the best predictions of the failure plane were obtained with Liu I model.</t>
  </si>
  <si>
    <t>316 stainless steel, biaxial fatigue, critical plane method, multiaxial fatigue, nonproportional loading, ratchetting</t>
  </si>
  <si>
    <t>10.1016/j.ijpvp.2019.103924</t>
  </si>
  <si>
    <t>Relevance of factor of safety based on number of cycles in the prediction of fatigue crack initiation as per A16 sigma-d approach</t>
  </si>
  <si>
    <t>© 2019 Elsevier LtdThe focus of this paper is to bring out the conservatism present in the fast reactor design standard RCC MRx A16 in predicting fatigue crack initiation for a component that has a crack-like defect. Full-scale pipe bend test results were used for comparing the fatigue life predicted based on the RCC MRx A16 approach. A representative pipe bend of size 570 mm outer diameter and 15 mm thickness has been used for the purpose. The selected pipe bend is made up of austenitic stainless steel (SS 316 LN) and is provided with a surface notch 22.5 mm long and 2.1 mm in depth to simulate the potential flaw, which could be present in the piping system. Cyclic testing has been carried out to determine fatigue life. These tests were conducted in two stages. During the first stage, the finite-sized notch was sharpened into a crack-like defect allowing it to develop into a natural crack (85,150 cycles). In the second stage, the testing was continued to estimate the number of cycles required to advance the crack by &gt; 50 μm and thereby compare prediction capability of the sigma-d approach given in the RCC MRx A16. The number of cycles required for crack incubation and advancement was obtained by periodic measurement of the measured readings obtained from the crack depth gauge. A comparison of the number of cycles was predicted by the RCC MRx A16 method, and the experimental results show that the A16 prediction was very conservative. Useful suggestions were proposed in this paper for improving the fatigue crack initiation prediction capability.</t>
  </si>
  <si>
    <t>Fatigue crack initiation, Prototype testing, RCC MRx A16, Sigma-d approach, Stress intensification factor</t>
  </si>
  <si>
    <t>10.1111/ffe.13014</t>
  </si>
  <si>
    <t>Fatigue analysis of ductile and brittle behaving steels under variable amplitude multiaxial loading</t>
  </si>
  <si>
    <t>© 2019 Wiley Publishing Ltd.The analysis of fatigue behavior under multiaxial variable amplitude stress states, despite its wide applicability, has not been fully studied. Issues such as varying degrees of nonproportionality of the load history, cycle counting, damage accumulation, failure behavior of the material, and mean stress fluctuations which can significantly affect the results of these analyses have not been well understood. In this study, a methodology for the analysis of fatigue behavior under multiaxial variable amplitude loading conditions is employed which accounts for the aforementioned issues. At its core, the applied methodology uses critical plane analysis based on the failure behavior of each material to assess the fatigue damage. In order to evaluate the performance of the analysis method, axial, torsional, and combined axial-torsional variable amplitude tests were performed on one ductile and one brittle behaving steel. The applied methodology resulted in close estimation of the experimental fatigue life for both ductile and brittle behaving steels.</t>
  </si>
  <si>
    <t>brittle behaving steel, critical plane analysis, ductile behaving steel, fatigue life estimation, multiaxial stress state, variable amplitude loading</t>
  </si>
  <si>
    <t>10.1016/j.jcsr.2019.04.018</t>
  </si>
  <si>
    <t>Fatigue assessment of longitudinal rib-to-crossbeam welded joints in orthotropic steel bridge decks</t>
  </si>
  <si>
    <t>© 2019 Elsevier LtdFatigue cracks at rib-to-crossbeam welded joints in orthotropic steel decks (OSDs)accelerate degradation of steel bridges. This research aims to investigate fatigue cracking characteristics of rib-to-crossbeam welded joints, and assess the fatigue strength of the welded joints through fatigue testing and finite element analysis. Nine large-scale specimens were tested under static and fatigue loading to explore the failure mode, fatigue life, and failure process. The fatigue test results were compared with the fatigue strength values recommended in different design specifications. Based on the hot spot stress and notch stress approaches, S[sbnd]N curves for rib-to-crossbeam welded joints were derived and compared with the existing fatigue test data. The results indicate that fatigue cracks that initiate from the weld end at the weld toe controls the fatigue resistance of the rib-to-crossbeam welded joints. A statistical analysis was performed to study the probability distribution of the fatigue strength.</t>
  </si>
  <si>
    <t>Failure mode, Fatigue resistance, Hot spot stress approach, Notch stress approach, Orthotropic steel deck, Rib-to-crossbeam welded joint</t>
  </si>
  <si>
    <t>10.1016/j.addma.2019.04.011</t>
  </si>
  <si>
    <t>Fatigue behavior of additive manufactured 316L stainless steel parts: Effects of layer orientation and surface roughness</t>
  </si>
  <si>
    <t>© 2019 Elsevier B.V.The effects of layer orientation and surface roughness on the mechanical properties and fatigue life of 316L stainless steel (SS) fabricated via a laser beam powder bed fusion (LB-PBF) additive manufacturing process were investigated. Quasi-static tensile and uniaxial fatigue tests were conducted on LB-PBF 316L SS specimens fabricated in vertical and diagonal directions in their as-built surface condition, as well as in horizontal, vertical, and diagonal directions where the surface had been machined to remove any effects of surface roughness. In the machined condition, horizontally built LB-PBF specimens possessed higher fatigue resistance, followed by vertically built specimens, while the lowest fatigue resistance was obtained for diagonal specimens. Similarly, in the as-built condition, vertical specimens demonstrated better fatigue resistance when compared to diagonal specimens. Furthermore, the detrimental effects of surface roughness on fatigue life of LB-PBF 316L SS specimens was not significant, which may be due to the presence of large internal defects in the specimens. Anisotropy of LB-PBF 316L SS specimens was attributed to the variation in layer orientation, affecting defects’ directionality with respect to the loading direction. These defect characteristics can significantly influence the stress concentration and, consequently, fatigue behavior of additive manufactured parts. Therefore, the elastic-plastic energy release rates, a fracture mechanics-based concept that incorporates size, location, and projected area of defects on the loading plane, were determined to correlate the fatigue data and acceptable results were achieved.</t>
  </si>
  <si>
    <t>Build orientation, Fatigue, Fatigue modeling, Laser beam powder bed fusion (LB-PBF), Surface roughness</t>
  </si>
  <si>
    <t>10.1016/j.ijfatigue.2019.04.009</t>
  </si>
  <si>
    <t>Fatigue and cyclic plasticity of 304L stainless steel under axial-torsional loading at room temperature</t>
  </si>
  <si>
    <t>© 2019 Elsevier Ltd This work investigates the axial-torsional fatigue and cyclic deformation behaviour of 304L stainless steel at room temperature. The testing programme included four fully reversed strain-controlled loading paths (axial, torsional, proportional axial-torsional, and 90° out-of-phase axial-torsional) and a fully reversed shear strain-controlled with static axial stress. The experiments were carried out at equivalent strain amplitudes ranging from 0.20% to 1.00%, resulting in fatigue lives from 10 2 to 10 6 cycles. For axial, torsional, and torsional with axial static stress loading, secondary hardening related to martensitic transformation was observed, while it did not occur for nonproportional loading. For proportional loading, secondary hardening occurred only for an equivalent strain amplitude equal to or greater than 0.80%. Neither the accumulated plastic strain nor the equivalent plastic strain amplitude could predict whether secondary hardening would occur for the investigated loading conditions. Almost no variation in the cyclic Young's and shear moduli with the number of loading cycles was observed even for the tests that exhibited considerable secondary hardening. Fatigue life estimates calculated using the stress-strain hysteresis loops at maximum softening and at half-life were similar for the Smith–Watson–Topper, Fatemi–Socie, and Jiang models. It was observed that macroscopic surface crack orientation depends on the equivalent strain amplitude for torsional, proportional, nonproportional and torsional with static stress loading. The capability of the models to estimate the observed crack orientations is discussed.</t>
  </si>
  <si>
    <t>Cyclic hardening, Life prediction, Multiaxial fatigue, Plasticity, Stainless steel</t>
  </si>
  <si>
    <t>10.1111/ffe.13010</t>
  </si>
  <si>
    <t>Fatigue design curve under LCF as well as combined LCF and HCF regime at 923 K in a type 316LN stainless steel</t>
  </si>
  <si>
    <t>© 2019 Wiley Publishing Ltd.The paper presents a novel approach towards developing fatigue design curve under combined loading involving low cycle fatigue (LCF) and high cycle fatigue (HCF), in a type 316LN austenitic stainless steel. The total strain life curve used for fatigue design is modified taking into account the effect of varying load history. The methodology relies on the test data obtained to previous studies by authors pertaining to LCF-HCF interaction using a sequential pattern at 923 K. Modified design curves are generated at 923 K where the effect of varying degree of prior LCF exposure at strain range of 0.12% is accounted for, on HCF.</t>
  </si>
  <si>
    <t>316LN SS, design curve, high cycle fatigue, low cycle fatigue, low cycle fatigue-high cycle fatigue interaction</t>
  </si>
  <si>
    <t>10.1016/j.optlastec.2019.03.024</t>
  </si>
  <si>
    <t>Influence of Al-Si coating on microstructure and mechanical properties of fiber laser welded 22MnB5 steel</t>
  </si>
  <si>
    <t>© 2019Fiber laser welding of as-received 22MnB5 steel with Al-10wt.%Si coating in butt configuration was performed. The influence of Al-Si coating on microstructure transformation and mechanical properties including tensile tests, fatigue tests and Erichsen cupping tests was investigated. Ferrite with Al enrichment (1.37 wt%) was found in the fusion zone (FZ) of coated welded joints with 15% area proportion, while nearly entire martensite structure composed the FZ in the case of de-coated joint. The strain localization was more likely to accumulate at the martensite/martensite interface rather than the ferrite/martensite interface due to the higher kernel average misorientation (KAM) values. Microhardness of the FZ in coated welded joints dropped by 50HV compared with that of de-coated welded joints. However, tensile properties were not affected since failure occurred at base metal (BM). Fatigue samples of coated welded joints showed better performance than the de-coated ones, suggesting that the ferrite in the FZ had positive effect on fatigue lives under cycling load conditions. The Erichsen cupping tests showed similar Erichsen values (5.60 mm and 5.67 mm) for de-coated and coated welded joints. An opposite effect of ferrite on Erichsen cupping tests was obtained. The peak force required for deformation dropped by 35% with Al-10wt.%Si coating.</t>
  </si>
  <si>
    <t>22MnB5 steel, Al-Si coating, Fiber laser welding, Mechanical properties, Microstructure</t>
  </si>
  <si>
    <t>10.1016/j.istruc.2019.02.016</t>
  </si>
  <si>
    <t>Material characterization of high-toughness steel</t>
  </si>
  <si>
    <t>© 2019Designers have long recognized the inherent structural efficiency and economy associated with non-redundant bridge systems. Presently, steel bridge structures with non-redundant tension members, labeled as fracture critical members (FCMs), are subjected to more stringent design, material, fabrication, and inspection requirements. FCM requirements are contained in the AASHTO/AWS Fracture Control Plan (FCP) and Code of Federal Regulations (CFRs). The consequence of the requirements, in particular as related to the associated in-service inspection costs, is a higher life-cycle cost when compared to redundant steel bridge structures. However, significant advances have been made over the past 40 years since the original AASHTO/AWS FCP was introduced. Advances in the understanding of fracture mechanics, material and structural behavior, and fatigue crack initiation and growth as well as advancements in fabrication and inspection technologies have allowed other industries to address fracture in a more integrated manner. One-step toward an integrated FCP is to take advantage of the superior fracture toughness of modern steels. While increased fracture toughness is a performance benefit often highlighted for modern steels, there is a lack of fundamental test data and material characterization studies. A large test program was conducted focused on the use of high-toughness steels routinely used in bridge fabrication to establish rational inspection intervals for members traditionally classified as fracture critical. The project was comprised of small-scale material testing, full-scale fracture testing of steel bridge axial and bending members, three-dimensional finite element modeling, and an analytical parametric study. Material characterization results, which included tensile testing, chemistry, Charpy v-notch (CVN) impact testing, percent shear measurement, reference temperature determination, and ductile tearing initiation testing, are presented. Test results showed some of the steels tested demonstrated larger than expected CVN scatter in the transition region. Most importantly, the research revealed for the steels tested the master curve created using Charpy-sized SE(B) specimens resulted in an overestimate of fracture toughness compared to 1 T SE(B) specimens.</t>
  </si>
  <si>
    <t>CVN, Fracture, High performance steel, Material characterization, Toughness</t>
  </si>
  <si>
    <t>10.1016/j.jallcom.2019.04.234</t>
  </si>
  <si>
    <t>Temperature and load-ratio dependent fatigue-crack growth in the CrMnFeCoNi high-entropy alloy</t>
  </si>
  <si>
    <t>Journal of Alloys and Compounds</t>
  </si>
  <si>
    <t>Crack closure, Crack propagation, Fatigue, High-entropy alloys, Load ratio, Temperature effects</t>
  </si>
  <si>
    <t>10.11868/j.issn.1001-4381.2017.000256</t>
  </si>
  <si>
    <t>Rotational bending fatigue life and fatigue crack initiation mechanism of Cr4Mo4V bearing steel</t>
  </si>
  <si>
    <t>Cailiao Gongcheng/Journal of Materials Engineering</t>
  </si>
  <si>
    <t>© 2019, Journal of Materials Engineering. All right reserved.The rotational bending fatigue life and fatigue crack initiation mechanism of Cr4Mo4V bearing steel were studied by means of rotating bending fatigue test at room temperature. The rotational bending fatigue test was carried out on a PQ1-6 rotary bending fatigue test machine. The fatigue limit and S-N curve were measured by the up-down method. The fracture of the fatigue specimen was observed by SEM, and the crack initiation source type and crack propagation behavior were analyzed. The effect of defect size on fatigue life was analyzed by the ratio σ'/σw, defect of the nominal stress amplitude at the location of the defect to the measured ultimate fatigue strength of the defect. The results show that the safety fatigue limit of Cr4Mo4V bearing steel is 1019MPa, and the S-N curve data of Cr4Mo4V bearing steel shows a downward trend and a large dispersion. Fracture observation shows that there are five types of initiation, namely surface defects leading to initiation, near-surface carbides leading to initiation, near-surface non-metallic inclusions leading to initiation, internal non-metallic inclusions leading to initiation and internal carbides initiation. Internal crack fractures have fish-eye features. When the fatigue life exceeds 107 cycles, a granular bright area (GBF) is observed in the vicinity around the internal initiation source carbides. The fatigue fracture was observed with broken carbides, and the broken carbide increased the crack growth rate. Carbides cracking can occur in the bearing steel Cr4Mo4V under the action of cyclic stresses. These fractured carbides attract the crack tip leading to faster growth rate. Influence of carbide size on the near surface initiation can be quantitatively analyzed by using the critical volume density of carbides. The values of σ'/σw, defect are higher than 1 and the larger the σ'/σw, defect, the shorter the fatigue life is.</t>
  </si>
  <si>
    <t>Bearing steel, Carbide, Inclusion, Rotational bending fatigue</t>
  </si>
  <si>
    <t>10.13465/j.cnki.jvs.2019.13.021</t>
  </si>
  <si>
    <t>0Cr17Ni4Cu4Nb stainless steel early damage detection using nonlinear standing wave method</t>
  </si>
  <si>
    <t>© 2019, Editorial Office of Journal of Vibration and Shock. All right reserved.Here, Aiming at problems of lower signal amplitude and secondary harmonic waves being uneasy to be effectively excited and easy to be interfered in nonlinear ultrasonic longitudinal wave detection, a nonlinear standing wave detection method was proposed. The nonlinear ultrasonic longitudinal wave method and the nonlinear standing wave one were used to detect 0Cr17Ni4Cu4Nb martensitic stainless steel tensile specimens, respectively. The detection results showed that compared to the nonlinear ultrasonic longitudinal wave method, the nonlinear standing wave one can raise signal amplitude, effectively excite secondary harmonic waves generated due to non-linear interaction inside material, and improve signal-to-noise ratio of ultrasonic signals and frequency resolution of frequency spectra; the test results are basically consistent to the finite element simulation ones. Three-point bending fatigue specimens of 0Cr17Ni4Cu4Nb martensitic stainless steel were detected with the nonlinear standing wave method. It was shown that when the fatigue time is smaller than the fatigue life of 50%, normalized ultrasonic nonlinear coefficients increase with increase in fatigue life under different fatigue stresses; so the nonlinear standing wave method can better detect early damage of 0Cr17Ni4Cu4Nb stainless steel.</t>
  </si>
  <si>
    <t>0Cr17Ni4Cu4Nb stainless steel, Early damage, Nonlinear standing wave, Three-point bending fatigue</t>
  </si>
  <si>
    <t>10.1016/j.compstruct.2019.03.085</t>
  </si>
  <si>
    <t>Static and fatigue behavior of pultruded FRP multi-bolted joints with basalt FRP and hybrid steel-FRP bolts</t>
  </si>
  <si>
    <t>© 2019 Elsevier LtdThis study investigates the effect of bolt types on the static and fatigue performance of basalt fiber-reinforced polymer (BFRP) multi-bolted double-lap connections. Three types of bolts are used: stainless-steel (SS), BFRP, and hybrid steel-FRP (HSFRP) bolts. Firstly, static tensile tests using steel single-bolted double-lap connections are conducted to determine the mechanical properties and failure modes of the proposed bolts. Secondly, static and fatigue tests using BFRP double-lap connections with six bolts of either SS, BFRP, or HSFRP were conducted. Finally, post-fatigue static tests were conducted to evaluate the deterioration of the composite joints caused by fatigue loading. Load-displacement curves, failure modes, fatigue life, S-N curves, and stiffness degradation are used to evaluate the effect of the bolt type on the behavior of the BFRP joints. Results indicated that SS bolts can be replaced entirely with BFRP bolts without affecting the static and fatigue performance of the joints. In addition, compared to the brittle failure of both the SS and BFRP bolts, the proposed HSFRP bolts exhibited ductile behavior which could be the key to achieving ductile composite structures. Moreover, the HSFRP bolts dramatically prolonged the fatigue life of the composite joints compared to the joints with SS and BFRP bolts.</t>
  </si>
  <si>
    <t>Basalt fiber-reinforced polymer (BFRP), Bolted connections, Fatigue, Hybrid bolts, Static load</t>
  </si>
  <si>
    <t>10.3390/met9070774</t>
  </si>
  <si>
    <t>Study on the Corrosion Fatigue Properties of 12Cr1MoV Steel at High Temperature in Different Salt Environments</t>
  </si>
  <si>
    <t>© 2019 by the authors. Licensee MDPI, Basel, Switzerland.Biomass energy, as a reliable renewable energy source, has gained more and more attention. However, microstructure degradation and corrosion fatigue damage of heat pipes hinder its further application. In this paper, high temperature corrosion fatigue characteristics of 12Cr1MoV steel under a mixed alkali metal chloride salt environment and mixed sulfate salt environment were investigated. Fatigue tests with different total strain amplitudes were performed. Results show that the effect of total strain amplitude on the cyclic stress response of the alloy is approximately the same under three different deformation conditions. With the increase of the cyclic numbers, the alloyed steel mainly exhibited cyclic hardening during loading. The fatigue properties in air environment were the best, which is most obvious when the total strain amplitude is ±0.3%. The fatigue life of samples in mixed alkali metal salts is the shortest. Furthermore, the fatigue fracture morphology of the alloyed steel in different environments were also deeply analyzed. This experimental study attempts to provide a theoretical reference for solving the problem of rapid failure of heat pipes in biomass boilers, and to establish a scientific basis for the material selection and safety operation.</t>
  </si>
  <si>
    <t>12Cr1MoV steel, corrosion fatigue, corrosion fatigue, high temperature, mixed salt environments</t>
  </si>
  <si>
    <t>10.3390/met9070723</t>
  </si>
  <si>
    <t>Experimental data assessment and fatigue design recommendation for stainless-steel welded joints</t>
  </si>
  <si>
    <t>© 2019 by the authors. Licensee MDPI, Basel, Switzerland. T.Stainless steel possesses outstanding advantages such as good corrosion resistance and long service life. Stainless steel is one of the primary materials used for sustainable structures, and welding is one of the main connection modes of stainless-steel bridges and other structures. Therefore, fatigue damage at welded joints deserves attention. The existing fatigue design codes of stainless-steel structures mainly adopt the design philosophy of structural steel. In order to comprehensively review the published fatigue test data of welded joints in stainless steel, in this paper, the fatigue test data of representative welded joints of stainless steel were summarized comprehensively and the S–N curves of six representative stainless-steel welded joints were obtained by statistical evaluation. The comparison of the fatigue strength from existing design codes and fatigue test data was performed, and the results showed that the fatigue strength of welded joints of stainless steel was higher than that of structural-steel welded joints. The flexibility of regression analysis with and without a fixed negative inverse slope was discussed based on the scatter index. It was found that the fatigue test data of stainless-steel welded joints are more consistent with the S–N curve regressed by a free negative inverse slope. In this paper, a design proposal for the fatigue strength of representative welded joints of stainless steel is presented based on the S–N curve regressed by the free negative inverse slope.</t>
  </si>
  <si>
    <t>Fatigue strength, N curves, S, Scatter index, stainless-steel structure, Welded joints</t>
  </si>
  <si>
    <t>10.14716/ijtech.v10i4.501</t>
  </si>
  <si>
    <t>Fatigue life assessment of waste steel reused as tsunami buoy keel structures: A case study</t>
  </si>
  <si>
    <t>International Journal of Technology</t>
  </si>
  <si>
    <t>© IJTech 2019.Waste steel from used ship propeller shafts is reused for the keel structures of InaTEWS buoys. Because of the application of waste material, fatigue life assessment is critical. The purpose of this study is to assess the mechanical and fatigue properties of the waste material and to estimate the fatigue life of the keel structure as a result of sea wave loading. Material tests, fatigue tests and model tests were performed to obtain the parameters required for the estimation of the fatigue life, together with application of the spectral analysis method, including the effects of spectral band width. Chemical and tensile tests identified the material as low-carbon steel, with mechanical properties comparable to AISI 1035 steel. The fatigue tests resulted in an S-N curve (NSm = K) with m = 7.7 and K = 3.2×1024, showing a lower fatigue strength than AISI 1035 steel. The observed reduction in fatigue strength is ascribed to the previous use of the shaft. The calculated fatigue life based on the experimental S-N curve and the observed in-situ wave data is approximately 9.5 years, with a safety factor of 5.</t>
  </si>
  <si>
    <t>Fatigue life, Keel structure, Spectral analysis, Tsunami buoy, Waste steel</t>
  </si>
  <si>
    <t>10.3390/ma12132130</t>
  </si>
  <si>
    <t>Effect of pre-corrosion pits on residual fatigue life for 42CrMo steel</t>
  </si>
  <si>
    <t>© 2019 by the authors.The effect of pre-corrosion pits on residual fatigue life for the 42CrMo steel (American grade: AISI 4140) is investigated using the accelerated pre-corrosion specimen in the saline environment. Different pre-corroded times are used for the specimens, and fatigue tests with different loads are then carried out on specimens. The pre-corrosion fatigue life is studied, and the fatigue fracture surfaces are examined by a surface profiler and a scanning electronmicroscope (SEM) to identify the crack nucleation sites and to determine the size and geometry of corrosion pits. Moreover, the stress intensity factor varying with corrosion pits in different size parameters is analyzed based on finite element (FE) software ABAQUS to derive the regression formula of the stress intensity factor. Subsequently, by integrating the regression formula with the Paris formula, the residual fatigue life is predicted and compared with experimental results, and the relationship of the stress intensity factor, pit depth, and residual fatigue life are given under different corrosion degrees. The fatigue life predicted by the coupled formula agrees well with experiment results. It is observed from the SEM images that higher stress amplitude and longer pre-corroded time can significantly decrease the residual fatigue life of the steel. Additionally, the research work has brought about the discovery that the rate of crack extension accelerates when the crack length increases. The research in this paper also demonstrates that the corrosion pit size can be used as a damage index to assess the residual fatigue life.</t>
  </si>
  <si>
    <t>42CrMo steel, Pre-corrosion pits, Residual fatigue life, Stress intensity factor</t>
  </si>
  <si>
    <t>10.3390/app9132582</t>
  </si>
  <si>
    <t>Stochastic traffic-based fatigue life assessment of rib-to-deck welding joints in orthotropic steel decks with thickened edge U-ribs</t>
  </si>
  <si>
    <t>© 2019 by the authors.Rib-to-deck (RD) joints in orthotropic steel decks (OSDs) are highly prone to fatigue cracking under heavy traffic. An innovative longitudinal rib, named the thickened edge U-rib (TEU), has been proposed to enhance the fatigue strength of RD joints and validated through model tests. However, more studies are still required on the effect of TEUs in real engineering applications. To this end, a typical OSD bridge in China has been investigated, based on the experimental results. In the analysis, a stochastic traffic model is employed to simulate the vehicle-induced fatigue actions comprehensively. The framework of the stochastic model is proposed by considering the randomness in both the vehicles and their lateral distribution. Then the traffic model is instantiated using standard truck models in conjunction with the codes of practice as well as the observed data. A multi-scale finite element model is later established to determine the stochastic stress responses, whereas the influence surface method is used to improve computational efficiency. In this study, Monte Carlo simulations have been carried out to derive the stress spectra for the RD joints at different critical locations. Based on the test data and the derived spectra, an engineering assessment has been performed to obtain the fatigue life of RD joints in OSDs with and without TEUs, respectively. The new findings show that the position of joints has a remarkable influence on the stress spectra of RD joints, which results in the notable difference in fatigue life of the joints. Further, the fatigue life of RD joints can be significantly prolonged by using TEUs, and the prolongation rates are varied from 141% to 161% depending on the calculation methods and traffic models used.</t>
  </si>
  <si>
    <t>Fatigue life, Influence surface method, Monte Carlo simulation, Orthotropic steel deck, Rib-to-deck joint, Stochastic traffic model, Thickened edge U-rib</t>
  </si>
  <si>
    <t>10.1061/(ASCE)BE.1943-5592.0001411</t>
  </si>
  <si>
    <t>Field Verification over One Year of a Portable Bridge Weigh-in-Motion System for Steel Bridges</t>
  </si>
  <si>
    <t>© 2019 American Society of Civil Engineers.Because fatigue damage considerably reduces the service life of steel bridges, maintenance for fatigue damage should be performed properly. For the effective maintenance of fatigue damage, it is important to monitor traffic loads over long periods of time because fatigue damage is caused by repeated high stresses due to the weight of traveling vehicles. This study verified the long-term effectiveness of a portable weigh-in-motion (pBWIM) system through 1-year field measurements conducted on an actual in-service bridge. The pBWIM consists only of microelectromechanical systems (MEMS) accelerometers and MEMS inertial measurement units (IMUs), which are ideal for field measurements because they can be easily attached and detached using a magnetic jig. Furthermore, because MEMS accelerometers and MEMS IMUs are low-power-consumption devices, they are suitable for long-term field measurements. Field measurements were performed using a test truck in winter, summer, and autumn. The results indicate that regardless of the ambient temperature, the pBWIM system can estimate gross vehicle weights (GVWs) within an error of ±10.6% over a 1-year period compared with static weights measured using a truck weighing scale. Furthermore, it is found to be important to determine the dependence of the influence line on ambient temperature to estimate GVWs with high accuracy.</t>
  </si>
  <si>
    <t>Bridge weigh-in-motion, Displacement measurement, Influence line, Long-term field measurement, Microelectromechanical systems</t>
  </si>
  <si>
    <t>10.1016/j.ijfatigue.2019.01.022</t>
  </si>
  <si>
    <t>Experimental characterisation and computational modelling of cyclic viscoplastic behaviour of turbine steel</t>
  </si>
  <si>
    <t>© 2019 Elsevier LtdFully reversed strain controlled low cycle fatigue and creep-fatigue interaction tests have been performed at ±0.7% strain amplitude and at three different temperatures (400 °C, 500 °C and 600 °C) to investigate the cyclic behaviour of a FV566 martensitic turbine steel. From a material point of view, the hysteresis mechanical responses have demonstrated cyclic hardening at the running-in stage and subsequent, hysteresis cyclic softening during the rest of the material life. The relaxation and energy behaviours have shown a rapid decrease at the very beginning of loading followed by quasi-stabilisation throughout the test. A unified, temperature- and rate-dependent viscoplastic model was then developed and implemented into the Abaqus finite element (FE) code through a user defined subroutine (UMAT). The material parameters in the model were determined via an optimisation procedure based on a genetic solver. The multi-axial form of the constitutive model developed was demonstrated by analysing the thermo-mechanical responses of an industrial gas turbine rotor subjected to in-service conditions. A sub-modelling technique was used to optimise the FEA. A 2D global model of the rotor with a 3D sub-model of the second stage of the low pressure turbine were then analysed in turn. The complex transient stress and accumulated plastic strain fields were investigated under realistic thermo-mechanical fatigue loading (start-up and shut-down power plant loads). The sub-model was then used for local analysis leading to identification of potential crack initiation sites for the presented types of blade roots.</t>
  </si>
  <si>
    <t>Finite element modelling, High-temperature steel, Hysteresis behaviour, Turbine rotor, Unified viscoplasticity</t>
  </si>
  <si>
    <t>10.1016/j.net.2019.01.013</t>
  </si>
  <si>
    <t>Interface monitoring of steel-concrete-steel sandwich structures using piezoelectric transducers</t>
  </si>
  <si>
    <t>© 2019Steel-concrete-steel (SCS)sandwich structures have important advantages over conventional concrete structures, however, bond-slip between the steel plate and concrete may lead to a loss of composite action, resulting in a reduction of stiffness and fatigue life of SCS sandwich structures. Due to the inaccessibility and invisibility of the interface, the interfacial performance monitoring and debonding detection using traditional measurement methods, such as relative displacement between the steel plate and core concrete, have proved challenging. In this work, two methods using piezoelectric transducers are proposed to detect the bond-slip between steel plate and core concrete during the test of the beam. The first one is acoustic emission (AE)method, which can detect the dynamic process of bond-slip. AE signals can be detected when initial micro cracks form and indicate the damage severity, types and locations. The second is electromechanical impedance (EMI)method, which can be used to evaluate the damage due to bond-slip through comparing with the reference data in static state, even if the bond-slip is invisible and suspends. In this work, the experiment is implemented to demonstrate the bond-slip monitoring using above methods. Experimental results and further analysis show the validity and unique advantage of the proposed methods.</t>
  </si>
  <si>
    <t>Acoustic emission, Bond-slip, Electromechanical impedance, Interface monitoring, Steel-concrete-steel sandwich structures</t>
  </si>
  <si>
    <t>10.1061/(ASCE)AS.1943-5525.0001009</t>
  </si>
  <si>
    <t>Modified Three-Parameter Model to Predict Compressor Blade Fatigue Life under Vibration Loading</t>
  </si>
  <si>
    <t>© 2019 American Society of Civil Engineers.This paper investigates steel alloy stator blade flexural vibration characteristics and fatigue properties analytically using flexural fatigue tests. First, fatigue life data reliability is analyzed and theoretical strain endurance limit δC deficiencies are assessed. A model from the literature is used to predict fatigue life using fatigue test data for four steel alloys to derive an extended estimation expression for the strain endurance limit. The proposed three-parameter fatigue life models can be applied to estimate steel alloy blade fatigue life in practical working environments.</t>
  </si>
  <si>
    <t>Fatigue reliability, Life estimation, Theoretical strain endurance limit, Three-parameter model, Vibration fatigue</t>
  </si>
  <si>
    <t>10.1016/j.compstruct.2019.03.055</t>
  </si>
  <si>
    <t>Fatigue tests on edge cracked four-point bend steel specimens repaired by CFRP</t>
  </si>
  <si>
    <t>© 2019 Elsevier Ltd An experimental study has been performed to investigate the fatigue behavior of edge cracked four-point bend (FPB) specimens repaired by carbon fiber-reinforced polymer (CFRP). A total of 12 specimens, including bare specimens and CFRP-repaired specimens, have been tested under loading conditions of different K II /K I ratios. This study aims to assess CFRP strengthening effects in terms of various mode-mixities, which are evaluated by a comparative analysis of unrepaired and repaired specimens’ failure modes, crack mouth opening displacement (CMOD), fatigue crack growth curves and lives. Different CFRP layer number is also taken into consideration. The results indicate that CFRP strengthening efficiency varies with loading modes. For specimens with single CFRP layer, the most remarkable strengthening efficiency is observed for mode I loading, enhancing fatigue life by more than 6 times. In contrast, the improvement ratios for mixed loading conditions are lower, ranging from 141% to 189% as the K II /K I ratio decreased. The CFRP-repaired specimens subjected to pure mode II loading see the least fatigue improvement, with fatigue life increasing only by 18% over that of the unrepaired counterparts. A significantly higher repair effectiveness is attained when two or three CFRP layers are applied. It is also found that patching multiple CFRP layers have some impact on mixed mode I/II crack trajectories.</t>
  </si>
  <si>
    <t>CFRP, Fatigue cracks, Four-point bend specimens, Mixed mode loading</t>
  </si>
  <si>
    <t>10.1115/1.4042867</t>
  </si>
  <si>
    <t>Mechanical characterization and modeling of direct metal laser sintered stainless steel GP1</t>
  </si>
  <si>
    <t>Journal of Engineering Materials and Technology, Transactions of the ASME</t>
  </si>
  <si>
    <t>© 2019 by ASME.The additive manufacturing (AM) process is unique in that it can facilitate anisotropy because of the layer-by-layer deposition technique intrinsic to this process. In order to develop a component for a desired application, it is necessary to understand the mechanics that facilitate this material behavior. This study investigates how build orientation affects the mechanical performance of as-built direct metal laser sintered (DMLS) stainless steel (SS) GP1 (also referred to as 17-4PH) through strain-controlled monotonic tension and completely reversed low-cycle fatigue (LCF) testing. The anisotropic behavior of DMLS SS GP1 is assessed for samples built along the horizontal plane. Fracture surfaces were found to exhibit ductile responses that were consistent with the σ–ε curves. Constitutive models (i.e., Ramberg–Osgood, Hahn) based upon linear elasticity and nonlinear plasticity are presented and used to simulate the monotonic discontinuous stress–strain yielding response of this material, which are found to be in agreement with the experimental data. A collection of low-cycle fatigue tests reveals initial strain hardening to stabilization, followed by softening to fracture. Tensile and fatigue material constants determined from experimental findings are also presented in this study. Plasticity effects on the life of varying build orientations are explored. [DOI: 10.1115/1.4042867]</t>
  </si>
  <si>
    <t>3D printing, Constitutive modeling, Discontinuous yielding, Fatigue life</t>
  </si>
  <si>
    <t>10.1016/j.ijfatigue.2019.02.039</t>
  </si>
  <si>
    <t>Fatigue behavior of additively manufactured 17-4 PH stainless steel: Synergistic effects of surface roughness and heat treatment</t>
  </si>
  <si>
    <t>© 2019 Elsevier Ltd In this study, the synergistic effects of heat treatment and surface roughness on the microstructure and mechanical properties of laser powder bed fusion (L-PBF) 17-4 precipitation hardening (PH) stainless steel (SS) were investigated under monotonic tensile and fatigue loading. Five different heat treatment procedures, with and without primary solution treating cycle, i.e. Condition A (CA), were applied on L-PBF specimens in both as-built and machined surface conditions. Monotonic tensile tests were conducted at a strain rate of 0.001 s −1 and, uniaxial fully-reversed (R = −1) strain-controlled fatigue tests were carried out at various strain amplitudes ranging from 0.001 to 0.004 mm/mm. The heat treatment procedures were found to have a significant effect on the microstructure and mechanical properties of L-PBF 17-4 PH SS with the CA thermal cycle improving the fatigue strength considerably. This is due to the more homogenized microstructure obtained after performing the CA thermal cycle. In addition, eliminating the effect of surface roughness by machining and polishing processes enhanced the fatigue strength of the material, somewhat comparable to the one of the wrought counterpart. Fractography analysis revealed surface micro-notches and internal pores as the primary crack initiating factors in the as-built and machined specimens, respectively.</t>
  </si>
  <si>
    <t>Fatigue life, Heat treatment, Laser powder bed fusion (L-PBF), Microstructure, Surface roughness</t>
  </si>
  <si>
    <t>10.1016/j.ijfatigue.2019.03.002</t>
  </si>
  <si>
    <t>Fatigue life prediction of hot riveted double covered butt joints</t>
  </si>
  <si>
    <t>© 2019Many existing steel bridges are constructed by using hot-driven steel rivets as fasteners. It is known that the fatigue strength of these joints depends on their geometry, since it affects the load transfer mechanism and, therefore, the severity of the stress concentration. Attempts have been taken in the past to provide the characteristic fatigue strength of riveted joints based on test results, i.e. to provide a detail classification. However, the limited number of experimental results per geometry and their large scatter jeopardises the accuracy of the classification, which has resulted into different classifications by different researchers. This paper presents a theoretical fatigue strength prediction model for hot riveted double covered butt joints. The model results agree very well with fatigue test data and the model provides a fundamental understanding of the empirical observations. The model reveals that the classification of joints as proposed in the past is inaccurate for many cases. As an example, the plate width over rivet diameter ratio and the surface finish have a much larger influence on the strength than what has always been considered, whereas the ultimate tensile strength of the plate material has limited influence.</t>
  </si>
  <si>
    <t>ESED, Hot riveting, Low cycle fatigue, Notch stress, Stress intensity factor</t>
  </si>
  <si>
    <t>10.1016/j.ijfatigue.2019.02.049</t>
  </si>
  <si>
    <t>SteBLife – A new short-time procedure for the evaluation of fatigue data</t>
  </si>
  <si>
    <t>© 2019 Elsevier LtdThe comprehensive characterization of the change in metallic materials’ microstructure due to an applied load is of prime importance for the understanding of basic fatigue mechanisms or more general damage evolution processes. If understood, advanced fatigue life evaluation methods, being far from linear damage accumulation models, can be realized providing even more than only “classic fatigue data”. In view of this, different short-time evaluation procedures (STEP) have been developed during the last years, which take into account that a material's elastic-plastic reaction and hence relationship is non-linear and shows how the potential of non-destructive testing methods, the digitalisation of the measurement techniques as well as signal processing can be combined in order to achieve a significant gain in information concerning the fatigue behaviour with a simultaneous reduction of experimental effort and cost. Beside StressLife and StrainLife, SteBLife is one of these new STEP methods showing a breakthrough of new possibilities in rapid fatigue data provision. The specimen geometry used within the SteBLife approach is characterised by a stepped shape with different gauge length diameters, which consequently result in different local stress amplitudes along the axial direction of the specimens during loading. The fatigue tests were performed under constant amplitude loading and the material response MR has been measured with NDT-related methods. With respect to the SteBLife test strategy, the number of fatigue experiments required to determine a material's complete S-N-curve can be limited to three to five tests only in cases that mean values and/or complete scatter bands of S-N-curves are required. If a trend S-N-curve is sufficient, the effort can be reduced to one single test only. This leads to a significant improvement in efficiency when compared to the conventional way an S-N-curve is determined where a minimum of 15 fatigue tests is required. Within the framework of this paper the SteBLife method is demonstrated for normalized SAE 1045 (C45E) steel.</t>
  </si>
  <si>
    <t>Fatigue, Fatigue life calculation, SteBLife, Thermography</t>
  </si>
  <si>
    <t>10.1016/j.ijfatigue.2019.02.050</t>
  </si>
  <si>
    <t>Investigations of fatigue damage in tempered martensitic steel in the HCF regime</t>
  </si>
  <si>
    <t>© 2019 Elsevier LtdWith increasing requirements for high service life and mechanical strength of components undergoing cyclic deformation, identification of quantitative relationships between material properties and its microstructure is of substantial significance. To understand the interaction mechanisms between microstructure, the fatigue crack initiation and the early stage fatigue crack growth fundamental fatigue experiments at 95 Hz and a stress ratio of R = −1, applied to a 0.5C-1.25Cr-Mo tempered martensitic steel were carried out. The present study is focused on both the observation of the crack initiation and, as main objective, the subsequent short crack growth by in-situ observations of a well-selected surface area. With the help of the in-situ crack observations, the correlation with the local microstructure and FIB cross-sections, it was shown that early crack propagation is driven by different damage mechanisms, which take place within martensite blocks as well as on block boundaries. A transgranular crack growth mechanism on the hierarchical martensite block level was correlated to single slip system activities within small blocks or alternating slip system activities within coarse blocks. Interestingly, also intergranular crack propagation on martensite block boundaries was observed within single martensite packets with nearly perpendicular spatial orientation of the crack path to the loading direction. This indicates not only the crack propagation by shear mechanisms, but also brittle crack propagation below the stress intensity threshold value and a high interaction with the underlying microstructure.</t>
  </si>
  <si>
    <t>Early stage crack growth, HCF, Surface crack initiation, Tempered steel</t>
  </si>
  <si>
    <t>10.1016/j.ijfatigue.2019.02.043</t>
  </si>
  <si>
    <t>Fatigue damage effect approach by artificial neural network</t>
  </si>
  <si>
    <t>© 2019 Elsevier LtdThis study is concerned with the fatigue strength behaviour of chassis components made of steel S420MC. Experimental results show differences when applying sequences of loads, but also when the effect of the operating temperature is taken into account for the prediction of the fracture in the component. Artificial neural networks are a suitable way to establish a relationship between the sequence effects and the fatigue life. To achieve this, the artificial neural network was trained to predict the damage on a rear axle-mounting bracket. Experimental tests were developed at constant and variable amplitudes, defined as load sequences. A series of experimental tests was performed with temperatures of 23 °C (room temperature), 35 °C and 45 °C to evaluate their effect with the different load sequences. Although the maximum temperature used in the experimental set up was only 3% of the melting temperature, differences in the damage to the component were found. The artificial neural network was trained and validated with 68 experimental results to predict the damage of different loading sequences. The artificial neural network demonstrated a higher prediction capability at some load sequences in comparison to the damage rule.</t>
  </si>
  <si>
    <t>Artificial neural network, Fatigue test, Load sequence, Temperature effect</t>
  </si>
  <si>
    <t>10.1016/j.jmatprotec.2019.01.030</t>
  </si>
  <si>
    <t>Comparison between the improvements made to the fatigue strength of stainless steel by cavitation peening, water jet peening, shot peening and laser peening</t>
  </si>
  <si>
    <t>© 2019 Elsevier B.V.In order to make a clear comparison between the various peening methods used to improve the fatigue strength of stainless steel 316L, the fatigue strength of specimens treated by cavitation peening, water jet peening, laser peening and shot peening were examined using a plate bending fatigue test. Both cavitation peening and water jet peening were carried out using a submerged water jet system, and these are distinguished by the distance from the nozzle to the specimen. A submerged laser peening system was used for laser peening. The impact with the surface due to laser cavitation was greater than that due to laser ablation. For each peening method, the optimum coverage was examined by measuring the fatigue life at constant bending stress. Then, the fatigue strength of specimens treated with the optimum coverage was examined. The fatigue strength of the non-peened specimen was 279 MPa, whereas it was 348 MPa for cavitation peening, 325 MPa for shot peening, 303 MPa for laser peening and 296 MPa for water jet peening. The fatigue strength of each peening method was affected by the surface roughness and work hardening.</t>
  </si>
  <si>
    <t>Fatigue strength, Hardness, Stainless steel, Surface modification, Surface roughness</t>
  </si>
  <si>
    <t>10.1007/s00784-018-2718-1</t>
  </si>
  <si>
    <t>Effect of temperature on the cyclic fatigue resistance of thermally treated reciprocating instruments</t>
  </si>
  <si>
    <t>Clinical Oral Investigations</t>
  </si>
  <si>
    <t>© 2018, Springer-Verlag GmbH Germany, part of Springer Nature.Objectives: The aim of this study was to evaluate the impact of body temperature on the cyclic fatigue resistance of different NiTi alloys used for the manufacturing of Reciproc Blue R25 (RB 25.08; VDW, Munich, Germany), X1 Blue File 25 (X1 25.06; MK Life Medical and Dental Products, Porto Alegre, Brazil) and WaveOne Gold Primary (WOG 25.07; Dentsply Maillefer, Ballaigues, Switzerland). Materials and methods: Sixty instruments of the RB 25.08, X1 25.06 and WOG 25.07 systems were used (n = 20). Cyclic fatigue tests were performed at room temperature (20° ± 1 °C) and at body temperature (37° ± 1 °C). The instruments were reciprocated until fracture occurred in an artificial stainless steel canal with a 60° angle and a 5-mm radius of curvature. The time to fracture (TTF) was recorded. Also, the number of cycles to fracture (NCF) was calculated. Data were analysed using one-way ANOVA and Tukey’s tests for inter-group comparison at both temperatures and for the reduction of cyclic fatigue at body temperature. For intra-group comparison at the different temperatures, the unpaired t test was used. Results: The cyclic fatigue test at 20 °C showed that RB 25.08 and X1 25.06 presented significantly higher TTF and NCF than WOG 25.07 (P &lt; 0.05). At 37 °C, all groups presented significant reduction of TTF and NCF (P &lt; 0.05). RB 25.08 presented significant higher TTF than WOG 25.07 (P &lt; 0.05). Regarding the NCF, there was no significant difference among the groups (P &gt; 0.05). The WOG 25.07 presented the lowest percentage reduction of cyclic fatigue (P &lt; 0.05). Conclusion: The body temperature treatment caused a marked reduction of the cyclic fatigue resistance for all reciprocating instruments tested. The RB 25.08 and X1 25.06 systems presented similar results at both temperatures tested. However, WOG 25.07 presented the lowest percentage reduction in fatigue resistance at body temperature. Clinical relevance: The cyclic fatigue resistance of NiTi reciprocating instruments has been evaluated at room temperature. However, the fatigue resistance significantly decreases upon exposure to body temperature, which could affect the mechanical behaviour of the NiTi instruments during root canal preparation.</t>
  </si>
  <si>
    <t>Body temperature, Cyclic fatigue, Nickel titanium, Reciprocating systems</t>
  </si>
  <si>
    <t>10.1007/s00170-019-03349-2</t>
  </si>
  <si>
    <t>Methods for determination of low-cycle properties from monotonic tensile tests of 1.2344 steel applied for hot forging dies</t>
  </si>
  <si>
    <t>© 2019, Springer-Verlag London Ltd., part of Springer Nature.Selected methods for determining fatigue life in the strain-life approach, described by the Manson-Coffin-Basquin (MCB) equation based on results of static tensile tests are presented in this paper. These methods served for determining low-cycle characteristics for 1.2344 steel applied for dies used in forging at high temperatures. The authors presented the results of tensile tests performed at room temperature and at elevated temperatures (300 °C, 500 °C, 600 °C, and 700 °C). Data obtained from these tests enabled to theoretically determine fatigue life characteristics according to the methods: universal slope, 4-point correlation, Mitchell’s, modified universal slope method, Bäumel’s and Seeger’s method, modified 4-point-correlation method, Roessle’s and Fatemi’s method, as well as median method. Curves obtained on this basis were then compared to charts obtained from periodic deformation tests. Results obtained in this manner were compared to actual wear of tools (made of 1.2344 steel) used in the hot forging process of a cover-type forging. Fatigue tests covered deformation of specimens with uniaxial, periodically variable load until their cracking, and were performed at temperatures 20 °C, 300 °C, and 600 °C and at four levels of total strain εac: 0.5%, 0.8%, 1.0%, and 2.0%. Clear differences between the values of coefficients and exponents of the MCB equation were observed depending on the applied theoretical method and depending on test temperature. The research goal is description of different methods for determining fatigue life in strain-life approach based on results of static tensile tests and comparison them with the results from experiment. This will allow choosing the best method to predict the fatigue life of tools made of steel 1.2344 and usage of this method in the future, saving time, and costs related to the performance of experimental tests.</t>
  </si>
  <si>
    <t>Hot forging, Low-cycle fatigue, Tools durability</t>
  </si>
  <si>
    <t>10.1007/s11668-019-00655-5</t>
  </si>
  <si>
    <t>Life Cycle Assessment of Wire Rope Used in Crane Application in a Steel Plant</t>
  </si>
  <si>
    <t>© 2019, ASM International.Wire rope is an important part of any crane. Failure of wire rope may lead to major loss in terms of life and cost. Wire rope failures are attributed by many aspects like operational, manufacturing, environmental, etc. Common type of failure mode is fatigue. There is a requirement of theoretical calculation of fatigue life of a wire rope, so that it can be changed before failures. Present case study shows a failure case of wire rope which is used in slab yard of steel plant. In this case study, wire rope failed prematurely within sixth month of service. The investigation consists of visual inspection, chemical analysis, characterization of microstructures using optical microscopes and hardness test. Present study also considers rope design aspect, effect of lubrication, rope construction factor with bending fatigue life cycle assessment of wire rope. Analysis suggests that the rope failed and damaged with guard of sheave indicating fouling of rope. Appearance of damage marks on guard indicates off-centered rope which can occur due to operational issue.</t>
  </si>
  <si>
    <t>Bending fatigue life, Fouling, Wire rope</t>
  </si>
  <si>
    <t>10.1007/s11665-019-04130-y</t>
  </si>
  <si>
    <t>The Effects of Carburization on the Fatigue Crack Growth Behaviors of Local Surface Cracks in Cylindrical Bars</t>
  </si>
  <si>
    <t>© 2019, ASM International.In this study, a series of fatigue tests were conducted on C45 steel specimens with local surface cracks. The effects of carburizing treatment with different case depths were discussed under cyclic tensile and torsional loading. Moreover, the surface crack extension paths and crack propagation rates were discussed. In addition, the effects of additional static torsion under cyclic tensile loading and additional static tension under cyclic torsional loading were analyzed, and comparisons were made between the results of the carburized materials and those of the uncarburized materials. Some conclusions show that carburization can effectively retard crack extension and improve fatigue life. However, the improvement provided by the case depth on the fatigue life is limited to a certain range, and extensive case depths might decrease the fatigue strengths of materials. For the studied material, carburization had a more direct influence on the crack growth under cyclic tensile loading than cyclic torsional loading.</t>
  </si>
  <si>
    <t>carburization, case depth, crack growth, fatigue life, surface crack</t>
  </si>
  <si>
    <t>10.1016/j.engfracmech.2019.05.015</t>
  </si>
  <si>
    <t>Fatigue behavior of load-carrying cruciform joints with partial penetration fillet welds under three-point bending</t>
  </si>
  <si>
    <t>© 2019 Elsevier LtdThis paper presents experimental data from three-point bending fatigue tests of load-carrying cruciform joints with partial penetration fillet welds that are representative of hydraulic turbine runners. The cruciform joints were made by multi-pass FCAW of martensitic stainless steel plates (AISI 415), followed by weld toe grinding and tempering. The S–N approach is used to compare the fatigue performances for three different weld penetration depths covering both weld toe and weld root failures. In case of weld root failure, the variable fatigue lives at the weld roots in a S–N plot are consolidated by introducing an equivalent notch stress intensity factor under mixed-mode. The results demonstrate that the origin of fatigue failure mode transition is size dependent, and it also depends on the nominal stress range and weld toe surface finish. E316L austenitic weld metal yields lower fatigue performance than E410NiMo martensitic weld metal but does not require preheating.</t>
  </si>
  <si>
    <t>Fatigue failure mode transition, Hydraulic turbine runner, Load-carrying cruciform joint, Notch stress intensity factor, Three-point bending fatigue</t>
  </si>
  <si>
    <t>10.1016/j.engfracmech.2019.05.005</t>
  </si>
  <si>
    <t>Evaluation of fatigue life and fatigue limit of circumferentially-notched Type 304 stainless steel in air and hydrogen gas based on crack-growth property and cyclic stress-strain response</t>
  </si>
  <si>
    <t>© 2019 Elsevier LtdFatigue tests were performed using circumferentially-notched, round bar specimens with a stress concentration factor, Kt, of 6.6 for Type 304, metastable, austenitic stainless steel. The tests were carried out in ambient air and in 0.7 MPa hydrogen gas at room temperature. In a relatively higher stress amplitude regime (i.e., the amplitude resulting in Nf &lt; 105), the hydrogen gas environment caused a marked degradation in fatigue life. In contrast, in a relatively lower stress amplitude regime (i.e., the amplitude resulting in Nf &gt; 105), it appeared that fatigue life did not differ between air and hydrogen gas. It was also confirmed that the fatigue limit appeared not have been degraded in the hydrogen environment though there was a slight difference between the data obtained in two environments. The fatigue life curve and fatigue limit were predicted by assuming that the notch was equivalent to a circumferential crack. Consequently, there was a significant disparity between the prediction and the experimental results. As a result of microscopic observations of the fracture process in combination with elastic-plastic finite element analyses, these discrepancies were attributed to (i) complex cyclic plastic deformation behavior under large- and small-scale yielding conditions within the vicinity of the notch root, (ii) the retardation of crack initiation in the finite life regime, and (iii) the absence of non-propagating cracks at the fatigue limit, all of which are typical characteristics of metastable austenitic stainless steel.</t>
  </si>
  <si>
    <t>Circumferential notch, Elastic-plastic finite element analysis, Fatigue, Hydrogen gas, Type 304 stainless steel</t>
  </si>
  <si>
    <t>10.1007/s11666-019-00865-1</t>
  </si>
  <si>
    <t>Fatigue Bending Behavior of Cold-Sprayed Nickel-Based Superalloy Coatings</t>
  </si>
  <si>
    <t>Journal of Thermal Spray Technology</t>
  </si>
  <si>
    <t>© 2019, ASM International.Cold-sprayed Ni-based superalloy coatings offer new possibilities for manufacturing and repairing damaged components, such as gas turbine blades or other parts of aircraft engines. This development shines a new light on the conventional additive manufacturing technologies and significantly broadens application fields of cold spray. The idea is that cold spray can contribute to improving the fatigue properties of manufacturing and repaired components. This study deals with the analysis of the microstructural and mechanical properties of IN625 cold-sprayed coatings on V-notched carbon steel substrate. Process conditions of 1000 °C and 50 bar were employed to produce coatings in V-notched (60° and 90°) samples in order to evaluate the fatigue crack behavior of the sprayed material. Bending tests were carried out in order to evaluate the crack propagation in the coatings during cyclic loading. The K factor was quantified for the two different notch geometries. After fatigue tests, the cracking mechanisms were observed through SEM. Optical microscopy, nanoindentation as a function of coating/substrate distance and corrosion tests were performed. Porosity measurements through image analyses were done to characterize the coatings’ quality. The results achieved demonstrate that cold spray deposition and repair can contribute to resistance and to the increase in the global fatigue life of cracked structures.</t>
  </si>
  <si>
    <t>cold spray, fracture behavior, IN625, fatigue, superalloys</t>
  </si>
  <si>
    <t>10.1016/j.wear.2019.03.007</t>
  </si>
  <si>
    <t>Investigating the micropitting and wear performance of copper oxide and tungsten carbide nanofluids under boundary lubrication</t>
  </si>
  <si>
    <t>© 2019 Elsevier B.V.The potential of copper oxide (CuO) and tungsten carbide (WC) nanofluids in enhancing micropitting and wear behavior of AISI 8620 steel under boundary lubrication conditions was investigated. The nanofluids consisted of 1% nanoparticles by weight and 1% by weight of oleic acid surfactant in Polyalphaolefin (PAO). Rolling contact fatigue tests were conducted using a micropitting test rig (MPR). Both the nanofluids exhibited increased micropitting life compared to the base oil. Tungsten carbide nanofluids showed significantly higher micropitting and wear resistance behavior than the CuO nanofluids under the boundary lubrication regime. Analysis of the surfaces showed different mechanisms to inhibit micropitting and wear for the two nanofluids. The WC nanofluid formed a tribofilm whereas the CuO nanofluids tended to fill surface cracks with the nanoparticles.</t>
  </si>
  <si>
    <t>Boundary lubrication, Lubricant additives, Micropitting, Nanoparticles, Rolling contact fatigue</t>
  </si>
  <si>
    <t>10.1016/j.wear.2019.03.001</t>
  </si>
  <si>
    <t>On the cavitation resistance of deep rolled surfaces of austenitic stainless steels</t>
  </si>
  <si>
    <t>© 2019 Elsevier B.V.In the present work, two austenitic stainless steels (AISI 304 and AISI 316) were evaluated in cavitation tests with deep rolling treatments (DRT) on their surfaces. The results show that both steels exhibited better behaviour after the deformation process than in untreated conditions; however, the wear rate did not stabilize for the deformed surfaces due to the gradient of properties, attributed mainly to hardness profile of the material after DRT. A correlation between the cavitation erosion resistance and the fatigue strength is presented, with the cavitation wear rate and incubation time showing a good correlation with the fatigue strength coefficient in the case of high-cycle fatigue. In the case of low-cycle fatigue, a good correlation was established for the cavitation wear rate considering the Manson-Coffin theory of strain fatigue, assuming that the cavitation wear rate is inversely proportional to the fatigue life and using a fracture strain equal to the fatigue-ductility coefficient. In this case, a proportional constant around of 103 was found to establish the correlation for both steels. On the other hand, a linear correlation between the cumulative mass loss and surface roughness was separately established for steels under DRT conditions and untreated conditions. In addition, it was demonstrated that DRT is a great possible method for reducing the cost by wear.</t>
  </si>
  <si>
    <t>AISI 304, AISI 316, Cavitation erosion, Cavitation wear rate, Deep rolling, Fatigue, Mass loss rate</t>
  </si>
  <si>
    <t>10.1016/j.msea.2019.04.015</t>
  </si>
  <si>
    <t>Characteristic of interior crack initiation and early growth for high cycle and very high cycle fatigue of a martensitic stainless steel</t>
  </si>
  <si>
    <t>© 2019 Elsevier B.V.In this paper, interior crack initiation and early growth are investigated to determine the high cycle and very high cycle fatigue of a martensitic stainless steel by constant and variable amplitude loading fatigue tests. It is shown that the tested material presents a very large fine granular area (FGA)size (72–176 μm), and the value of the stress intensity factor range for FGA remains almost constant irrespective of the stress amplitude and the fatigue life. The equivalent crack growth rate in FGA is of the magnitude 10−13-10−11 m/cyc as determined by the “tree ring” patterns on the fracture surface under variable amplitude loading. Moreover, transmission electron microscopy shows both refined and coarse grains in the extracted samples beneath the FGA, i.e., there is no inevitable relationship between FGA morphology and refined grains beneath the FGA. Additionally, multi-site crack origins are observed under both constant and variable amplitude loadings. This indicates that the crack tends to initiate from the larger inclusion in the highly stressed region for the inclusion-induced fatigue failure.</t>
  </si>
  <si>
    <t>Crack growth rate, Crack initiation, Grain refinement, Multi-site crack initiation, Very high cycle fatigue</t>
  </si>
  <si>
    <t>10.1002/mdp2.54</t>
  </si>
  <si>
    <t>Notch size effect on in-phase multiaxial fatigue life prediction of steel bar specimens</t>
  </si>
  <si>
    <t>Material Design and Processing Communications</t>
  </si>
  <si>
    <t>© 2019 John Wiley &amp; Sons, Ltd.The current paper presents a comprehensive analysis including experimental and numerical works that elucidate the effect of notch behavior on in-phase multiaxial fatigue life. Multiaxial fatigue experiments of 45 steel and 45QT steel considering the notch radius and opening angles were performed. An investigation including analytical and computational frameworks for multiaxial fatigue analysis on the basis of average strain energy density (SED) theory was conducted to deal with the energy gradient. A bulk of new fatigue data were summarized by normal and shear stress firstly and then reanalyzed by means of the local SED by control volumes surrounding the notch tip. The notch effect on the multiaxial fatigue life is further clarified by SED theory.</t>
  </si>
  <si>
    <t>energy gradient, in-phase, multiaxial fatigue, strain energy density</t>
  </si>
  <si>
    <t>10.13224/j.cnki.jasp.2019.06.007</t>
  </si>
  <si>
    <t>Analysis on multiaxial high-cycle fatigue failure of 30CrMnSiA steel under proportional and non-proportional loading</t>
  </si>
  <si>
    <t>30CrMnSiA steel, Crack path, Fracture characteristics, Multiaxial fatigue, Phase angle, Stress amplitude ratio</t>
  </si>
  <si>
    <t>10.21595/jve.2018.20333</t>
  </si>
  <si>
    <t>The fatigue properties and damage of the corroded steel bars under the constant-amplitude fatigue load</t>
  </si>
  <si>
    <t>Journal of Vibroengineering</t>
  </si>
  <si>
    <t>© 2019 Xiang Sen Ouyang, et al.We obtained the corroded steel bars by conducting electrically-accelerated corrosion tests. Then, to investigate the effects of the corrosion ratio and the stress amplitude on the fatigue life, and to further study the damage evolution law under corrosion and fatigue loads, we performed axial fatigue tests on 13 steel bars with various corrosion ratios. The laboratory results show that the fatigue life is logarithmical linear to the stress amplitude, and the increase in corrosion ratio leads to the accelerated decrease in the fatigue life. In addition, the increase in stress amplitude can accelerate the fatigue damage, and further decreases the fatigue life. With the laboratory data, we further established a model to predict the fatigue life of the steel bars with various corrosion ratios. The evolution of the residual strains includes the relatively rapid increase, stable increase and rapid increase stages. Moreover, we developed an evolution equation for the residual strain, and this equation can properly describe the laboratory results. Furthermore, considering the fatigue damage, we proposed a constitutive model to describe the stress-strain curve of the corroded steel bar under static tension. The comparison shows that the calculated stress curves agree well with the laboratory curves.</t>
  </si>
  <si>
    <t>Corrosion, Damage invariable, Fatigue life, Fatigue residual strain, Prediction model, Stress-strain curve</t>
  </si>
  <si>
    <t>10.1016/j.ijpvp.2019.04.003</t>
  </si>
  <si>
    <t>A multi-scale failure-probability-based fatigue or creep rupture life model for estimating component co-reliability</t>
  </si>
  <si>
    <t>© 2019 Elsevier LtdThe American Society of Mechanical Engineers (ASME)Boiler and Pressure Vessel Code (BPVC)Committee has recently developed a new Section XI (Nuclear Components Inspection)Division 2 Code named “Reliability and Integrity Management (RIM)." RIM incorporates a new concept known as “System-Based Code (SBC)" originally due to Asada and his colleagues (2001–2004), where an integrated approach from design to service inspection is introduced using an overall statistical quantity known as “reliability index,” or, “co-reliability target.” In this paper, we develop a new theory of fatigue and creep rupture life modeling for metal alloys at room and elevated temperatures such that the co-reliability target can be estimated from fatigue and creep rupture test data. To illustrate an application of this new modeling approach, we include two numerical examples using (a)the fatigue failure data of six AISI 4340 steel specimens at room temperature (Dowling, N. E., 1973)and (b)the creep rupture time data of 37 specimens of 1.3Mn-0.5Mo-0.5Ni steel plates at 500 C (NRIM, 1987). Significance and limitations of this new fatigue and creep rupture life modeling approach are presented and discussed.</t>
  </si>
  <si>
    <t>ASME BPVC Section XI Division 2, Component co-reliability, Creep rupture time, Fatigue, Fault tree probability analysis, Multi-scale model, Probabilistic risk assessment, Reliability and integrity management, Structural integrity, System-based code</t>
  </si>
  <si>
    <t>10.1016/j.engfracmech.2019.04.026</t>
  </si>
  <si>
    <t>Fatigue crack initiation prediction using phantom nodes-based extended finite element method for S355 and S690 steel grades</t>
  </si>
  <si>
    <t>© 2019 Elsevier LtdThe assessment of fatigue crack initiation behavior of steel structures is essential and important especially to improve the application of high strength steel in construction. For a complete understanding of fatigue endurance, it is necessary to combine the phenomenological damage model with finite element numerical approach. In this paper, phantom nodes-based extended finite element method is used to predict the fatigue crack initiation of steel material, considering a prediction by XFEM of coupon tests made of steel grades S355 and S690. A user-defined fatigue damage initiation subroutine based on Smith, Watson, and Topper (SWT) damage model combined with non-linear isotropic/kinematic cyclic hardening model is implemented to predict fatigue crack initiation. The proposed method is successfully validated based on fatigue coupon test results of both steel grades, S355 and S690.</t>
  </si>
  <si>
    <t>Extended finite element method (XFEM), Fatigue crack initiation, Fatigue life prediction, Phantom nodes, Smith, Watson and Topper damage model</t>
  </si>
  <si>
    <t>10.1007/s13369-019-03765-2</t>
  </si>
  <si>
    <t>A Temperature-Dependent, Nonlinear Kinematic/Isotropic Hardening Material Constitutive Model of the Surface Layer of 37Cr4 Steel Subjected to Slide Burnishing</t>
  </si>
  <si>
    <t>© 2019, King Fahd University of Petroleum &amp; Minerals.Slide burnishing (SB) is a simple and efficient method for finishing symmetric rotary metal parts. The thermo-mechanical nature of SB has not been studied in the literature and is, therefore, an object of investigation in this article. A combination of finite element method (FEM) analyses and experiments is used, and a very important part of building the FEM model is the constitutive model of the surface layer of the workpiece being slide burnished. A temperature-dependent, nonlinear kinematic/isotropic hardening material constitutive model of the surface layer of 37Cr4 steel has been modelled on the basis of temperature-dependent indentation tests and inverse FEM analyses. In order to illustrate the benefits of this thermo-mechanical constitutive model, 3D FEM simulations of the SB of holes have been conducted; doing so establishes the effect of the generated temperature on the residual hoop stress distribution around the processed hole. Fully coupled thermal stress, sequentially coupled, and temperature-independent FEM simulations have been conducted to determine the residual hoop stresses. Alternatively, these stresses are experimentally obtained through the modified “split ring” method. It has been proven that a sequentially coupled thermal stress FEM simulation with nonlinear kinematic/isotropic hardening predicts the residual hoop stresses in such a manner as to be in satisfactory agreement with the experimental outcomes. It has been established that the generated temperature reduces the beneficial effect from the introduced residual stresses, thus reducing the fatigue life of the corresponding structural component.</t>
  </si>
  <si>
    <t>Material constitutive model, Residual stresses, Slide burnishing, Strain hardening, Thermal stress FEM analysis</t>
  </si>
  <si>
    <t>10.1016/j.tafmec.2019.03.016</t>
  </si>
  <si>
    <t>Prediction of fatigue crack propagation and fractography of rail steel</t>
  </si>
  <si>
    <t>© 2019 Elsevier LtdThe aim of the present research is to determine the initiation and propagation of cracks and its geometric specifications. Metallurgical factors, especially the non-metallic inclusions have a significant impact on the fatigue life of railways. Since all non-metallic inclusions in a measure of steel alloy is not dangerous, determining how and which one of them affects the fatigue process of the rails is of the present studies' concern. Afterwards, the results of the research on fracture surface of fatigue specimens will be presented. Numerical and experimental methods are used to investigate the behavior of fatigue crack growth in the specimen. For this purpose, the fatigue crack growth and hardness tests were carried out and have been checked by fractography studies on fractured specimens. The hardness of the specimens was measured in different points by using Rockwell micro-hardness experiment. Afterwards, a three-dimensional boundary element method is used for fatigue crack growth under stress field. The modified Paris model is used to estimate fatigue crack growth rates. Finally, three-dimensional boundary element analysis results obtained show good agreement with those achieved in experimental tests.</t>
  </si>
  <si>
    <t>Crack, Fatigue crack growth, Fractography, Fracture surface, Rail</t>
  </si>
  <si>
    <t>10.1016/j.apor.2019.03.018</t>
  </si>
  <si>
    <t>Probabilistic analysis of the DoB in axially-loaded tubular KT-joints of offshore structures</t>
  </si>
  <si>
    <t>© 2019 Elsevier LtdThe degree of bending (DoB) characterizing the through-the-thickness stress distribution has a profound effect on the fatigue behavior of tubular joints commonly found in steel offshore structures and the determination of DoB values is essential for improving the accuracy of fatigue life estimation. Probability density functions of the involved random variables are necessary for the fatigue reliability analysis of offshore structures. The objective of present research was the derivation of probability density function (PDF) for the DoB in tubular KT-joints commonly found in jacket-type offshore platforms. A total of 162 finite element (FE) analyses were carried out on 81 FE models of KT-joints subjected to two types of axial loading. Generated FE models were validated using experimental data, previous FE results, and available parametric equations. Based on the results of parametric FE study, a sample database was prepared for the DoB values and density histograms were generated for respective samples based on the Freedman-Diaconis rule. Thirteen theoretical PDFs were fitted to the developed histograms and the maximum likelihood (ML) method was applied to evaluate the parameters of fitted PDFs. In each case, the Kolmogorov-Smirnov test was used to evaluate the goodness of fit. Finally, the Generalized Extreme Value model was proposed as the governing probability distribution function for the DoB. After substituting the values of estimated parameters, six fully defined PDFs were presented for the DoB in tubular KT-joints subjected to two types of axial loading.</t>
  </si>
  <si>
    <t>Axial loading, Degree of bending (DoB), Fatigue, Generalized Extreme Value model, Kolmogorov-Smirnov test, Probability density function (PDF), Tubular KT-joint</t>
  </si>
  <si>
    <t>10.1016/j.jmbbm.2019.03.011</t>
  </si>
  <si>
    <t>Effect of different loading pistons on stress distribution of a CAD/CAM silica-based ceramic: CAD-FEA modeling and fatigue survival analysis</t>
  </si>
  <si>
    <t>Journal of the Mechanical Behavior of Biomedical Materials</t>
  </si>
  <si>
    <t>© 2019 Purpose: This study evaluated the effect of different loading pistons, made of various materials and with different elastic moduli acting as antagonist material, on stress distribution and fatigue behavior of a CAD/CAM silica-based ceramic. Materials and methods: Discs of CAD/CAM made silica-based ceramic (N = 60) (VITA MARK II) were divided into six groups (n = 10 per group), according to the test method (M: Monotonic; F: Fatigue) and the antagonist piston material (T: Tungsten; S: Steel; G: Epoxy resin). FT, FS and FG combinations were submitted to mechanical cycling (2 × 10 6 cycles, 4 Hz, 45 N). The bending stress after fatigue were also valuated using Weibull analysis and the parameters η (eta), β (beta) and the mean time to failure (MTTF) were calculated. Fractographic analysis and Finite Element Analysis (FEA) were performed. Data were analyzed using ANOVA and Tukey's tests (alpha=0.05). Results: MG presented significantly less bending strength (MPa) (75.6) compared to MT (87.8) and MS (84.4) (p &lt; 0.05). Six specimens from FT (MMTF: 8.3 × 10 6 ; β:0.60; η:5.6 × 10 6 ), four from FS (MMTF: 1.9 × 10 6 ; β:1.2; η:2.0 × 10 6 ) and one from FG (MMTF: 1.3 × 10 6 ; β:0.48; η:0.64 × 10 6 ) survived the fatigue test. The stress peak on the tensile surface of S was similar to that of T and both were less than that of G. The failure origins were on the tensile surface. Conclusion: The epoxy resin pistons were able to decrease the bending stress, and life expectancy (faster failure) of a silica-based ceramic compared to tungsten and steel.</t>
  </si>
  <si>
    <t>Bending stress, Biaxial flexural strength, Fatigue, Feldspar ceramic, Finite element analysis, Stress, Survival</t>
  </si>
  <si>
    <t>10.1016/j.surfin.2018.10.009</t>
  </si>
  <si>
    <t>Study on fatigue crack growth performance of EH36 weldments by laser shock processing</t>
  </si>
  <si>
    <t>Surfaces and Interfaces</t>
  </si>
  <si>
    <t>© 2018EH36 ship steel plates are widely used under harsh environment of ships and offshore platforms because of high specific strength, good low temperature impact toughness, good weldability, and good corrosion resistance. However, welded ship steel plates produce unforeseen crack and fatigue failure during service. In order to improve the fatigue resistance of EH36 weldments, the influence of impact pressure, spot diameter, and laser shock processing (LSP) on the fatigue crack growth (FCG) rate of EH36 weldment was studied. LSP experiments and fatigue tests on EH36 compact tension (CT) weldments were carried out. The surface compressive residual stress and the microhardness in the welding zone (WZ) with LSP-3 are 230 MPa and 270 HV, and grain size in the surface layer of WZ was refined. Fatigue life of EH36 weldments with LSP-3 increases by 270% compared to that of them without LSP. FCG rate obviously decreases because of the secondary cracks and narrow and dense fatigue striations occurring in the fatigue fracture. Moreover, large and deep dimples on the fatigue fracture effectively improve the plasticity of weldments. The proposed research provides the instruction to predict the fatigue life of EH36 weldments by LSP.</t>
  </si>
  <si>
    <t>Compressive residual stress, EH36 weldments, Fatigue fracture, FCG rate, Laser shock processing (LSP), Microhardness</t>
  </si>
  <si>
    <t>10.1007/s11249-019-1153-z</t>
  </si>
  <si>
    <t>Effect of Retained Austenite on White Etching Crack Behavior of Carburized AISI 8620 Steel Under Boundary Lubrication</t>
  </si>
  <si>
    <t>© 2019, Springer Science+Business Media, LLC, part of Springer Nature.The formation of white etching cracks (WECs) is a dominant failure mode in wind turbine gearbox bearings that can significantly shorten their operating life. Although the phenomenon of WECs has been communicated in the field for more than a decade, the driving mechanisms are still debated, and the impact of proposed mitigation techniques is not quantified. Leading hypotheses to inhibit the formation of WECs center on material solutions, including the use of steel with high levels of retained austenite (RA). The present work aims to explore the impact of RA on the formation of WECs within AISI 8620 steel under boundary lubrication. A three ring-on-roller benchtop test rig was used to replicate WECs in samples with different levels of RA. While varying levels of RA had a minimal effect on time until failure, a significant effect on crack morphology was observed. Additionally, potential underlying mechanisms of White Etching Area formation were elucidated. Under the current test conditions, the microstructural alterations adjacent to the cracks in the lower RA samples were more developed compared to those of the higher RA samples. Additionally, the WEC networks in the high RA samples contained significantly more crack branches than those of the low RA samples.</t>
  </si>
  <si>
    <t>Bearing failure, Microstructural alterations, Retained austenite, Rolling contact fatigue, White etching cracks, Wind turbine gearbox bearings</t>
  </si>
  <si>
    <t>10.1002/mdp2.37</t>
  </si>
  <si>
    <t>Mixed numerical-experimental method for generation of energy-life fatigue master curves</t>
  </si>
  <si>
    <t>© 2019 John Wiley &amp; Sons, Ltd.Advanced high-strength steels are outstanding materials to meet the current demands of automotive industry, including the reduction of vehicle weight. These high value-added products, which operate generally under adverse service conditions, are highly susceptible to fatigue failure. Modern fatigue design approaches, namely, those based on the strain energy density concept, require detailed information about the energy-life relationship. This paper proposes a straightforward methodology to generate energy-life fatigue master curves on the basis of only two uniaxial low-cycle fatigue tests and two elastic-plastic finite-element models. The methodology is successfully tested in an advanced high-strength steel.</t>
  </si>
  <si>
    <t>fatigue master curve, low-cycle fatigue, strain energy density</t>
  </si>
  <si>
    <t>10.1016/j.jcsr.2019.02.010</t>
  </si>
  <si>
    <t>Experimental study on the fatigue behavior of the orthotropic steel deck rehabilitated by UHPC overlay</t>
  </si>
  <si>
    <t>© 2019The orthotropic steel deck is widely adopted in a number of large span steel bridges for its light self-weight and high load-bearing capacity. In China, due to the heavy load traffic, the fatigue cracks have been observed in many steel decks. If fatigue cracks were not repaired properly, the performance of steel decks will deteriorate rapidly. In order to improve the fatigue behavior of the cracked orthotropic steel deck, the UHPC (Ultra-high performance concrete) overlay is proposed to cast on the steel deck for decreasing the stress range. In this study, a full-scale specimen was used to investigate the rehabilitation process of the cracked steel deck. Firstly, the specimen without pavement developed a crack at the rib-to-deck welded connection during the cyclic load test. Then the crack was repaired and the UHPC overlay was casted on the specimen. After the 28 days curing on site, for comparison, the specimen with the UHPC overlay was investigated at the same cyclic load cases of the second stage test. At the end of the cyclic load test, no crack was observed, and the effectiveness of the UHPC overlay improving the fatigue life was demonstrated by the equivalent standard axle cycles according to the Miner's linear accumulative damage rule.</t>
  </si>
  <si>
    <t>Fatigue test, Linear accumulative damage rule, Orthotropic steel deck, UHPC overlay</t>
  </si>
  <si>
    <t>10.1016/j.tafmec.2019.02.015</t>
  </si>
  <si>
    <t>Fatigue process of rib-to-deck welded joints of orthotropic steel decks</t>
  </si>
  <si>
    <t>© 2019 Elsevier LtdThe numerous welded joints in orthotropic steel decks (OSDs) lead to a high probability of fatigue damage. One of the most detrimental problems is the severe reduction of the serviceability due to cracks in rib-to-deck welded joints, which require in-depth studies on the entire fatigue process. The linear elastic fracture mechanics has been proven to be effective in this aspect. When put into practice on actual projects, however, its accuracy and feasibility are largely dependent on features in various scales. This paper presents an investigation on the fatigue behavior of orthotropic steel decks with respect to multiscale concerns. By performing fatigue tests on OSD specimens welded by 15-mm-thick deck plates and 6-mm-thick stiffeners of S355 steel, the rib-to-deck weld toe crack that penetrates the deck plate is produced and the crack growth path is addressed using beach mark method. Afterwards, a two-dimensional local model of the rib-to-deck weld toe crack is built using the extended finite element method by which the stress intensity factors for early-stage cracks can be obtained. Based on the similar concept of nominal stresses, it can easily be linked to the macroscopic model and forms a non-concurrent method that enables to simulate the crack growth at rib-to-deck weld toe. As a result, a crack growth rate curve for the test specimen is given and different stages are analyzed with respect to the Paris law, indicating a clear influence of the early-stage fatigue cracks. The material constants of crack growth are obtained and validated, which may further be introduced to the fatigue assessment and life estimation for the maintenance work of OSDs.</t>
  </si>
  <si>
    <t>Beach mark, Fatigue process, Multiscale, Orthotropic steel deck, Welded joint</t>
  </si>
  <si>
    <t>10.1016/j.ijfatigue.2019.02.025</t>
  </si>
  <si>
    <t>Influence of fillet end geometry on fatigue behaviour of welded joints</t>
  </si>
  <si>
    <t>© 2019This paper presents a fatigue analysis of a type of fillet welded joint representative of one main joint of the steel box girder of the Alcácer do Sal railway bridge. From previous studies, it was found that the welded joint between the box girder diagonal and the central hanger gusset is one of the most stressed details of the bridge. This welded joint was not fully manufactured according to current construction procedures, as regards the fillet weld end configuration. In order to assess the fatigue behaviour of such welded joint, the present study combines an experimental campaign and numerical analysis. A total of four welded joint series were produced in order to allow the comparison of the fatigue performance of similar type of welded joint of the Alcácer do Sal bridge with welded joints produced according to existing recommendations, such as EC3. Since scale-down specimens were considered, two different thicknesses were included in this study for each joint configuration, to allow the verification of any thickness effect. Concerning the numerical analyses, two main numerical tools were used: the standard Finite Element Method (FEM) with ANSYS and the eXtended Finite Element Method (XFEM) with ABAQUS. Fatigue life predictions were performed including both fatigue crack initiation and fatigue crack propagation phases. The number of cycles to initiate a fatigue crack was computed using local notch strain-life approaches, and the number of cycles for fatigue crack propagation was computed by integrating the Paris fatigue crack growth law with stress intensity factors computed with ANSYS (virtual crack closure technique) and ABAQUS (contour integral method, 3D XFEM model). Experimental tests demonstrated little influence of fillet weld end geometry on fatigue behaviour of welded joints and plate thickness effects were also reduced as also confirmed by the similar fatigue crack propagation rates. Both numerical simulations provided very accurate predictions of the experimental S-N curves, however the XFEM modelling opens new possibilities for mix-mode fatigue crack propagation simulations.</t>
  </si>
  <si>
    <t>Crack propagation, Extended Finite Element Method, Fatigue assessment, Fillet welded joints, Finite Element Method, Local strain-life approach</t>
  </si>
  <si>
    <t>10.1016/j.ijfatigue.2019.02.006</t>
  </si>
  <si>
    <t>Cyclic deformation and fatigue behavior of additively manufactured 17–4 PH stainless steel</t>
  </si>
  <si>
    <t>© 2019 Elsevier LtdStatic and fatigue experiments were conducted on conventionally manufactured (CM) and additively manufactured (AM) 17–4 PH stainless steels in ambient air. The fatigue experiments were tested under the fully reversed strain-controlled condition with the strain amplitudes ranging from 0.15% to 1.0%. The two manufacturing conditions result in similar tensile strengths but the AM 17–4 PH stainless steel has a significantly lower ductility than that of the CM steel. The fatigue limit of the CM 17–4 PH stainless steel is approximately 640 MPa and the fatigue limit of the AM steel is approximately 300 MPa. The strain-life fatigue curves of both materials display a kink point from low cycle fatigue regime to high cycle fatigue regime. Defects and porosity from the additive manufacturing process contribute to the weakened fatigue properties and ductility of the AM stainless steel.</t>
  </si>
  <si>
    <t>17–4 PH stainless steel, Additive manufacturing (AM), Cyclic deformation, Fatigue</t>
  </si>
  <si>
    <t>10.1111/iej.13073</t>
  </si>
  <si>
    <t>Influence of static and dynamic cyclic fatigue tests on the lifespan of four reciprocating systems at different temperatures</t>
  </si>
  <si>
    <t>International Endodontic Journal</t>
  </si>
  <si>
    <t>© 2019 International Endodontic Journal. Published by John Wiley &amp; Sons LtdAim: To compare the cyclic fatigue resistance of four reciprocating single-file systems within artificial stainless-steel canals at two temperatures using different kinematics. Methodology: A total of 240 instruments, Reciproc Blue, Reciproc, WaveOne Gold and WaveOne, (60 of each), were tested at room and intracanal temperature using both a static and a dynamic model (n = 15) in a stainless-steel artificial canal with an inner diameter of 1.5 mm, 60° angle of curvature and 5 mm radius of curvature until fracture occurred. The time to fracture was measured in seconds using a digital chronometer, and data were analysed using one-way analysis of variance and Bonferroni tests. Results: WaveOne instruments had significantly less fatigue resistance compared to that of other systems in all conditions (P &lt; 0.05). Comparison of the results from the static and dynamic models at both temperatures revealed that fatigue resistance was significantly increased in the dynamic model for all the instrument systems (P &lt; 0.05). Temperature did not influence the cyclic fatigue resistance results (P &gt; 0.05). There were no significant differences in the mean length of the fractured fragments of the various instruments tested (P &gt; 0.05). Conclusion: WaveOne files had a shorter cyclic fatigue life. The dynamic axial movement extended the cyclic fatigue life, but it did not have any influence on the comparison among the instruments tested in respect of the static test. Temperature did not significantly affect the cyclic fatigue of these nickel–titanium files.</t>
  </si>
  <si>
    <t>cyclic fatigue, heat treatment, intracanal temperature, static and dynamic tests</t>
  </si>
  <si>
    <t>10.1016/j.istruc.2019.01.001</t>
  </si>
  <si>
    <t>A finite element based approach for fatigue life prediction of headed shear studs</t>
  </si>
  <si>
    <t>© 2019 Institution of Structural EngineersSteel shear studs in bridges are subjected to rapidly fluctuating stresses causing fatigue failure. Research on fatigue of shear studs mainly focused on tests. Both AASHTO and Canadian design curve for fatigue resistance of shear studs are based on the tests conducted in the mid1960s by Slutter and Fisher. This paper presents a finite element based approach using push-out specimen for fatigue life estimation of headed shear stud connectors. Both crack initiation and crack propagation life are estimated and an excellent correlation is found when compared against test results. In addition, since a significant amount of push-out tests data on headed shear studs are now available, this paper evaluates the fatigue design curves of different standards, with special focus given to evaluation of the value of constant amplitude fatigue limit (CAFL) given in the current AASHTO and Canadian code (CSA S6-14). The regression analysis also shows that the current fatigue curves in different codes can be used for shear studs as large as 31.8 mm. Thus, restriction of use of studs larger than 25 mm (1 in.) in different bridge codes (CSA S6, Eurocode 4, and AASHTO) can be waived.</t>
  </si>
  <si>
    <t>Crack initiation life, Crack propagation life, Fatigue-life, Push-out test, Shear stud</t>
  </si>
  <si>
    <t>10.12989/scs.2019.31.4.409</t>
  </si>
  <si>
    <t>Uniaxial fatigue, creep and stress-strain responses of steel 30CrNiMo8</t>
  </si>
  <si>
    <t>Copyright © 2019 Techno-Press, Ltd.The choice of individual material for industrial application is primarily based on knowledge of its behavior in similar applications and similar environmental conditions. Contemporary design implies knowledge of material behavior and knowledge in the area of structural analysis supported by large capacity computers. Bearing this in mind, this paper presents and analyzes the experimental results related to the mechanical properties of the material considered (30CrNiMo8/1.6580/AISI 4340) at different temperatures as well as its creep and fatigue behavior. All experimental tests were carried out as uniaxial tests. The test results related to the mechanical properties are presented in the form of engineering stress-strain diagrams. The results related to the creep behavior of the material are shown in the form of creep curves, while the fatigue of the material is shown in the form of stress – life ( − ) diagram. Based on these experimental results, the values of the following properties are determined: ultimate tensile strength (,20 = 696 MPa), yield strength (0.2,20 = 355.5 MPa), modulus of elasticity (,20 = 217 GPa) and fatigue limit (,20,=−1 = 280.4 MPa). Results related to fatigue tests were obtained at room temperature and stress ratio = −1.</t>
  </si>
  <si>
    <t>Charpy impact energy, Creep, Fatigue, Mechanical properties, Steel 30CrNiMo8</t>
  </si>
  <si>
    <t>10.1016/j.surfcoat.2019.03.061</t>
  </si>
  <si>
    <t>Effect of ultrasonic surface rolling on microstructure and rolling contact fatigue behavior of 17Cr2Ni2MoVNb steel</t>
  </si>
  <si>
    <t>Surface and Coatings Technology</t>
  </si>
  <si>
    <t>© 2019 Elsevier B.V. Ultrasonic surface rolling (USR) treatment with different rolling loads (600, 800, 1000 and 1200 N) was introduced to the 17Cr2Ni2MoVNb steel. The microstructure and rolling contact fatigue (RCF) behavior after USR treatment were investigated. Results pointed out that grain refinement existed in the surface-modified layer of the material after USR treatment. The treatment with rolling load at 1200 N could produce a best surface enhancement effect, compared to the untreated sample, the microhardness of USR treated sample (25 kHz, 1200 N) was increased from 795 HV 0.2 to 905 HV 0.2 , with an increase by 13.8%. The surface residual compressive stress was increased from −334 MPa to −527 MPa, with an increase by 57.8%. However, the samples treated at 1200 N increased the surface roughness and caused some surface cracks on the rolled surface, which was an important factor to reduce the fatigue life. The results from RCF tests showed that USR treatment with rolling load at 1000 N exhibited the maximum mean life of 3.71 × 10 6 cycles.</t>
  </si>
  <si>
    <t>17Cr2Ni2MoVNb, Microstructure, Rolling contact fatigue, Ultrasonic surface rolling</t>
  </si>
  <si>
    <t>10.1007/s11665-019-04065-4</t>
  </si>
  <si>
    <t>Effects of Fine Particle Shot Peening Treatment on Fatigue Properties of Al-7Si-0.3Mg Alloy</t>
  </si>
  <si>
    <t>© 2019, ASM International.In this study, two different fine particle shot peening (FPSP) treatments were performed on Al-7Si-0.3Mg alloy specimens to evaluate their effects on fatigue properties. After the treatment, the microstructure morphology of the specimens was observed, and the surface roughness and residual stress distribution were measured. Rotating bending fatigue tests were conducted, and the fatigue fracture surfaces were observed using scanning electron microscopy (SEM). The crack initiation and propagation behavior were investigated using the replica method. The results indicate that FPSP can introduce residual stress on the surface layer of the material and refine the surface microstructure, and also change the surface roughness. At low stress amplitude levels, FPSP can improve fatigue life significantly. At 5 × 107 cycles, the fatigue strength of shot-peened specimens increased by 33% compared to unpeened specimens. In unpeened and steel shot-peened (SSP) specimens, both crystal slip and casting defects can induce fatigue failure, while only casting defects can cause failure in the case of ceramic shot-peened (CSP) specimens. Moreover, FPSP can move the crack initiation site to the subsurface from the surface. The range of threshold stress intensity factor of the material can be improved significantly by this treatment. Casting defects have a significant influence on fatigue strength; the effect on fatigue strength can be well evaluated by the modified Murakami equation.</t>
  </si>
  <si>
    <t>crack initiation, fatigue strength, fine particle shot peening, residual stress, S–N curve</t>
  </si>
  <si>
    <t>10.1016/j.compstruct.2019.03.012</t>
  </si>
  <si>
    <t>Test on fatigue repair of central inclined cracked steel plates using different adhesives and CFRP, prestressed and non-prestressed</t>
  </si>
  <si>
    <t>© 2019 Elsevier LtdThis paper investigates the fatigue repair of 15 central inclined cracked steel plates using different repair materials and prestress levels. Thirteen steel plates were repaired with three kinds of carbon fiber reinforced polymer (CFRP) and two kinds of adhesive in different configurations (single-sided, double-sided, non-prestressed and prestressed). Two unrepaired steel plates were used as the reference. Fatigue performance was evaluated using the fatigue life and the failure mode. It was found that when the tensile stiffness of distinct CFRP was identical, the fatigue lives of different specimens in the same configuration were alike regardless of the failure mode. Nevertheless, different CFRP and adhesives contributed strongly to the failure mode. Fatigue lives demonstrated that double-sided repair was more efficient than single-sided repair, while prestressed repair had the highest repair efficiency. When prestressed, higher prestress level led to greater fatigue life improvement. Besides, prestress levels measured from CFRP strain and steel plate strain were compared; the latter was found to be more consistent with the tested fatigue lives.</t>
  </si>
  <si>
    <t>Carbon fiber reinforced polymer (CFRP), Failure mode, Fatigue life, Inclined crack, Prestress level</t>
  </si>
  <si>
    <t>10.1520/MPC20180152</t>
  </si>
  <si>
    <t>Characterization and industrial performance evaluation of duplex-treated AISI H21 die steel during hot forging process</t>
  </si>
  <si>
    <t>© 2019 by ASTM International.Die/tooling failure during the hot forging process is mainly due to repeated varying mechanical loads, rigorous thermal shocks, as well as strong friction and erosion. These cause different failure mechanisms, such as wear, thermal fatigue, and plastic deformation. The enhancement of die service life for a hot forging industry is necessary now in order to be competitive globally. Four nitride coatings—TiN, TiAlN, TiCrN, and AlCrN—were deposited onto plasma-nitrided AISI H21 hot work die steel using the cathodic arc evaporation physical vapor deposition technique. The coatings were characterized by scanning electron microscope (SEM), SEM–energy dispersive x-ray spectroscopy (EDS), x-ray power diffraction (XRD), line scan EDS, and x-ray mapping tests and microhardness tester. The wear characteristics were examined using a pinon-disk method at high temperature and speed against EN31 bearing steel disk. It was observed that the AlCrN and CrTiN coatings have lower wear rates than other coatings at high temperature (550°C). Also, these coatings performed best during actual industrial practice. The enhancement in die life was reported to be 55 and 76 % in terms of parts being hot forged. The low value of the coefficient of friction for all coatings at 550°C can partly be attributed to lower hardness difference between the pins and disks, decreased plastic deformation in the contact, and, consequently, less ploughing (abrasive wear action). Predominately, wear was the main die failure mode there was; when used, dies were observed microscopically.</t>
  </si>
  <si>
    <t>Coatings, Die, Duplex treatment, Hot forging, Physical vapour deposition, Scanning electron microscopy-energy dispersive x-ray spectroscopy, Tribometer, X-ray diffraction</t>
  </si>
  <si>
    <t>10.14436/2358-2545.9.2.036-042</t>
  </si>
  <si>
    <t>Cyclic fatigue and torsional resistance of Gold-type thermally treated reciprocating instruments</t>
  </si>
  <si>
    <t>© 2019. Dental Press EndodonticsIntroduction: The aim of the present study was to evalu-ate the cyclic and torsional fatigue resistance of WA1 and WaveOne Gold instruments. Methods: Twenty instru-ments of the WA1 system (25/0.07v) and twenty instru-ments of the WaveOne Gold system (25/0.07v) were used. The cyclic fatigue resistance was tested by measuring the time to fracture in a stainless steel curved artificial canal with an angle of 80° and a radius of curvature of 3 mm (n = 10). The maximum torque and rotation angle at instrument fail-ure (n = 10) were measured according to ISO 3630-1. The fracture surface of all the fragments was examined with a scanning electron microscope. The results were statistically analyzed using the student t-test with a significance level of 5%. Results: There were no differences in cyclic fatigue life of the tested instruments (P&gt; 0.05). The maximum torsional force of the WA1 instruments was lower than the WaveOne Gold instruments (P &lt;0.05); however, no differences were observed in the maximum rotation angle of both systems (P&gt; 0.05). The scanning electron photomicrographs of the fracture surface revealed similar and typical characteristics of cyclic fatigue and torsional failure for the 2 types of instru-ments. Conclusion: Within the results of the present study, it can be concluded that WaveOne Gold and WA1 instru-ments had similar behavior regarding cyclic fatigue. How-ever, WaveOne Gold instruments presented greater angular deflection to torsional fracture than WA1 instruments.</t>
  </si>
  <si>
    <t>Dental Instruments, Endodontics, Fatigue, Mechanics., Tor-sion</t>
  </si>
  <si>
    <t>10.3969/j.issn.1001-4632.2019.03.13</t>
  </si>
  <si>
    <t>Coupling Effect of Wheel-Rail Rolling Contact and Braking Thermal Load on Crack Initiation Life of Heavy Haul Wheel Tread</t>
  </si>
  <si>
    <t>Braking thermal load, Fatigue crack, Fatigue damage, Heavy haul wheel, Initiation life, Wheel-rail rolling contact</t>
  </si>
  <si>
    <t>10.14006/j.jzjgxb.2019.05.008</t>
  </si>
  <si>
    <t>Fatigue behavior of steel-concrete composite beams with corroded stud</t>
  </si>
  <si>
    <t>© 2019, Editorial Office of Journal of Building Structures. All right reserved.In order to study the fatigue behavior of steel-concrete composite beams with corroded stubs under negative bending moment, one specimen was tested under static loading while five specimens were tested under fatigue loading. In the static test, the bearing capacity of the composite beam under negative bending moment was obtained as a reference for the fatigue tests. In the fatigue tests, the load-strain curves, load-mid span deflection curves, the residual deformation and stiffness were obtained. The test results indicate that the fatigue life of test specimens decreases with the increases of corrosion rate of studs while the residual deformation increases with the increases of corrosion rate of studs. The stiffness of test specimens decreases during the fatigue loading process but has no relationship with the corrosion rates. The slip stiffness decreases significantly with the increases of corrosion rate of the studs.</t>
  </si>
  <si>
    <t>Fatigue property, Fatigue test, Negative bending moment area, Static test, Steel-concrete composite beam, Stud corrosion</t>
  </si>
  <si>
    <t>10.3390/met9050491</t>
  </si>
  <si>
    <t>Evolution of white etching bands in 100Cr6 bearing steel under rolling contact-fatigue</t>
  </si>
  <si>
    <t>© 2019, MDPI AG. All rights reserved.The formation of white etching bands (WEBs) occurs at the subsurface of rolling contact-fatigued bearing inner rings, exhibiting microstructural decay detrimental to bearing life. Despite the fact that WEBs have been observed in bearing steels for nearly 70 years, the understanding of WEB formation is still limited and mostly qualitative. Therefore, a systematic investigation is carried out in this research to reveal the evolution of WEBs with respect to the number of contact cycles. WEBs formed at different stages are reproduced by full-scale bearing RCF tests with predetermined numbers of cycles. Multi-scale characterisation techniques such as optical microscopy, micro-indentation, scanning and transmission electron microscopy and atomic force microscopy are conducted on the microstructural alterations to study the development and microstructure of WEBs. WEBs are found in the absence of dark etching regions which is attributed to the heat treatment. With an increasing number of cycles, WEBs grow in number density and in all three dimensions, and their formation is found to be controlled by the maximum shear stress component. Ferrite bands within WEBs that contain dislocation cells manifest accumulated plastic strain in the material. Based on the characterisation results, the evolution of plastic strain under RCF is quantified.</t>
  </si>
  <si>
    <t>Bearing steels, Dislocation density estimation, Lenticular carbides, Martensite decay, Microstructural alterations, Rolling contact-fatigue, White etching bands</t>
  </si>
  <si>
    <t>10.3390/met9050484</t>
  </si>
  <si>
    <t>Research on fatigue strength for weld structure details of deck with U-rib and diaphragm in orthotropic steel bridge deck</t>
  </si>
  <si>
    <t>© 2019, MDPI AG. All rights reserved.The orthotropic steel bridge deck weld structure would easily cause fatigue cracking under the repeated action of vehicle load. This paper took the steel box girder in a bridge as a research object, researched the mechanical properties of the steel plate and the microstructure of the welded joint, then designed the fatigue specimens of the deck plate and did the fatigue test. The Δσ-N curves and stress amplitudes of the weld details of the deck plate with U-rib and diaphragm under different probabilities of survival were obtained. After extended the Δσ-N curves to the long life range, the fatigue damage calculation equation of the detail was proposed, and the cut-off limit under the 50% and 97.7% probability of survival were 81.50 MPa and 53.11 MPa, respectively. Based on the actual vehicle load spectrum and simplified finite element model of the steel box girder section, the stress amplitude of the details of the weld joint was calculated. The calculation result shows that the maximum stress amplitude of the concerned point was 38.29 MPa, less than the cut-off limit. It means that the fatigue strength of the details of the weld joint meet the requirement of the fatigue design.</t>
  </si>
  <si>
    <t>Fatigue design curve, Fatigue strength, Fatigue test, Orthotropic steel bridge deck, Weld joint</t>
  </si>
  <si>
    <t>10.1177/1687814019850945</t>
  </si>
  <si>
    <t>Enhancement of rolling contact fatigue performance of ferrite–pearlite steel with laser shock peening</t>
  </si>
  <si>
    <t>© The Author(s) 2019.The laser shock peening effect and its influence on rolling contact fatigue of ferrite–pearlite steel were investigated experimentally. Microhardness on the steel surface is increased after laser shock treatment. The depth of surface layer affected by laser shock hardening is above 1 mm. The maximum residual compressive stress generated on the specimen surface is around 1 GPa. The twin-disk test showed that laser shock-treated steel disk presents better rolling contact fatigue resistance than untreated one. Laser shock-induced strain hardening and compressive residual stress alter crack inclination angle and propagation behavior, which results in a longer fatigue life.</t>
  </si>
  <si>
    <t>Ferrite–pearlite steel, laser shock peening, rolling contact fatigue</t>
  </si>
  <si>
    <t>10.1007/s12206-019-0413-z</t>
  </si>
  <si>
    <t>Multiaxial fatigue reliability assessment using a differential ant-stigmergy algorithm</t>
  </si>
  <si>
    <t>© 2019, KSME &amp; Springer.This study presents a process of establishing a multiaxial Weibull model to assess S45C steel reliability and high-cycle fatigue. The proposed model includes multiaxial stress state, stress gradient and component size factors, and the probability of failure. The model was based on multiaxial fatigue theory, where the expressed damage parameter is a single value for one cycle of the multiaxial stress state, combined with the weakest link concept. Through the maximum likelihood method (MLE), a probabilistic stress-life (P-S-N) curve that reflects both failure and right-censored data was plotted; whereas optimal Weibull parameters were estimated via the differential ant-stigmergy algorithm (DASA). The completed multiaxial Weibull model was then applied to S45C steel tension-compression (TC) and zero-tension (ZT) fatigue test data, both of which agreed well. Afterward, the model was cross-checked with torsion fatigue test data results for validity.</t>
  </si>
  <si>
    <t>Differential ant-stigmergy algorithm, Maximum likelihood estimation, Multiaxial fatigue, Reliability, Stress gradient effect, Weibull</t>
  </si>
  <si>
    <t>10.2355/tetsutohagane.TETSU-2018-142</t>
  </si>
  <si>
    <t>© 2019 Iron and Steel Institute of Japan. All rights reserved.The effect of retained austenite (γR) on rolling contact fatigue (RCF) properties was carefully investigated using carburized SAE4320 steel. We intentionally prepared specimens with four different volume fractions of γR from 6% to 39% controlling subzero heat treatment. The effect of γR on RCF was examined by means of hardness measurement, X-Ray Diffraction (XRD), Scanning Electron Microscope (SEM) and Transmission Electron Microscope (TEM). RCF test revealed that sub-surface initiated spalling life is prolonged as volume fraction of γR increases. At the region of the depth z0 where the orthogonal shear stress becomes maximum, γR mostly transformed to martensite, resulting in the significant increase in Vickers hardness. SEM observation showed that the region of initially γR exhibited high resistance to RCF. Moreover, TEM analysis revealed that the initially γR region changed into mixed structure of very fine hard martensite with still remaining γR. This suggests that the transformation of γR to fine hard martensite during RCF contributed to the improvement in RCF life.</t>
  </si>
  <si>
    <t>10.1016/j.engfracmech.2019.03.015</t>
  </si>
  <si>
    <t>Mechanisms of interior crack initiation in very-high-cycle fatigue of high-strength alloys</t>
  </si>
  <si>
    <t>© 2019 Elsevier LtdTension-compression and tension-tension fatigue tests were conducted on a high-strength steel and a titanium alloy in the very-high-cycle fatigue (VHCF) regime. A shared interior crack initiation mechanism for high strength steel and titanium alloy was proposed based on the common nanograins and facet formation, i.e., (i) cleavage of local brittle microstructure; (ii) gradual growth of originated cracks (facets), and the coalescence of adjacent facets, facets disappear and nanograins form for the cyclic pressing in the cases of tension-compression fatigue and (iii) coalesced crack forming a main crack. The experimental results indicate that the stress ratio magnitude has a substantial effect on the fatigue strength, which decreases with the increasing of stress ratio. The tendency of the S-N curves from low cycle fatigue to VHCF regime is similar for the high-strength steel and the titanium alloy with different stress ratios. It is shown that the relationship of fatigue strength, fatigue life, inclusion size and stress ratio in the VHCF of high-strength steel and Ti-6Al-4V are correlated by the Sun model. The predicted results are in good agreement with the experimental data.</t>
  </si>
  <si>
    <t>Crack initiation mechanism, High-strength steel, Stress ratio, Titanium alloy, Very-high-cycle fatigue</t>
  </si>
  <si>
    <t>10.1016/j.engfracmech.2019.03.029</t>
  </si>
  <si>
    <t>Effect of single overload on fatigue crack growth in QSTE340TM steel and retardation model modification</t>
  </si>
  <si>
    <t>© 2019 Elsevier LtdTo analyze the effect of single tensile overload on fatigue crack growth behavior, a series of experiments have been conducted under different load ratios and overload ratios on QSTE340TM automobile steel. The results showed that the application of overload extended the fatigue life of the specimens in all cases. The fatigue crack growth rate curves presented different patterns between the case load ratio R = 0.7 and the cases R = 0.1, 0.3, 0.5. Difference between the trends of the closure load and the fatigue crack growth rate in the cases R = 0.1, 0.3, 0.5 was found and discussed. The images of fracture surface were obtained by Scanning Electron Microscope. A new effective stress intensity factor expression was proposed and discussed. A combined model based on both the residual stress effect and the plasticity-induced crack closure effect was proposed by modifying the Wheeler model and applying the new effective stress intensity factor expression. The proposed model gave reliable estimates of QSTE340TM steel for all overload cases and two other materials from references.</t>
  </si>
  <si>
    <t>Effective stress intensity factor, Fatigue crack growth, Overload, Plasticity-induced crack closure, Residual stress</t>
  </si>
  <si>
    <t>10.1061/(ASCE)ST.1943-541X.0002326</t>
  </si>
  <si>
    <t>Fatigue Tests on Steel-Concrete Composite Beams Subjected to Sagging Moments</t>
  </si>
  <si>
    <t>© 2019 American Society of Civil Engineers.Current shear stud fatigue capacity recommended for design of shear connectors is based on experimental data from push-out tests, and there is a need to experimentally evaluate the fatigue performance of shear connectors in steel-concrete composite beams. Therefore, this paper presents the results of four composite beams tested under fatigue with different degrees of shear connection. The fatigue testing was carried out to a million cycles under bending with two different amplitudes. The residual strength of steel-concrete composite beams was evaluated by performing static tests until failure after the completion of the fatigue tests for each of the specimens. The testing measurements included midspan deflection, slippage between the steel beam and concrete deck, shear connector strains, and strains in the concrete deck and bottom steel flange. Based on the experimental results, degrees of the shear connection between the steel beam and the concrete deck played a major role in controlling the longitudinal fatigue cracks in the concrete deck. The residual deflection and plastic slippage increased as the fatigue of cycles increased. This is caused by the damage in the concrete deck that developed around the shear studs, which led to a reduction in the composite stiffness. The shear connectors' strain ranges gradually increased due to the accumulation of damage as the number of cycles increased. Based on the results of this paper, it is concluded that the current shear stud fatigue design curve predicts a lower fatigue life for the shear connectors.</t>
  </si>
  <si>
    <t>Deflection, Experimental tests, Fatigue, Residual strength, Shear connectors, Slippage, Steel-concrete composite beams</t>
  </si>
  <si>
    <t>10.1061/(ASCE)BE.1943-5592.0001390</t>
  </si>
  <si>
    <t>Steel-Concrete Composite Beams Strengthened with Externally Post-Tensioned Tendons under Fatigue</t>
  </si>
  <si>
    <t>© 2019 American Society of Civil Engineers.External post-tensioning (PT) by means of high-strength steel cables can be used to effectively increase the ultimate capacity of steel-concrete composite beams. Limited research exists on the fatigue behavior of such strengthening, and therefore, this paper presents static and fatigue tests on four steel-concrete composite specimens to evaluate the effect of externally post-tensioned tendons on the ultimate strength and fatigue behavior of composite beams. Fatigue tests are conducted to a million cycles under four-point bending. In addition, static tests are performed on the fatigued specimens to evaluate the residual strength of the strengthened specimen. The static test results indicate that the external PT force improved the flexural behavior of the strengthened specimen by increasing the beam capacity and reducing the tensile strain in the bottom flange of the steel beam. The external PT improved the overall performance of the composite beam under fatigue by decreasing the strains in the shear connector, in the concrete flange, and in the steel beam at all stages of loading. However, the concrete flanges experienced additional longitudinal fatigue cracks in comparison to the reference specimen, which could negatively impact the overall fatigue life of the composite beam. The strengthened fatigued specimen experienced a reduction in the residual stiffness and ultimate capacity compared with the strengthened unfatigued specimen, which are attributed to the partial loss of composite interaction between the concrete flange and steel beam during fatigue testing.</t>
  </si>
  <si>
    <t>Cracks, Fatigue loads, Post-tensioning, Residual strength, Steel-concrete composite beams, Strains</t>
  </si>
  <si>
    <t>10.1016/j.ijfatigue.2019.02.001</t>
  </si>
  <si>
    <t>Crack initiation and propagation of 30CrMnSiA steel under uniaxial and multiaxial cyclic loading</t>
  </si>
  <si>
    <t>30CrMnSiA steel, Crack initiation and propagation, Multiaxial fatigue, Phase angle, Stress amplitude ratio</t>
  </si>
  <si>
    <t>10.1016/j.jcsr.2019.01.019</t>
  </si>
  <si>
    <t>Static and fatigue behavior of steel-concrete composite beams with corroded studs</t>
  </si>
  <si>
    <t>© 2019 Elsevier LtdThis study presents an experimental study on the static and fatigue behavior of steel-concrete composite beams subjected to negative bending moment. A total of 10 specimens were tested, with a special focus on the effect of corroded studs. The load-carrying capacity, beam stiffness and fatigue life of specimens having different corrosion rates were evaluated. Test results showed that the specimens subjected to monotonic loading failed by local buckling while fatigue loading led to shear fracture of the studs and crack initiation followed by propagation in the steel beam. Corrosion of shear connectors had a significantly detrimental effect on the load-carrying capacity and stiffness of the composite beams. As the corrosion rate increased, the fatigue life of the beams was dramatically declined by up to 29.69%. The residual bending stiffness and slip stiffness decreased as the fatigue cycles elapsed.</t>
  </si>
  <si>
    <t>Corroded stud, Fatigue, Negative bending moment, Static, Steel-concrete composite beam</t>
  </si>
  <si>
    <t>10.1016/j.jcsr.2019.01.017</t>
  </si>
  <si>
    <t>Residual stress relaxation at innovative both-side welded rib-to-deck joints under cyclic loading</t>
  </si>
  <si>
    <t>© 2019Innovative both-side welded rib-to-deck joints of orthotropic steel decks (OSDs) was developed to enhance the fatigue resistance and extend the service life of bridges. Compared with the conventional welded joints, the both-side welded joints are subjected to different weld residual stresses (WRS) and WRS relaxation (WRSR) due to the different welding processes. Properly assessing the WRS and WRSR is a prerequisite for predicting fatigue damage and service life of OSDs. This study presents a new method to analyze the WRSR in rib-to-deck welded joints under cyclic loading. The initial WRS at a both-side welded rib-to-deck joint was measured using an ultrasonic method and simulated using a sequentially-coupled thermo-mechanical finite element model. The model is validated against the test data, and then used to analyze the WRSR. The influence of cyclic stress amplitude and stress ratio on the WRSR is investigated. The WRS rapidly drops in the first cycle and then gradually deceases until stabilized after about 5 cycles. The magnitude of the WRSR increases with the stress amplitude and the stress ratio. Finally, a formula is derived to predict the WRSR based on the stress amplitude and stress ratio.</t>
  </si>
  <si>
    <t>Cyclic plasticity constitutive model, Cyclic stress amplitude, Innovative both-side welded rib-to-deck joint of OSD, Stress ratio, Weld residual stress relaxation</t>
  </si>
  <si>
    <t>10.1016/j.ijfatigue.2018.12.025</t>
  </si>
  <si>
    <t>Evaluation of methods for estimating shear fatigue properties of steels and titanium alloys</t>
  </si>
  <si>
    <t>© 2018 Elsevier LtdThis study evaluated the accuracy of different methods in estimating shear fatigue behavior of steels and titanium alloys from properties which are easier to obtain such as monotonic properties and hardness. In order to achieve this goal, test results of 23 types of carbon steel, Inconel 718, and three types of titanium alloys commonly used in industry were found in the literature. In addition, two types of steel and a Ti-6Al-4V titanium alloy were subjected to axial monotonic and fatigue tests as well as torsion fatigue tests the results of which were used along with the data from literature. A reasonable correlation between uniaxial and shear fatigue properties of ductile and brittle behaving materials were found using von Mises and maximum principal strain criteria, respectively. Moreover, it was observed that for steels and Inconel 718 obtaining shear fatigue properties from uniaxial fatigue properties, which were in turn calculated from Roessle-Fatemi hardness estimation method, resulted in reasonable estimations. The shear fatigue properties estimated from the Roessle-Fatemi hardness method were also used for the analysis of variable amplitude axial-torsion fatigue tests performed on three types of ductile steel which resulted in reasonable fatigue life estimations. Furthermore, in order to use the Roessle-Fatemi hardness method for estimating the shear fatigue behavior of titanium alloys, this method was modified based on the uniaxial fatigue properties of titanium alloys.</t>
  </si>
  <si>
    <t>Estimation of shear fatigue properties, Fatigue of titanium alloys, Roessle-Fatemi hardness method</t>
  </si>
  <si>
    <t>10.1016/j.ijfatigue.2019.01.003</t>
  </si>
  <si>
    <t>A new multiaxial fatigue model for life prediction based on energy dissipation evaluation</t>
  </si>
  <si>
    <t>© 2019This paper is focused on the development of a new multiaxial fatigue model from an energetic viewpoint. The proposed method adopts the intrinsic dissipation as the damage factor to correlate with the fatigue life of materials subjected to multiaxial fatigue. A dedicated energy dissipation-based multiaxial fatigue model is established that allows the fatigue life prediction for a given strain path. The proposed model is verified through the fatigue tests under five different loading paths applied to the AISI 316L stainless steel. It demonstrates that the energy dissipation-based method provides satisfactory life prediction for the varied loading paths from proportional to non-proportional loading.</t>
  </si>
  <si>
    <t>Energy dissipation, Life prediction, Low cycle fatigue, Multiaxial fatigue, Thermographic method</t>
  </si>
  <si>
    <t>10.1002/adem.201800732</t>
  </si>
  <si>
    <t>Cyclic Deformation Behavior of an Ultra-High Strength Austenitic-Martensitic Steel Treated by Novel Q&amp;amp;P Processing</t>
  </si>
  <si>
    <t>Advanced Engineering Materials</t>
  </si>
  <si>
    <t>fatigue, martensite, quenching and partitioning (Q&amp;P), stainless steel, TRIP</t>
  </si>
  <si>
    <t>10.1177/1464420717702176</t>
  </si>
  <si>
    <t>Effects of frequency on hysteretic heating and fatigue life of unreinforced injection molded polyamide 66 spur gears</t>
  </si>
  <si>
    <t>© IMechE 2017.Gears are subjected to different rotational speeds/frequencies during their service life. The effect of the rotational speed on the performance of a metal gear is insignificant; however, it affects the thickness of the lubricant film. Polymer gears generate hysteretic self-heating because of the viscoelastic behavior of the material, thereby limiting their performance and usage in applications. The injection molded polyamide 66 spur gears were loaded by ground steel gear at different torques and frequencies using in-house realized servo motor driven gear test rig. Bidirectional loads at frequencies 2, 5, and 7.5 Hz and unidirectional loads at double the frequencies (4, 10, and 15 Hz) were applied on the polymer gears. The surface temperature of the gear due to the material hysteretic self-heating was continuously monitored and was recorded using an infrared thermal camera. Torque applied and angular displacement of the gear mesh were acquired to plot a hysteresis loop. The hysteresis loop area and surface temperature increase with the increase in the torque. Moreover, the bidirectional loads induce higher temperature than the unidirectional loads. This is because the gear tooth deflection increases under the bidirectional loads compared to that under the unidirectional loads for the tested frequencies. The fatigue life of the polymer gears was evaluated at higher frequency for different torques and was compared with that obtained at lower frequency. The gears tested at frequencies 15 and 7.5 Hz under unidirectional and bidirectional loads, respectively, exhibited inferior fatigue life compared to that at 10 and 5 Hz under unidirectional and bidirectional loads, respectively, because the temperature of the gear increases (30.6% and 43.7% for unidirectional and bidirectional loads, respectively) at higher frequencies. Both thermomechanical and root crack failures were observed under the bidirectional loads, whereas the gears exhibited only the root crack failures under the unidirectional loads. The failure morphology studied using the scanning electron microscope indicated straight root crack with overlapping fractured surfaces under both the bidirectional and unidirectional loads.</t>
  </si>
  <si>
    <t>fatigue, frequency, Gear, hysteretic heating, polymer</t>
  </si>
  <si>
    <t>10.1016/j.wear.2019.01.006</t>
  </si>
  <si>
    <t>Rolling fatigue life of PM steel with different porosity and surface finish</t>
  </si>
  <si>
    <t>© 2019 The Authors Gears made of PM steel are of interest for the automotive industry because they can be produced to near net shape with only a few processing steps. Automotive gears experience a complex contact situation with rolling as well as combined rolling and sliding. They also have to be able to withstand high loads and fairly high temperature variations. Earlier work show that the main limiting parameter of the contact fatigue life of PM steel is the porosity. A higher porosity/lower density will decrease the fatigue life of the PM component. In the present study, the pure rolling contact fatigue life of PM steel with different density and surface finish has been investigated. A rolling contact fatigue test rig, where rods of the tested material are mounted between two rolling wheels, was used. Two densities of PM steel, 6.8 and 7.15 g/cm 3 and a full density reference steel with two different surface finishes, centerless grinded and superfinished, were tested. The tests were run for a given number of load cycles or until failure (fatigue life). SEM was used to study the surfaces and cross-sections to reveal the mechanisms of crack initiation and propagation. The higher density PM steel (7.15 g/cm 3 ) outperformed the lower density steel (6.18 g/cm 3 ) by a factor of around 4 in fatigue life at the same surface pressure, regardless of surface finish. Cracks are initiated at a depth of around 100 µm. These cracks propagate and eventually they reach the surface, causing surface damage and failure. For the low density PM steel, both sub surface crack initiation and failure occurred earlier (at a lower number of load cycles) than for the higher density PM steel. Severe surface damage or wear were not found until failure occurred. Still, some initial alteration of the surfaces was seen already after 0.5 million load cycles, in the form of removal of the highest asperity peaks on the centerless grinded surfaces, and opening of the surface pores on the superfinished surface. No effect of surface finish was found on the fatigue life. The difference in surface roughness could induce a difference in local stress concentrations at the surface, but in this test the cracks causing fatigue failure are initiated at a depth where the stress distribution is not affected by local surface stress concentrations. This means that for fairly smooth surfaces roughness, the surface of PM steel is not important when it comes to pure rolling fatigue life.</t>
  </si>
  <si>
    <t>Gears, PM steel, Porosity, Rolling contact fatigue</t>
  </si>
  <si>
    <t>10.1016/j.wear.2018.12.074</t>
  </si>
  <si>
    <t>Study on fretting wear and tribo-chemical behavior of LZ50 axle steel in torsional fretting fatigue</t>
  </si>
  <si>
    <t>© 2019 Elsevier B.V. The torsional fretting fatigue tests of LZ50 axle steel were carried out in a cylinder-on-cylinder contact configuration to investigate the influence of fretting wear and tribo-chemical action in the contact zone on the fretting fatigue life. The S-N curves of the torsional fretting fatigue were drawn. The results indicated that there was a competitive relationship between wear and fatigue in the fretting process. The tribo-chemical action in the fretting damage zone accelerated the wear of material. The Fe element in fretting damage zone existed in consist of Fe 0 + , Fe 2+ and Fe 3+ .</t>
  </si>
  <si>
    <t>Fretting wear, LZ50, Torsional fretting fatigue, XPS</t>
  </si>
  <si>
    <t>10.1016/j.msea.2019.03.077</t>
  </si>
  <si>
    <t>The influence of inclusion factors on ultra-high cyclic deformation of a dual phase steel</t>
  </si>
  <si>
    <t>© 2019 The ultra-high cycle fatigue test of a dual phase steel was carried out using ultrasonic fatigue vibration system, and the fatigue fracture surface was observed by SEM to reveal crack origin sites that indicated the presence of inclusions. Second, the influence of inclusions on the ultra-high cycle fatigue behavior was studied by considering characteristic parameters of inclusions. Experimental results showed that the tensile strength (R m ) and fatigue limit strength after 10 9 cycles (σ w9 ) and in the non-failure condition of the dual phase steel were 1603 MPa and 600 MPa, respectively. The position of inclusion in the steel had the greatest influence on the ultra-high cycle fatigue life, and the inclusion size had secondary influence on fatigue property. However, the curvature of inclusion had the least influence on the fatigue behavior. Among all the inclusion parameters, the size and position of inclusion was positively correlated with the fatigue life, but the curvature of inclusion was negatively correlated with fatigue life. Based on the study of inclusion factors, a prediction model of ultra-high cycle fatigue life using the above-mentioned inclusion parameters for the steel is proposed. The significance of the study is that the ultra-high cycle fatigue life can be easily predicted by analyzing inclusion factors.</t>
  </si>
  <si>
    <t>Dual phase steel, Inclusion factors, Inclusion induced crack, Ultra-high cycle fatigue</t>
  </si>
  <si>
    <t>10.11817/j.issn.1672-7207.2019.04.028</t>
  </si>
  <si>
    <t>Structure of continuously reinforced concrete pavement with double-layer reinforced and its application in urban road</t>
  </si>
  <si>
    <t>© 2019, Central South University Press. All right reserved.Aiming at the structure characteristics and the flaws of the existing of cement concrete pavement, a new double-layer continuously reinforced concrete pavement(CRCP) structure was developed and the optimized design with lean cement concrete at the surface base, and asphalt macadam or graded broken stone was used in the grassroots, thin asphalt concrete layer between the base course and the panel. Two layers of panel of continuous steel up and down were set up, and panel was fixed by specially designed bearings, the surface layer adopted longitudinal reinforcement, the lower layer adopted transverse and vertical reinforcement. A joint and construction method that was suitable for a new double-layer CRCP structure was studied to maintain a continuous reinforcement at the joint and effectively solve the existing problems in the joints. The results show that the fatigue life of the new double-layer CRCP structure is effectively improved, which is more advantageous and adaptable under the unfavorable conditions of poor foundation and void under slab. Some technical features of the new pavement structure are applied in physical engineering. The test results of the key technical indexes such as transverse cracks and flatness can satisfy demand. The designed methods can provide theoretical reference for the rational design of CRCP.</t>
  </si>
  <si>
    <t>Continuously reinforced concrete pavement, Double-layer steel, Joint, Transverse cracks, Urban road</t>
  </si>
  <si>
    <t>10.13251/j.issn.0254-6051.2019.04.017</t>
  </si>
  <si>
    <t>Corrosion fatigue property of DZ2 steel for high speed train axle</t>
  </si>
  <si>
    <t>© 2019, Editorial Office of "Jinshu Rechuli". All right reserved.Corrosion fatigue property of a new type of DZ2 axle steel for high-speed train was studied by salt spray corrosion test and rotating bending fatigue test, and compared with that of imported EA4T axle steel. The results show that the microstructure of both the axle steels is high temperature tempered martensite, and the structure of DZ2 axle steel is finer. Compared with the non-corroded specimens, salt spray corrosion can obviously reduce the fatigue strength of axle steels, and the ratio of the decrease of fatigue strength of DZ2 axle steel after corrosion is significantly lower than that of EA4T axle steel. Under the same corrosion condition, the corrosion fatigue strength and fatigue life of DZ2 axle steel are higher than those of EA4T axle steel. Therefore, the corrosion fatigue property of newly developed DZ2 axle steel is better than that of imported EA4T axle steel.</t>
  </si>
  <si>
    <t>Axle steel, Corrosion fatigue, High cycle fatigue, Salt spray corrosion</t>
  </si>
  <si>
    <t>10.1007/s00170-018-3156-6</t>
  </si>
  <si>
    <t>Grinding burn on hardened steel: characterization of onset mechanisms by design of experiments</t>
  </si>
  <si>
    <t>© 2018, Springer-Verlag London Ltd., part of Springer Nature.Grinding is a process that can transfer a large amount of energy converted to heat to the component. When the amount of energy is too large, the microstructure of material changes resulting in grinding thermal damages or grinding burns that mostly arise in hardened components. Grinding thermal damages are common and critical issues as they reduce component performance. Grinding burn can shorten the fatigue life and can cause failures in dynamically loaded components. The consequence is unceasing research on monitoring and evaluation of the thermal damage caused by grinding. In order to assess the influence of process parameters and their role on the generation of thermal damage, statistical techniques such as design of experiment (DoE) and analysis of variance (ANOVA) were used. The statistical approach was adopted to elaborate and execute a testing plan and to analyze the collected data. Moreover, the implementation of the response surface methodology (RSM) allowed obtaining regression models and the corresponding surface plots to estimate both the tangential and the normal components of the grinding force. This analysis provided useful information to avoid grinding burn occurrence.</t>
  </si>
  <si>
    <t>ANOVA, DoE, Grinding, Grinding burn, Hardened steel</t>
  </si>
  <si>
    <t>10.1016/j.actamat.2019.02.008</t>
  </si>
  <si>
    <t>Simultaneous enhancement of stress- and strain-controlled fatigue properties in 316L stainless steel with gradient nanostructure</t>
  </si>
  <si>
    <t>AISI 316L stainless steel, Deformation-induced martensite, Gradient nanostructured, Strain-controlled fatigue, Surface mechanical rolling treatment</t>
  </si>
  <si>
    <t>10.1016/j.compstruct.2019.02.006</t>
  </si>
  <si>
    <t>A novel driving force parameter ΔK &lt;inf&gt;eff&lt;/inf&gt;&lt;sup&gt;1-α&lt;/sup&gt; K &lt;inf&gt;max&lt;/inf&gt;&lt;sup&gt;α&lt;/sup&gt; for fatigue crack propagation in prestressed-CFRP-repaired steel structure</t>
  </si>
  <si>
    <t>© 2019 Elsevier Ltd A study was numerically and experimentally conducted to investigate the crack driving mechanism of steel structures strengthened with non- and prestressed CFRP (Carbon Fiber-reinforced Polymer) plates. A novel and simple crack driving force model using both ΔK eff and K max was established to account for the interplay of cyclic and monotonic damage by introducing a correlation factor to define their contribution. The extensive crack growth curves of tensile fatigue testing under constant amplitude loading were referred to in the literature, and finite element method (FEM) modeling was performed to calculated the stress intensity factors (SIF) of the specimens. The relationship between the correlation factor and stress ratio (R-ratio) was determined by the reverse-reasoning method through the remaining life in the experimental data. Then the fatigue tests of different steel elements, including tensile plate, I-section and RHS beam, were used to verify the prediction accuracy. These results validated the proposed method that provides much higher accurate estimation of the remaining fatigue life at a wide range of R-ratios comparing to the traditional methods, such as crack closure model and two crack driving force model.</t>
  </si>
  <si>
    <t>Crack driving force, Fatigue strengthening, Prestressed CFRP plate, R-ratio, Steel structure</t>
  </si>
  <si>
    <t>10.1088/2053-1591/ab1197</t>
  </si>
  <si>
    <t>Fatigue behavior of 316 L stainless steel weldment up to very-high-cycle fatigue regime</t>
  </si>
  <si>
    <t>© 2019 IOP Publishing Ltd.In nuclear power plant, 316 L weldments are widely used in fabricating the primary coolant pipe and in-core components, which usually suffer from very-high-cycle fatigue. Therefore, in this study, the high-cycle fatigue behaviors of 316 L stainless steel with an argon-arc welding joint were studied up to very high-cycle regime by using an ultrasonic fatigue testing system. Microscopic examination indicated that both the base steel and welding seam showed austenitic equiaxed grains. The grain size and micro-hardness values of the welding seam were comparable to those of the base 316 L steel. And heat affect zone was not evidently observed at the weld joint. Fatigue tests showed that fatigue failure still occurred in 107-109 cycles, indicating that the conventional fatigue limit does not exist for 316 L weldment. The fatigue strengths of 316 L weldments were close to those of the base 316 L steel. Scanning electron microscopic examinations revealed that multiple fatigue cracks initiated at specimen surface in the high cycle and very-high-cycle fatigue regime. A modified Murakami's model was suggested to take into account the effect of surface roughness and Vickers hardness on fatigue life/strength of 316 L weldment. The fatigue strength predicted using the proposed model showed good agreement with the experimental results.</t>
  </si>
  <si>
    <t>316L weldment, fracture mechanism, very-high-cycle fatigue</t>
  </si>
  <si>
    <t>10.1007/s13296-018-0140-9</t>
  </si>
  <si>
    <t>Fatigue Strength Improvement of Welded Joints of Existing Steel Bridges by Shot-Peening</t>
  </si>
  <si>
    <t>© 2018, Korean Society of Steel Construction.Shot-peening recently can be applied to existing steel bridges due to the development of new vacuuming techniques of shots after peening in the construction site. This study experimentally investigates effects of fatigue strength improvement of shot-peening on welded joints. Bending fatigue tests using out-of-plane gusset welded joints specimens were carried out and three type specimens were compared: as-welded, grit-blasted, and shot-peened. In addition, this paper examines differences of fatigue strength improvement effects in case of applying shot-peening to inside of scallop where shots might be difficult to hit perpendicularly to weld toe of welded joints because of narrow space, and the residual stress measurement in order to clarify introducing compressive residual stress were carried out. As a result, it may be concluded that shot-peening can improve fatigue strength of welded joints and its mechanism was identified as extension of crack initiation life and delay crack propagation due to beneficial compressive residual stress in the vicinity of surface layer.</t>
  </si>
  <si>
    <t>Grit-blast, Out-of-plane gusset welded joints, Plate bending fatigue test, Shot-peening</t>
  </si>
  <si>
    <t>10.14006/j.jzjgxb.2019.04.002</t>
  </si>
  <si>
    <t>Research progress on fatigue properties of high strength steels</t>
  </si>
  <si>
    <t>© 2019, Editorial Office of Journal of Building Structures. All right reserved.Fatigue failure is the main form of failure of steel structures, and has attracted great attention from engineering and academia. The paper summarized the status of research, nationally and internationally, on the fatigue properties of high strength steel base metal, weld joints and bolt connections, and introduced the theoretical calculation method for the fatigue life. Based on a large number of test data, the development rules of fatigue life of high strength steels were analyzed. The fatigue resistance of high strength steel base metals and joints was evaluated based on different the relevant national and international design codes. The results show that the fatigue performance of high strength steel base materials increases with the strength grade of steel. The normative design curve is conservative and significantly underestimates the fatigue resistance of high strength steel base metals. Due to the welding process and welding quality, the fatigue strength of high strength steel weld joints does not increase as significantly with the strength grade as the base materials. The design curves specified in the ANSI/AISC 360-10 and the EN 1993-1-9 codes can provide a good estimate of the fatigue properties of the Q460D and Q690D weld joints and have sufficient safety reserves. The fatigue strength of bolted joints is affected by many factors such as the pre-tightening force, treatment of friction surface and hole forming method. It has been shown that the fatigue strength increases with the steel strength. The design curves specified in the ANSI/AISC 360-10 and the BS 7608-2014 codes are suitable for the fatigue life calculation of Q460 bolt connections, with sufficient safety guarantee. For the evaluation of fatigue properties of Q690 steel bolt connections, the code method is conservative. With the increasing application of high strength steel in practical engineering, it is necessary to carry out a large number of fatigue tests of different grades of high strength steel base metal and joint forms, and timely supplement the fatigue design method and connection details for steels of grade Q460 and above.</t>
  </si>
  <si>
    <t>Allowable stress amplitude, Bolted joint, Crack growth rate, Fatigue life, High strength steel, Weld joint</t>
  </si>
  <si>
    <t>10.3969/j.issn.0258-2724.20180129</t>
  </si>
  <si>
    <t>Fatigue Evaluation and Crack Propagation Characteristics of Rib-to-Deck Welded Joints in Steel Bridge Decks</t>
  </si>
  <si>
    <t>Xinan Jiaotong Daxue Xuebao/Journal of Southwest Jiaotong University</t>
  </si>
  <si>
    <t>© 2019, Editorial Department of Journal of Southwest Jiaotong University. All right reserved.To investigate the fatigue crack growth characteristics and establish a fatigue life evaluation method for rib-to-deck (RTD) welded joints in orthotropic steel decks (OSDs), the influence of different simulation methods of fatigue crack propagation and material properties were considered. The OSD under heavy traffic in a highway bridge crossing the Yangtze River was taken as the research object, and fatigue tests and numerical simulation based on fracture mechanics were carried out. The fatigue life of RTD welded joints corresponding to cracks that originated from weld roots was reasonably predicted, and associated fatigue crack growth characteristics were revealed. The research results show that the relative errors between the predicted fatigue life under constant amplitude fatigue loading and measured values are less than 10%, and the assessment results tend to be safe. Fatigue crack growth paths and shape changes are basically consistent with those observed from fatigue testing. Simulation methods for fatigue crack growth, calculation criteria for kink angle, material parameter values, and initial crack depth are key factors that influence fatigue life prediction. Fatigue cracks initiated from weld roots are mixed-mode cracks dominated by mode I. The influence of mode II and mode III should be taken into account in fatigue life prediction. The crack shape shows the typical characteristic of a spatial curved surface with an aspect ratio between 0.20 and 0.63, and the maximum kink angle is 12.7°. The predicted fatigue life is fairly sensitive to the initial crack depth, which should be derived with reasonable consideration of engineering practice.</t>
  </si>
  <si>
    <t>Crack propagation characteristics, Fatigue life evaluation, Fatigue test, Fracture mechanics, Orthotropic steel bridge decks, Rib-to-deck welded joints, Stress intensity factors</t>
  </si>
  <si>
    <t>10.3969/j.issn.1007-9629.2019.02.013</t>
  </si>
  <si>
    <t>Experimental and Numerical Analysis on Mechanical Behavior of Different Notched Steel Bars</t>
  </si>
  <si>
    <t>© 2019, Editorial Department of Journal of Building Materials. All right reserved.To simulate the effects of pitting corrosion morphologies on the mechanical behavior of steel bars, tensile static and fatigue tests were conducted on one hundred steel bars. Specimens of four notch shapes, six notch sizes were chosen for test. Quantitative relationships of the yield and the ultimate load under different notch depths were obtained based on the tensile test. The stress concentration coefficients under various notches were also compared. The effect of notch shape and notch size on the fatigue life of steel bars was observed based on the fatigue tensile test. The equations for stress range-fatigue life-notch depth were also established. Following that, the stress distribution near the notches was analyzed, and corrosion pit-induced performance degradation of steel bars was explained by establishing an accurate three-dimensional finite element model. The results show that triangular notch has the maximum stress concentration coefficient under a same notch depth, followed by length-variable triangle, radial ellipse and axial ellipse shaped notch. The magnitude of stress concentration at the notch location increased with increasing stress level and notch depth. A linear relationship is observed for the stress range and fatigue life of the notched steel bars in logarithmic scale. The triangle and length-variable triangle corrosion pits have a relatively higher stress concentration gradient and will lead the steel to enter a plastic deformation stage firstly until failure.</t>
  </si>
  <si>
    <t>Corrosion simulation, Fatigue, Finite element method, Stress concentration</t>
  </si>
  <si>
    <t>10.1109/UT.2019.8734384</t>
  </si>
  <si>
    <t>Paper Title: Monitoring Scour or Sediment Build-Up at Offshore Wind Farms, Intake Structures of Hydroelectric Power Plants Dams and Bridge Piers</t>
  </si>
  <si>
    <t>2019 IEEE International Underwater Technology Symposium, UT 2019 - Proceedings</t>
  </si>
  <si>
    <t>© 2019 IEEE.Problems can arise in day to day operations of offshore wind farms and hydroelectric power plants and dams, whereby there are events of high scouring at the base of monopiles or high aggregation of bedload and suspended sediment at intake structures. Although deep water floating wind turbines are being developed, most offshore wind farms still utilize traditional fixed-bottom foundation technologies [1]. The different types of foundation include monopile, gravity based, tripod, suction bucket and conventional steel jacket structures. Of these, monopile foundations have been the preferred foundation type so far, simply because they have an edge over other foundation types in shallow water, with regards to construction, production, assembly and cost efficiency. Over the years, there are numerous papers written on the subject of scour behavior for monopile foundations as well as a number of text books on scour at the seabed [2]-[4]. The effect of scour or erosion of sediment near a structure can potentially be detrimental to the stability of the structure and its fatigue life. On the other side of the coin, equally detrimental, is the effect of sediment build-up at openings and intake structures of hydroelectric power stations. Any impact or shutdown can cause losses of thousands of dollars in revenue per day as well as additional costs for manpower and repairs costs to damaged equipment when suspended sediment that is not removed, blocks and chokes valves and turbines. The core point of monitoring sediment build-up or scour is to understand the problem and carry out intervention work before it becomes unsolvable or the damage costs become multiple times more. In general, the two approaches to the design of rock protection around a monopile structure comprises either a static design or dynamic design, both of which would require monitoring of the natural variations in the level of the seabed due to movement of sand waves, sandbanks and general bed movement. Even when scour protections are applied around monopiles (as in the case of Horns Rev I Offshore Wind Farm in Denmark), it would be prudent to monitor the changes in entire scour protections as wave dominated sea conditions can be unpredictable and irregular. Even in less hostile environments such as bridge piers and docks where accessibility is not a problem, the water around these structures can often be turbulent and murky with very low or zero visibility. The traditional way of using commercial divers for inspection suffers from considerable limitations due to poor visibility and high risks to diver safety in high current and turbulent waters. Underwater inspections are often not possible during the flood events due to high volume and high flow rate of silty flood water as in the case of Bonnybrook Bridge in Calgary, Canada [5] As sonar technologies improve, interest in applying these tools for underwater inspection is increasing. A series of field tests and trial inspections both in the US and UK have been carried out using sonar and laser technology with favorable results. International Civil Engineers UK, (ICE) proceedings [6] and Federal Highway Administration (FHWA), USA [7] described in great detail on the findings of using sonars for purposes of underwater inspections. The K-Observer Cloud system is a fully autonomous siltation build-up or scour monitoring system that uses permanently deployed sonars on site to provide 3D point cloud data and analysis reports of current and historic time series bathymetric data to the client in the office. The client can receive automated change detection analysis with alerts such as emails or sms for identification of changes which may exceed any threshold changes considered safe or allowable. The sonar is deployed at one location and creates a 3D map of the survey area in both horizontal and vertical planes. The rugged design of the dual axis scanning sonars, providing 3D point cloud, is ideal for long-term deployment in harsh environments. With no exposed moving parts, the transducer and rotator are contained within an adiprene, oil filled dome which inherently protects both transducer and rotator from possible damage from impacts of moving objects in the water column. Since the sonar is deployed permanently, it can capture critical changes especially in dynamic conditions which can easily be missed when conducting surveys periodically. Critical parameters of the surrounding riverbed at the intake will be scanned, at predefined and variable time intervals. This allows for a timely action/intervention for necessary remediation work. Together with a cloud based solution called 'Mapping Cloud' for storage, all work is done through a web browser. The physical instrumentation in the office is a small pc connected to the Internet. From the pc, datafiles are uploaded to the Mapping Cloud, with secure storage, backup and accessibility to the customer only. The real-time data can be shared between multiple users at different locations, with the owner's security and permission. Combining sonar technology with the management and dissemination of data via a cloud solution, this paper describes an autonomous system for real time monitoring of scour or sedimentation build-up using sonars deployed on site with capability of sending data, analysis reports and automated change detections alerts to users in the office.</t>
  </si>
  <si>
    <t>autonomous, mapping cloud, real time monitoring, scour, sediment build-up, sonar technology</t>
  </si>
  <si>
    <t>10.3390/met9040476</t>
  </si>
  <si>
    <t>Quantitative analysis of inclusion engineering on the fatigue property improvement of bearing steel</t>
  </si>
  <si>
    <t>© 2019 by the authors. Licensee MDPI, Basel, Switzerland.The fatigue property is significantly affected by the inner inclusions in steel. Due to the inhomogeneity of inclusion distribution in the micro-scale, it is not straightforward to quantify the effect of inclusions on fatigue behavior. Various investigations have been performed to correlate the inclusion characteristics, such as inclusion fraction, size, and composition, with fatigue life. However, these studies are generally based on vast types of steels and even for a similar steel grade, the alloy concept and microstructure information can still be of non-negligible difference. For a quantitative analysis of the fatigue life improvement with respect to the inclusion engineering, a systematic and carefully designed study is still needed to explore the engineering dimensions of inclusions. Therefore, in this study, three types of bearing steels with inclusions of the same types, but different sizes and amounts, were produced with 50 kg hot state experiments. The following forging and heat treatment procedures were kept consistent to ensure that the only controlled variable is inclusion. The fatigue properties were compared and the inclusions that triggered the fatigue cracks were analyzed to deduce the critical sizes of inclusions in terms of fatigue failure. The results show that the critical sizes of different inclusion types vary in bearing steels. The critical size of the spinel is 8.5 μm and the critical size of the calcium aluminate is 13.5 μm under the fatigue stress of 1200 MPa. In addition, with the increase of the cleanliness of bearing steels, the improvement of fatigue properties will reach saturation. Under this condition, further increasing of the cleanliness of the bearing steel will not contribute to the improvement of fatigue property for the investigated alloy and process design.</t>
  </si>
  <si>
    <t>Bearing steel, Fatigue property, Inclusion engineering, Total oxygen content</t>
  </si>
  <si>
    <t>10.3390/met9040412</t>
  </si>
  <si>
    <t>Effect of artificial defects on the very high cycle fatigue behavior of 316L stainless steel</t>
  </si>
  <si>
    <t>© 2019 by the authors. Licensee MDPI, Basel, Switzerland.Widely used for structural materials in nuclear engineering, 316L austenitic stainless steel undergoes very high cycle fatigue (VHCF) throughout its service life. Since defects caused by service conditions are unavoidable in many engineering components during service life, the effects should be properly understood. In the present study, the effect of surface defects on the VHCF behavior were investigated on solution annealed (SA) and cold-worked (CW) 316L. Surface defects were artificially created using indentation. The VHCF test was conducted using an ultrasonic fatigue testing system. The results showed that the fatigue crack initiation was independent of the indent with the applied range of depth in this research. Furthermore, the critical depth of the indent was evaluated based on an empirical formula (Murakami’s model). In the case of SA 316L, the VHCF strength was not affected when the indent depth was less than 40 _m, which is consistent with the value obtained from the empirical formula. In the case of 20% CW316L, the VHCF strength was not affected when the indent depth was less than 80 _m. The experimental results, i.e., the critical depth of the indent, were much larger than the results obtained from the empirical formula, and might have been caused by the plastic deformation, residual stress, and probable deformation-induced martensite transition around the indent.</t>
  </si>
  <si>
    <t>316L, Crack initiation, Fatigue behavior, Very high cycle fatigue, Vickers indent</t>
  </si>
  <si>
    <t>10.3785/j.issn.1006?754X.2019.02.014</t>
  </si>
  <si>
    <t>Research on fracture behavior of metal pipe based on high and low frequency composite vibration</t>
  </si>
  <si>
    <t>Chinese Journal of Engineering Design</t>
  </si>
  <si>
    <t>© 2011 Chinese Journal of Engineering Design.A loading method based on high and low frequency composite vibration was proposed, which is pointing to the fatigue fracture problem of metal pipe structures with stress concentration effect subjected to complex alternating loads. The fracture behavior of metal pipe with V-shaped notch was explored by developing a high and low frequency composite vibration experimental device. Based on the composite vibration characteristics of metal pipes, a composite vibration frequency control curve which could improve the crack initiation rate and expansion stability of metal pipes was proposed. The mechanical system and the computer measurement and control system of the composite vibration experimental device were designed. The vibration fracture experiments were carried out on three different metal pipes of 6061 aluminum alloy, 45 steel and 304 stainless steel with prefabricated Vshaped notches. Meanwhile, in order to compare and analyze the special sections of different metal pipes, a method for measuring and evaluating the quality of pipe sections was put forward, and the geometric accuracy and fracture time of three kinds of metal pipe sections were measured and evaluated. The experimental results showed that the crack of metal pipe would initiate rapidly and expand smoothly under the given linearly decreasing low-frequency vibration load. At the same time, it was found that the fracture time of metal pipe was reduced greatly and the crack initiation rate was accelerated significantly due to the superimposed high-frequency vibration load which led to smaller instantaneous fracture area and smoother section of the pipes. The research results provide important reference significance for the life analysis of metal pipes under complex alternating loads and the anti-fatigue design of metal pipes in engineering applications.</t>
  </si>
  <si>
    <t>Composite vibration, Fatigue fracture, Metal pipe, V-shaped notch</t>
  </si>
  <si>
    <t>10.1007/s11665-019-03990-8</t>
  </si>
  <si>
    <t>Study on Enhancing Fatigue Life of SAE 9260 Spring Steel with Surface Defect Through Laser Shock Peening</t>
  </si>
  <si>
    <t>© 2019, ASM International.This paper presents an experimental study aimed at evaluating laser shock peening for suppressing deleterious effects of surface defects on the fatigue life of SAE 9260 spring steel specimens. The approach adopted for the study included introduction of standardized surface defects through micro-hardness indentation, peening of region in and around the surface defects with 3.5 J/9 ns Nd:YAG laser and comparing the fatigue lives of unpeened and laser shock peened spring steel specimens with identical surface defects. Under the experimental test conditions, laser shock peening was found to be quite effective in enhancing fatigue life of spring steel specimens with surface defects by more than 25 times. The results of the study are important for enhancing life of the engineering components which develop surface defects during their storage (e.g., corrosion pit), handling (e.g., tool marks) or operation (e.g., erosion pit).</t>
  </si>
  <si>
    <t>defect, fatigue, laser peening, residual stress</t>
  </si>
  <si>
    <t>10.3221/IGF-ESIS.48.06</t>
  </si>
  <si>
    <t>Fracture of elastic-brittle and elastic-plastic material in cantilever cyclic bending</t>
  </si>
  <si>
    <t>Frattura ed Integrita Strutturale</t>
  </si>
  <si>
    <t>© 2019, Gruppo Italiano Frattura. All rights reserved.The paper analyses the fatigue tests on specimens made of 16Mo3 steel and 6082-T6 aluminium alloy performed under bending and tensile conditions. It has been shown that in the case of bending of the 16Mo3 steel specimen, in low cycle fatigue (LCF) range, the fatigue life increases with respect to the results obtained under tension-compression conditions. On the other hand, in the case of the aluminium specimen, the load condition practically does not affect the fatigue life. Microstructural analysis revealed almost homogeneous fatigue cracks in the 16Mo3 steel samples which are practically elastic-plastic. The analysed 6082-T6 aluminium alloy belongs to the group of materials characterized by elastic and brittle properties. In the case of pendulum bending in the obtained images, it is possible to notice the clear pits at an angle of about 45 degrees relative to the surface of the breakthrough. They penetrate the broken specimen to about 33%. In the middle of the material, the bending plane is clearly visible, where the stress is constant and equals 0 MPa.</t>
  </si>
  <si>
    <t>Pendulum bending, Strain-life curves, Tension-compression</t>
  </si>
  <si>
    <t>10.3221/IGF-ESIS.48.31</t>
  </si>
  <si>
    <t>Damage evaluation under complex fatigue loading conditions</t>
  </si>
  <si>
    <t>© 2019, Gruppo Italiano Frattura. All rights reserved.Fatigue damage and life assessment of multiaxial loadings is still an issue yet to resolve. Many methods have been proposed with promising agreements with the experimental results. However, the performance of such methods is, more than often, purely based on fatigue tests with simple loading conditions. In this work the stress scale factor (SSF) criterion and the virtual cycle counting (vcc) method are used to estimate fatigue life and damage accumulation with two damage accumulation rules. Fatigue tests were carried out with three different variable amplitude random loadings, applied to several specimens made from a 42CrMo4 high-strength steel. Fatigue crack plane measurements were compared with predictions from several critical plane models. The applied methods provided very acceptable results making the SSF package (SSF equivalent stress and virtual cycle counting method) a good method to estimate fatigue life and assessment of the damage accumulation in random fatigue loadings.</t>
  </si>
  <si>
    <t>Critical plane models, Damage accumulation, Fatigue life, Multiaxial fatigue, SSF</t>
  </si>
  <si>
    <t>10.3221/IGF-ESIS.48.59</t>
  </si>
  <si>
    <t>Stress intensity factor equations for the evolution of surface and corner cracks to through cracks</t>
  </si>
  <si>
    <t>© 2019, Gruppo Italiano Frattura. All rights reserved.Part-through surface or corner 2D cracks are commonly found in structural components, even because practically all fatigue cracks tend to start this way. It is a reasonable hypothesis to model them assuming the shape of their 2D fronts can be approximated by an elliptical arc, as supported by many fractographic observations. However, their transition to a 1D throughcrack, an important issue in many practical applications, is normally not properly addressed in fatigue life predictions. Although experimental results reveal that the frontiers of surface cracks essentially retain their elliptical shape as they gradually grow into an 1D through-crack, it is usual to assume they are immediately transformed into an 1D through-crack when their depth reaches the cracked component thickness. This crude approximation may create a large jump in stress intensity values, leading to excessively conservative fatigue crack growth predictions; or else, the crude shape jump hypothesis might induce false overload events that can much affect fatigue crack growth retardation models, leading to inadmissible non-conservative life predictions. To minimize such problems, an improved model to describe the transition of 2D surface cracks to 1D through-cracks is proposed and verified by crack propagation tests in two different materials, 4340 steel and polycarbonate (PC). Moreover, fatigue life predictions based on this improved model are compared with experimental results obtained with these two materials.</t>
  </si>
  <si>
    <t>2D-1D crack transition, Fatigue analysis, SIF equations</t>
  </si>
  <si>
    <t>10.3221/IGF-ESIS.48.46</t>
  </si>
  <si>
    <t>Durability method on corrosion fatigue performance of AH 32 steel</t>
  </si>
  <si>
    <t>© 2019, Gruppo Italiano Frattura. All rights reserved.A durability method in view of cathodic protection is proposed to improve the corrosion fatigue resistance of AH 32 steel in seawater. By aid of corrosion fatigue tests, the effects of thermal spraying Zn (zinc) and Cr (chromium) coating corrosion fatigue lives are quantitatively determined, respectively, and electrochemical measurement and fracture analysis are used to analyze the life-prolonging mechanism of these two coatings on corrosion fatigue. The results show that both Zn and Cr coating improve the corrosion fatigue resistance of AH 32 steel, and the effect enhances with the decrease of stress. The effect of Cr coating on corrosion fatigue of AH 32 steel mainly reflects in extending the crack initiation life for its better corrosion resistance. While the effect of Zn coating on corrosion fatigue lies in not only inhibiting the initiation of corrosion fatigue but also restraining crack propagation as cathodic protection materials. To sum up, Cr coating has a better durability effect than Zn coating at higher stress level, while Zn exceeds Cr at low stress level.</t>
  </si>
  <si>
    <t>Corrosion fatigue, Crack nucleation, Crack propagation, Durability method, Thermal spraying</t>
  </si>
  <si>
    <t>10.3221/IGF-ESIS.48.56</t>
  </si>
  <si>
    <t>Low cycle fatigue and creep-fatigue response of the 316Ti stainless steel</t>
  </si>
  <si>
    <t>© 2019, Gruppo Italiano Frattura. All rights reserved.SS 316Ti is widely used in bellows industry and is a good candidate material for high temperature bellows in sodium cooled fast reactor (SFR) systems. Typical operating temperature experienced by SFR systems is around 823K. Design of bellows for nuclear applications need to be in compliance with the standard design codes such as ASME section-III and RCC-MR. The fatigue data and cyclic stress strain curve of SS316Ti are not available in design codes such as RCC-MR or ASME section-III/NH. Hence, the material data required for high temperature design of bellows are generated experimentally. Initially, the basic tensile data such as yield strength, ultimate tensile strength and % elongation of the material were obtained from tensile testing at 823K. Low cycle fatigue tests were carried out in strain controlled mode on SS316Ti at 823K different strain ranges in air and variation of number of cycles with strain range was obtained. Creep-fatigue interaction (CFI) experiment was also conducted at 823K and strain amplitude of ± 0.4% with 1 minute hold time in peak tensile strain. The stress response (peak stress variation with number of cycles) of the material showed continuous hardening up to saturation followed by crack nucleation and final failure. The fatigue life was found to decrease with increase in strain range. The fatigue life decreased in presence of hold period in tension. The design fatigue curve for SS316Ti at 823K has been generated using the LCF data by incorporating factors of safety on strain and number of cycles. Cyclic stress strain curve was generated for the material at 823K. The tensile, LCF and CFI data generated will be useful in design of SS316Ti bellows for SFR systems.</t>
  </si>
  <si>
    <t>Bellows, Creep-fatigue interaction, Low cycle fatigue, SS 316Ti</t>
  </si>
  <si>
    <t>10.1177/1687814019842763</t>
  </si>
  <si>
    <t>Residual strength degradation model of 18CrNiMo7-6 forged steel</t>
  </si>
  <si>
    <t>© The Author(s) 2019.Residual strength is one of the important properties of materials and is the basis for material fatigue life prediction. In this article, the residual strength of 18CrNiMo7-6, a commonly used material for wind power gears, is degraded with the load of fatigue load. According to the law of fatigue damage generation and development, a residual strength degradation model is proposed. According to the comparison between the test results and the model, the accuracy of the proposed model is high. When the number of loading/total number of cycles is close to 0.7, the residual intensity will change significantly. It is helpful to further study the reliability change of wind power gears under high cycle fatigue.</t>
  </si>
  <si>
    <t>18CrNiMo7-6, fatigue, residual strength, Strength degradation</t>
  </si>
  <si>
    <t>10.1002/best.201800099</t>
  </si>
  <si>
    <t>New findings on fatigue strength of prestressed concrete under very high load cycles</t>
  </si>
  <si>
    <t>Beton- und Stahlbetonbau</t>
  </si>
  <si>
    <t>© 2019, Ernst und Sohn. All rights reserved. New findings on fatigue strength of prestressed concrete under very high load cycles. For the fatigue verification of older existing prestressed concrete bridges or new structures, S-N-curves for prestressing steel embedded in concrete are required. Previous tests with curved prestressing tendons embedded in concrete cover the current S-N-curves mainly in the range of fatigue strength for finite life. Only very few tests achieved a number of load cycle of more than 10 million, whereby a real endurance strength is not detected. For this reason, the course of the S-N-curves in the area of endurance strength was essentially determined hypothetically. In the course of the research project SFB 823 “Statistics of Nonlinear Dynamic Processes”, the fatigue strength of embedded prestressing steels in the range of up to about 10 8 load cycles is experimentally investigated at the TU Dortmund for the first time. Furthermore, on the basis of a very extensive database of various measured physical values, prognosis using mathematical statistical methods for estimating the service life of test girder were developed. They allow the estimation of a prognosis interval with mean and quantile regression curves for the service life on the basis of the damage course with a distinct probability.</t>
  </si>
  <si>
    <t>damage course, fatigue strength, prestressing steel, prognosis method, S-N-curves, service life</t>
  </si>
  <si>
    <t>10.1016/j.psep.2019.01.023</t>
  </si>
  <si>
    <t>Fatigue and corrosion fatigue behaviors of G105 and S135 high−strength drill pipe steels in air and H&lt;inf&gt;2&lt;/inf&gt;S environment</t>
  </si>
  <si>
    <t>Process Safety and Environmental Protection</t>
  </si>
  <si>
    <t>© 2019 Institution of Chemical EngineersFatigue and corrosion fatigue (CF) tests were carried out to investigate the behaviors of G105 and S135 low carbon high−strength drill pipe steels under different stress amplitudes in air as well as simulated H2S contained drilling environment. The regression analysis method was applied to obtain empirical equations governing the fatigue and CF lives of drill pipe steels in different environmental conditions. Results revealed that there exist fatigue limits for G105 and S135 drill pipe steels in air, and the fatigue life equations for G105 and S135 are Nf=3.28×108(Seqv−406.1)−2 and Nf=3.81×108(Seqv−472.5)−2 respectively. For both types of pipe steels, quasi−cleavage and cleavage fracture was identified as the main feature in the fatigue source zone of the two steels, while fatigue striations were the main feature in the stable crack growth zone. However, in H2S solution, no obvious fatigue limits were found for G105 and S135, and the corresponding CF life equations are Nf=3.58×108(Seqv−143.7)−2 and Nf=2.91×108(Seqv−119.6)−2. The CF sensitivity levels of G105 and S135 in H2S solution are high (64.6% and 74.7%, respectively), but S135 displays a higher sensitivity (74.7%) than G105 (64.6%). Further, no apparent plastic deformation appeared on the fracture surface in H2S solution, and the fatigue cracks sprout from the surface and expand into the specimen with radiation pattern.</t>
  </si>
  <si>
    <t>Corrosion fatigue, Drill pipe steel, Elastic fracture mechanics, Hydrogen sulfide</t>
  </si>
  <si>
    <t>10.1016/j.ijmecsci.2019.01.040</t>
  </si>
  <si>
    <t>Experimental and XFEM modelling of high cycle fatigue crack growth in steel welded T-joints</t>
  </si>
  <si>
    <t>© 2019 Elsevier LtdThe current paper reports the results of a series of high cycle fatigue (HCF) experiments on steel welded T-joints, tested under constant amplitude three-point bending. The eXtended Finite Element Method (XFEM) was then implemented to simulate the experiments. The crack and its growth were characterised by means of level set functions to eliminate the need for re-meshing. The study can be viewed as a first-of-its-kind in XFEM fatigue simulation of butt welded steel T-joints; where the crack geometry and growth is essentially three dimensional, making the problem particularly acute. The XFEM/fatigue crack growth (FCG) procedure employed in the study was first validated against constant amplitude HCF experiments on notched steel plates from other researchers. The same modelling procedure was then used for simulating the fatigue tests conducted on steel welded T-joints. It was found that the XFEM predictions for the crack growth, the growth rate, number of cycles to failure, crack shape and final crack size were satisfactorily comparable to those obtained in the experiments. Mean errors in the XFEM predictions for the fatigue life ranged from -20.7% to +0.9%. The morphology of the fracture surface from the numerical model, in general, had a good agreement with the corresponding experimental morphology.</t>
  </si>
  <si>
    <t>Extended finite element method, Fatigue crack growth, Fatigue experiments, Python script, Steel welded T-joint, XFEM</t>
  </si>
  <si>
    <t>10.1061/(ASCE) MT.1943-5533.0002637</t>
  </si>
  <si>
    <t>Influence of bar diameter on low-cycle fatigue degradation of reinforcing bars</t>
  </si>
  <si>
    <t>© 2019 American Society of Civil Engineers.This paper reports the results of 120 low-cycle fatigue tests on steel reinforcing bars with varying slenderness ratios at varying strain amplitudes. The failure modes of the fractured bars were investigated through analysis of the fracture mechanisms of bars. The results of experimental testing were used to update empirical models of low-cycle fatigue life for such bars. The newly improved empirical models were then incorporated into a recently developed constitutive material model that accounts for bar buckling and fatigue. The experimental results show that the size effect is significant for short steel reinforcing bars where there is no buckling. The results also show that as the slenderness ratio of the steel reinforcing bars increases, the influence of the bar diameter on low-cycle fatigue reduces.</t>
  </si>
  <si>
    <t>Inelastic buckling, Low-cycle fatigue, Modeling, Nonlinear analysis, Size effect, Stress-strain behavior</t>
  </si>
  <si>
    <t>10.1016/j.tws.2019.01.030</t>
  </si>
  <si>
    <t>Fatigue damage models for steel roof battens subject to variable amplitude cyclic wind suction loading</t>
  </si>
  <si>
    <t>© 2019 Elsevier LtdPull-through failure of steel roof batten to rafter connections is one of the critical failures observed in cold-formed steel roofs during tropical cyclones. Although design equations are available for steel roof battens subject to static pull-through failures, no suitable design equations are available for fatigue pull-through failures. Currently, a Low-High-Low (LHL) cyclic test method based on expensive and time consuming large scale prototype tests is being used to design roof battens for fatigue pull-through failures. Therefore, this research study proposes suitable design equations based on both linear and nonlinear damage models to determine the fatigue life and capacity of steel roof battens by understanding the fatigue behaviour of steel roof battens subject to variable amplitude cyclic wind suction loading. This was achieved through a series of multi-level cyclic tests, including LHL cyclic tests, conducted on roof battens made of different steel grades and thicknesses and fastened with different screw fasteners. This paper presents the details of the experimental study and its results, and proposes suitable fatigue pull-through design equations based on linear and nonlinear fatigue damage models.</t>
  </si>
  <si>
    <t>Cold-formed steel roof battens, Fatigue pull-through failures, Linear damage model, Nonlinear damage model, Variable amplitude cyclic tests</t>
  </si>
  <si>
    <t>10.1002/adem.201801042</t>
  </si>
  <si>
    <t>Effects of Strain Rate on Low-Cycle Fatigue Behaviors of Fe–22Mn–0.6C TWIP Steel</t>
  </si>
  <si>
    <t>© 2019 WILEY-VCH Verlag GmbH &amp; Co. KGaA, Weinheim The influence of strain rate on low-cycle fatigue (LCF) behavior of Fe–22Mn–0.6C twinning-induced plasticity (TWIP) steel is investigated by conducting LCF tests. The LCF tests are performed at a strain amplitude of 0–1.4% with strain rates of 8 × 10 −4 s −1 , 2 × 10 −3 s −1 , 8 × 10 −3 s −1 , and 2 × 10 −2 s −1 . The corresponding fatigue fracture morphologies and microstructure are also investigated. The results indicate that the TWIP steel shows initial cyclic hardening and cyclic saturation and then cyclic softening until final fracture at all strain rates. In addition, the fatigue life decreases with increasing strain rate due to enhanced dynamic strain aging (DSA). Moreover, the generation of persistent slip bands (PSBs) at high strain rates is also favorable for crack nucleation and fatigue crack growth, which is one of the primary reasons that lead to the premature failure of the fatigue specimens. At all given testing conditions, the fracture morphologies occur in a transgranular fracture mode.</t>
  </si>
  <si>
    <t>fatigue life, low-cycle fatigue, persistent slip bands, strain rate, twinning-induced plasticity (TWIP) steel</t>
  </si>
  <si>
    <t>10.1016/j.ijfatigue.2018.12.026</t>
  </si>
  <si>
    <t>Overloading effect on the fatigue strength in resistance spot welding joints of a DP980 steel</t>
  </si>
  <si>
    <t>© 2018 Elsevier LtdDual phase steel DP980 sheets were joined by resistance spot welding (RSW) process. Mechanical resistance of the welds was characterized by microhardness, tensile shear and fatigue tests. A significant hardness decreases was observed in the RSW lap joints with respect to the base material, which was attributed to phase transformations during the heating and cooling of the steel. Fatigue Wöhler curves using a fixed load ratio of 0.1 were obtained. It was found that the spot weld at the nugget interface close to the fusion zone induced a critical stress concentration factor, which decreased the fatigue life of the joints in the as-welded condition. Failure of the welds was initiated at the interface between welded sheets. Two predominant fatigue fracture modes were observed associated with mode I/III cyclic loading, which were correlated with the fatigue crack initiation and propagation stages. Compressive residual stresses were induced by a loading-unloading cycle on the spot welds, which tends to increase the fatigue life of the joints when compared to the as-welded condition.</t>
  </si>
  <si>
    <t>Compressive residual stresses, DP980 steel, Fatigue behavior, Resistance spot welding</t>
  </si>
  <si>
    <t>10.1115/1.4041715</t>
  </si>
  <si>
    <t>Interference-fit effect on improving bearing strength and fatigue life in a pin-loaded woven carbon fiber-reinforced plastic laminate</t>
  </si>
  <si>
    <t>Copyright © 2019 by ASME.This paper presents an experimental investigation on the effect of interference-fit on the bearing strength and fatigue life of pin-loaded plain-woven and cross ply carbon fiber-reinforced plastic laminate (CFRP). Stainless steel pins are installed to five different sized holes on the CFRP specimens to achieve transition-fit and four interference-fits (0.2%, 0.4%, 0.6%, and 1.0%). The quasi-static and fatigue (R = 0.1) properties of the pin-loaded CFRP are then compared to each other. From the experimental results, it is demonstrated that the interference-fit can improve the joint stiffness per unit bearing area, or the joint stiffness, under both the static and dynamic bearing load conditions. The ultimate bearing strength, fatigue life, and joint stiffness of interference-fit samples are higher than those of the transition-fit samples and they are maximized at an interference-fit percentage of 0.4%. Regardless of interference-fit percentage, the fatigue life of a pin-loaded CFRP specimen tends to be proportional to its joint stiffness in the beginning of a fatigue test. During fatigue testing, the joint stiffness of pin-loaded CFRP gradually decreases to the range of 18.8 GPa/mm to 18.6 GPa/mm when bearing failure occurs. The increased joint stiffness by interference-fit delays CFRP hole damage growth by reducing pin displacement under fatigue cycles.</t>
  </si>
  <si>
    <t>bearing strength, fatigue life, interferencefit, pin-loaded joint, woven carbon fiber reinforced plastics (CFRP)</t>
  </si>
  <si>
    <t>10.1016/j.ijfatigue.2018.12.002</t>
  </si>
  <si>
    <t>Prediction of material fatigue parameters for low alloy forged steels considering error circle</t>
  </si>
  <si>
    <t>© 2018 Elsevier LtdSince small sample data are obtained in the material fatigue life test, the result of S-N curve can deviate greatly from the real results. In order to address this kind of problem and improve the credibility of S-N curve, we introduce the error circle in the Bootstrap method, which makes the results of the sample more reasonable. Bootstrap error circle method is proposed in this paper, and the parameter characteristics of samples in the error range such as mean and confidence interval by processing the original samples are acquired, which improves the reasonable of the samples. The Bootstrap error circle method is used to modify the limitations of the Bootstrap method so as to reduce the sample error and obtain a more reasonable estimate. In this paper, a more reasonable S-N curve is obtained, and it can predict the life of product.</t>
  </si>
  <si>
    <t>Bootstrap method, Error circle, S-N curve, Small sample</t>
  </si>
  <si>
    <t>10.15593/perm.mech/2019.1.06</t>
  </si>
  <si>
    <t>Investigation of the behavior of cylindrical bodies under conditions of joint tension and torsion under disproportionate loading</t>
  </si>
  <si>
    <t>PNRPU Mechanics Bulletin</t>
  </si>
  <si>
    <t>© PNRPU.The work is devoted to studying the behavior of cylindrical bodies of structural steels in the conditions of joint tension and torsion under complex loading. The study is aimed at studying and subsequent modernization of the method of increasing the fatigue life of cylindrical products. It consists in creating the product favorable axial compressive residual stresses in the near-surface area due to the successive elastoplastic deformation, first by tension, and then, during fixation of the longitudinal deformation obtained by tension, by torsion. A mathematical model of elastoplastic deformation by joint tension and torsion of a homogeneous cylindrical body, which allows to calculate the distribution of residual stresses created in the body, is constructed. To check the adequacy of the obtained solution and determine the required material parameters of the model, tests were performed on cylindrical samples of steel 15Cr2MnMoV. The necessary studies were carried out at the Center for Experimental Mechanics of Perm National Research Polytechnic University using the Instron 8850 universal two-axis servo-hydraulic test system, which allows for loading by joint tension and torsion. According to the results of the experiments, graphs of the longitudinal force and torque versus the twist angle were obtained with the deformation sequences studied. By comparing the experimental and calculated dependencies, the adequacy of the developed model was confirmed and the range of deformation modes was established, in which it reflects the behavior of the material with an accuracy acceptable for practice. Instead of the existing method of deformation, which includes a single torsion of a product in a state of tension, a new method is considered, consisting in reversional (alternating) torsion of a cylindrical body in a state of tension. Deformation by sequential tension and reversional torsion allows to provide a favorable (from the standpoint of increasing fatigue life) distribution of residual axial stresses over the cross section of the body with minimum values of residual shear stresses.</t>
  </si>
  <si>
    <t>Biaxial deformation, Complex loading, Complex stress state, Deformation diagrams, Experiment, Joint tension and torsion, Plasticity, Residual stresses, Strength of cylindrical bodies, Tension, Torsion</t>
  </si>
  <si>
    <t>10.15593/perm.mech/2019.1.07</t>
  </si>
  <si>
    <t>Mechanical behavior of x15crni12-2 structural steel under biaxial low-cycle fatigue at normal and elevated temperatures</t>
  </si>
  <si>
    <t>© PNRPU.The results of the experimental studies of the low-cycle fatigue characteristics of heatresistant structural X15CrNi12-2 steel for aircraft purposes (chemistry: C - 0.13%; Cr - 12.5%; Si - 0.05%; Ni - 2.05%; Mo - 1.50%, W - 0.70%; Nb - 0.20%; V - 0.20%) under biaxial cyclic loading are presented. For cyclic tests a specialized Instron 8850 two-axes testing system was used which allows the planning of cyclic and static tests with an arbitrary stress sequence under the conditions of tension and torsion. The Epsilon 3550-010M dual-axis dynamic strain sensors for testing at normal temperatures and the Epsilon 3550HT-025M for testing at high temperatures were used to determine the values of axial and shear strains during the experiments. The test methods for biaxial cyclic loading under normal and elevated temperatures are described which allows to analyze the mechanical behavior and structural steel destruction processes under plane stress conditions. The tests results of X15CrNi12-2 heat-resistant alloy under low-cycle fatigue at different temperatures and cyclic strain paths with proportional and non-proportional changes in axial and shear deformations are presented. For different types of tests hysteresis loops are represented in the form of dependences of normal and shear stresses on axial and shear deformations, respectively. It is shown that the durability of X15CrNi12-2 steel in these parameters significantly depends on the cyclic strain path, the shape of the cycle and the test temperature. In the case of non-proportional deformation, the fatigue life of X15CrNi12-2 steel decreases 1.5-2 times as compared with the proportional loading at different test temperatures. Depending on the strain path, a significant decrease in fatigue life at a temperature of 600 ° C by 17-44% in comparison with the room temperature was observed.</t>
  </si>
  <si>
    <t>Biaxial deformation, Complex loading, Cycle shape, Experimental study, Fatigue life, Low-cycle fatigue, Plane stress, Tension, Test temperature, Torsion, X15CrNi12-2</t>
  </si>
  <si>
    <t>10.1016/j.msea.2019.02.058</t>
  </si>
  <si>
    <t>Microstructure-based fatigue modelling with residual stresses: Prediction of the microcrack initiation around inclusions</t>
  </si>
  <si>
    <t>© 2019 Elsevier B.V.In the investigation of fatigue properties of metals, the microstructure-based modelling has shown its powerful applicability in predicting the microcrack initiation as well as the fatigue life. However, proper treatment of the inclusions, which are the major fatigue crack trigger especially for the very high cycle fatigue regime, is still missing. It is emphasised that in addition to the geometrical representation and the basic mechanical properties assignment of the inclusions, the residual stresses developed between the steel matrix and inclusions during the cooling processes due to their distinct thermal expansion coefficients play a non-negligible role in determining the fatigue properties. Therefore, it is aimed, in this study, to propose a microstructure-based modelling approach to account for the effects of residual stresses induced by the rapid cooling process on the fatigue crack initiation behaviour of a martensitic steel, for which the majority of the fatigue crack is formed around the calcium aluminate inclusions in experiments. The entire approach is decomposed into two processes: i) simulation of the cooling process to obtain the residual stress profile around the inclusion and ii) fatigue simulation using a crystal plasticity model including the mapped residual stress profile from the previous step. It is shown that the proposed approach accurately predicts the fatigue crack initiation sites around the inclusions corresponding to the experimental findings, while the modelling approach without the residual stresses fails to predict the correct locations of the crack initiation, revealing the necessity to consider the residual stresses for the future fatigue modelling and assessment.</t>
  </si>
  <si>
    <t>Crystal plasticity, Martensitic steels, Microstructure-sensitive modelling, Representative volume element, Very high cycle fatigue</t>
  </si>
  <si>
    <t>10.12073/j.hjxb.2019400063</t>
  </si>
  <si>
    <t>Study on high temperature low cycle fatigue behavior of P92 steel weld metal</t>
  </si>
  <si>
    <t>Life prediction, Low cycle fatigue, P92 steel, Weld metal</t>
  </si>
  <si>
    <t>10.12073/j.hjxb.2019400062</t>
  </si>
  <si>
    <t>Investigation on thermal fatigue property of H13 steel with biomimetic units processed by laser welding with filler wire</t>
  </si>
  <si>
    <t>© 2019, Editorial Board of Transactions of the China Welding Institution, Magazine Agency Welding. All right reserved.Thermal fatigue crack is the main failure mode of aluminum alloy die-casting dies. According to the phenomenon, an attempt to harden the working surface of die-casting dies with biomimetic units was made by using biomimetic coupled laser welding with filler wire process and laser remelting process, respectively. The propagation of thermal fatigue crack was analysed under different treatments. The ways to improve die service life was explored. The samples of this experiment was processed by Nd:YAG laser.The thermal fatigue cracks were measured or observed at intervals of 500 cycles and the morphology of thermal fatigue cracks was obtained after 5 000 cycles. The experimental results show that the microhardness of biomimetic units that was made by laser welding with filler wire is slightly above the biomimetic units that was made by laser remelting process, samples that is processed by laser welding with filler wire have better thermal fatigue resistance ability.</t>
  </si>
  <si>
    <t>Biomimetic, H13 steel, Laser remelting, Laser welding with filler wire, Thermal fatigue crack</t>
  </si>
  <si>
    <t>10.7527/S1000-6893.2018.22454</t>
  </si>
  <si>
    <t>Fatigue test of welds with defects based on magnetic memory technology</t>
  </si>
  <si>
    <t>© 2019, Press of Chinese Journal of Aeronautics. All right reserved.The ray detection, fatigue test and orthogonal magnetic memory signal measurement are performed on 40Cr welding plates containing different invisible damages, exploring the characteristics of magnetic memory signals under the fatigue stress. The experimental results are accidental because the magnetic characteristics under the single measurement method cannot characterize the variations of the weld plate under fatigue cyclic loading. The study found that the integral gradient feature of the magnetic field vector and the combined gradient feature of the magnetic field vector can be used to evaluate the fatigue damage process of the weld plate. The study also establishes a fatigue damage model with the gradient feature of magnetic vector as the damage parameter, so that the fatigue life of the welded component with invisible damage can be quantitatively evaluated. The study also provides reference for further research on metal magnetic memory technology in quantitative evaluation of welding defects.</t>
  </si>
  <si>
    <t>Fatigue life, Integral gradient feature of magnetic field vector, Metal magnetic memory testing, Nondestructive testing, Synthesized gradient feature of magnetic field vector</t>
  </si>
  <si>
    <t>10.1007/s00170-018-2955-0</t>
  </si>
  <si>
    <t>Improvement of AISI 304 austenitic stainless steel low-cycle fatigue life by initial and intermittent deep rolling</t>
  </si>
  <si>
    <t>© 2018, Springer-Verlag London Ltd., part of Springer Nature.In the current study, deep rolling treatment was applied to enhance low-cycle fatigue behavior of the AISI 304 stainless steel. Desirability function approach was applied to determine the process parameters offering the optimal surface roughness and hardness as these surface characteristics are supposed to control the fatigue cracks initiation and growth. The enhancement of the low-cycle fatigue behavior was investigated using strain-controlled fatigue tests applied to machined and deep rolled specimens associated to experimental evaluation of surface topography, microhardness, and residual stress. Findings of this work show that an increase of the fatigue lifetime of the AISI 304 components can be achieved by the application of deep rolling to machined surfaces. Moreover, the application of an intermittent deep rolling leads to a significant extension of service life especially when it is performed at low strain amplitudes. The improvement of the residual lifetime of deep rolled components is explained based on evaluations of the surface texture changes, residual stresses, cold work hardening, and strain-induced martensite transformation.</t>
  </si>
  <si>
    <t>Deep rolling, Residual fatigue life, Residual stress, Stainless steel, Strain-induced martensite</t>
  </si>
  <si>
    <t>10.1007/s11665-019-03891-w</t>
  </si>
  <si>
    <t>A Comparison of the Fatigue Life of Shot-Peened 4340M Steel with 100, 200, and 300% Coverage</t>
  </si>
  <si>
    <t>© 2019, ASM International.Shot peening has been widely used for improving the fatigue performance of structural components. The objectives of this study are to increase the fatigue life of 4340M steel by shot peening and to compare performance at three different shot-peening coverages (100, 200, and 300%). The results show that the optimum coverage for 4340M steel is 200% in this experiment. Scanning electron microscopy (SEM) was used to evaluate the microstructural properties and estimate the depth and length of the resulting cracks. A proposed innovative technique, which still needs further verification, was applied to enable SEM to differentiate between the appearances of the three coverages. Residual stresses measured using x-ray diffraction showed that 200% coverage had comparatively the highest residual compressive stresses.</t>
  </si>
  <si>
    <t>4340M steel, fatigue life, percentage of shot-peening coverage</t>
  </si>
  <si>
    <t>10.1016/j.wear.2019.01.051</t>
  </si>
  <si>
    <t>Influence of raceway surface finish on white etching crack generation in WEC critical oil under rolling-sliding conditions</t>
  </si>
  <si>
    <t>© 2019 Elsevier B.V.In this work, cylindrical roller thrust bearings (CRTBs) with different raceway surface finishes were life tested under rolling-sliding conditions in WEC critical oil. After testing, white etching cracks (WECs) had formed in the raceways of the commercially available standard CRTBs from the test rig manufacturer. However, after embedded abrasive particles were introduced into the raceways (from the lapping process), neither the post-test raceways nor the rollers had WECs, and the damage mode had changed. When the embedded particles were removed by a polishing step, the raceways again showed damage from WECs. The WEC-damaged raceways had “hump”-like raised areas on their tribosurfaces, and each raised area had WECs underneath it. The raised areas were observed to be the locations of surface cracking or spalls. Although WECs are generated in the subsurface, their formation depends on the surface quality of the raceways, and the results suggest that WECs formation is surface driven phenomena. Owing to its fatigue resistance, case-carburized 3310 steel showed significant life improvement in WEC critical oil and in rolling-sliding conditions, irrespective of the damage mode.</t>
  </si>
  <si>
    <t>Bearings, Damage mode, Lubricant, Steel, White etching cracking</t>
  </si>
  <si>
    <t>10.1007/s42243-018-0159-3</t>
  </si>
  <si>
    <t>High-temperature fatigue behavior of 15CrNbTi ferritic stainless steel</t>
  </si>
  <si>
    <t>© 2018, China Iron and Steel Research Institute Group.In order to investigate the high-temperature fatigue and fatigue–creep behavior of 15CrNbTi ferritic stainless steel at 800 °C, fatigue tests without holding time in laboratory air and with 10 s holding time induced at maximum cyclic stress under argon atmosphere were conducted on an electrohydraulic servo fatigue testing machine. In addition, the morphologies of fatigue fracture surfaces were observed, and the precipitates and dislocation substructures were characterized. The experimental results show that the fatigue limit of 15CrNbTi ferritic stainless steel is 30 MPa at 800 °C. The fatigue life of the experimental steel obviously decreases if holding time of 10 s is introduced at maximum cyclic stress. Under two test conditions, the fatigue cracks transgranularly initiate at the free surface of fatigue specimens and then propagate in a transgranular mode. It is demonstrated that three kinds of precipitates including (Nb, Ti)C phase, Fe2Nb phase and Fe3Nb3C phase can be observed in 15CrNbTi ferritic stainless steel, and the Fe2Nb and Fe3Nb3C phases are mainly precipitated during the fatigue tests. In the fatigue deformation area, both dislocation tangles and dislocation arrays are observed. Furthermore, the sub-grains which form during the cycling deformation with holding time of 10 s are also found. Moreover, the formation of sub-grains leads to the deterioration of the fatigue life of 15CrNbTi steel.</t>
  </si>
  <si>
    <t>Dislocation substructure, Fatigue fracture, Ferritic stainless steel, High-temperature fatigue, Holding time, Precipitate</t>
  </si>
  <si>
    <t>10.1016/j.msea.2019.02.010</t>
  </si>
  <si>
    <t>Fatigue and fracture behaviour of austenitic-martensitic high carbon steel under high cycle fatigue: An experimental investigation</t>
  </si>
  <si>
    <t>© 2019Dual-phase high carbon steels are widely used in mining industries for grinding applications and are thus subjected to repetitive loading for a very large number of cycles. This paper presents the high-cycle fatigue behaviour of austenitic-martensitic high carbon steel and establishes a concurrent structure-property relationship. Cantilever-type rotating bending fatigue test was carried out on hourglass specimens in the high cycle and very high cycle fatigue (VHCF) regime under ambient condition. The S-N curve exhibited a bilinear slope indicating a change in the mode of crack initiation and micromechanism of cyclic deformation. Based on the fracture surface examination, the initiation of the fatigue cracks was categorised into two groups: (a) surface-induced (SI) cracks in short life region and (b) non-inclusion (NI) induced subsurface cracks with a fish-eye formation for the long life region. The stress intensity factor at the periphery of the GBF (ΔKGBF) was observed in the range of 5.2–5.75 MPa m1/2 which is close to the crack growth effective threshold value. The Kernel average misorientation (KAM) maps revealed that intense localised deformation occurred at the interface of the austenite-martensite phases and then gradually decreased at the interior of the austenite grains. This observation was supported by the transmission electron microscopy (TEM) studies which showed the pile-up of dislocation at the phase boundaries. The three-dimensional surface roughness parameters were found to be increasing with an increase in the number of fatigue cycles thus indicating the increase in the dislocation activity of the material in the long life regime.</t>
  </si>
  <si>
    <t>Bright granular facet, High cycle fatigue, Microstructure, S-N curve, Steel, Stress intensity factor</t>
  </si>
  <si>
    <t>10.3390/ceramics2010013</t>
  </si>
  <si>
    <t>Roughness effect in micropitting and rolling contact fatigue of silicon nitride</t>
  </si>
  <si>
    <t>Ceramics</t>
  </si>
  <si>
    <t>© 2019 by the authors. Licensee MDPI, Basel, Switzerland.An experimental analysis of the role of surface roughness parameters on micropitting and the succeeding rolling contact fatigue (RCF) of silicon nitride against AISI 52100 steel under lubricated conditions was performed. In accelerated fatigue tests using a four-ball tester, the arithmetic mean, root mean square, and peak-to-valley roughnesses of silicon nitride surfaces varied, while the roughness of the steel surface was unchanged. The correlation between the fatigue life and roughness parameters for silicon nitride was obtained. The peak-to-valley roughness was the roughness parameter that dominantly affected the RCF life of silicon nitride. The micropitting of surfaces leading to fatigue intensified as the roughness was increased. Extensive micropitting was observed on the rolling track beyond the trailing edge of the spall region in the circumferential direction.</t>
  </si>
  <si>
    <t>Fatigue, Micropitting, Peak-to-valley roughness, Roughness parameters, Silicon nitride</t>
  </si>
  <si>
    <t>10.13228/j.boyuan.issn0449-749x.20180298</t>
  </si>
  <si>
    <t>Fatigue crack growth behavior of DP780 dual phase steel subjected to single tensile overload</t>
  </si>
  <si>
    <t>© 2019, CISRI Boyuan Publishing Co., Ltd. All right reserved.In order to explore fatigue characteristic of DP780 dual phase steel widely used in the automobile industry,an experiment with the constant amplitude load on the compact tensile specimen were carried out. The fatigue crack growth behavior of DP780 dual phase steel subjected to single tensile overload was studied. The results shows that the increase of the overload ratio and the crack length caused by overload increases the number of delayed cycles and fatigue life. During the process of overload,a crescent moon shaped damage zone was formed at the front of the crack tip,which is characterized by cleavage surfaces,tearing ridges,dimples and voids. Due to the premature contact of the crack flank, the fracture morphology of the crack front is seriously damaged. The crack branching has no significant effect on the crack growth retardation under overload. The crack branching occurs in the overload affected zone and in the stable period after overload. However,the branching does not extend to the interior of the material.</t>
  </si>
  <si>
    <t>Dual phase steel, Fatigue crack growth, Fatigue fracture, Overload ratio</t>
  </si>
  <si>
    <t>10.3390/met9030338</t>
  </si>
  <si>
    <t>The influence of heat treatment parameters on the cracks growth under cyclic bending in st-ti clad obtained by explosive welding</t>
  </si>
  <si>
    <t>© 2019 by the authors. Licensee MDPI, Basel, Switzerland.The current work focuses on the effect of time and temperature of annealing on the change in the structure and cracks growth and fatigue life of the steel-titanium bimetal obtained by explosive welding. Cyclic bending tests were performed for different levels of annealing temperature on bimetal specimens of a rectangular cross-section. The fatigue crack growth was measured by microscopy. Structure changes of steel, titanium and bond area resulted in a different micro-hardness distribution. The relationship between the level of the annealing temperature, the propagation of fatigue cracks, structure changes and micro-hardness level is analyzed. The heat treatment of the bimetal at the temperature of 500 C does not result in considerable changes in the structure of steel and titanium. The diffusion of carbon to titanium was observed. A higher annealing temperature results in a lower fatigue life. Also, for a given annealing temperature, a longer annealing time results in a higher fatigue life.</t>
  </si>
  <si>
    <t>Bimetals, Explosive welding, Fatigue crack growth, Microstructure</t>
  </si>
  <si>
    <t>10.1016/j.jmapro.2019.02.017</t>
  </si>
  <si>
    <t>Influence of wire feed rate on mechanical and microstructure characteristics of aluminum to galvanized steel laser brazed joint</t>
  </si>
  <si>
    <t>© 2019 The Society of Manufacturing Engineers Laser brazing technique was employed to weld-braze 2 mm thick galvanized steel to 5083 aluminum alloy in flange joint configuration using 2 mm diameter solid AlSi 12 (AA4047) filler wire. Experiments were performed at various wire feed rates (2.0–3.6 m/min) with constant laser power (3.5 kW), scan speed (2.5 m/min) and spot size (1.7 mm). The microstructural observation of the etched specimens under SEM showed cast structure at the brazed zone and a two-layered (planar and needle structured) interface towards the galvanized steel. HAZ was observed at the aluminum side. The selective Energy-dispersive X-ray spectroscopy (EDS) point analysis and X-ray diffraction technique were used to study the interface and the results confirmed that the planar and needle structures are comprised of ternary Al x -Fe y -Si z and binary Al x -Fe y intermetallic phases respectively. From hardness testing, both the base material, i.e., AA5083and galvanized steel are found to be harder than brazed zone. In case of nano-indentation testing, intermetallics have shown higher hardness values compared to base materials. The joint strength increased with increasing wire feed rate and recorded interfacial failure. Fatigue life of the laser brazed joints at lower stain amplitude is better with increasing wire feed rate and are in close range to the aluminum base material (AA5083) value. Fatigue tested specimens recorded brazed zone failure and revealed flow lines, intergranular cracking and typical fatigue striations.</t>
  </si>
  <si>
    <t>Intermetallic, Laser-brazing, Low-cycle fatigue, Welding</t>
  </si>
  <si>
    <t>10.1016/j.engfailanal.2019.01.026</t>
  </si>
  <si>
    <t>Corrosion fatigue crack propagation behavior of S135 high–strength drill pipe steel in H &lt;inf&gt;2&lt;/inf&gt; S environment</t>
  </si>
  <si>
    <t>10.1016/j.acme.2018.11.005</t>
  </si>
  <si>
    <t>Fatigue life improvement on 20MnCr5 steel through surface modification for auto transmission application</t>
  </si>
  <si>
    <t>© 2018This research represents a unique approach in improving the fatigue life of 20MnCr5 (89–91 HR15N hardness) shafts which were surface treated through gas carburizing process in a sealed quench furnace followed by double tempering. Crack initiation on 20MNCr5 transmission shafts always occurs at the end of spline location (Location X), propagates longitudinally and finally ruptures at stem location. This was confirmed through optical microscope and SEM (make:Jeol) images. The fatigue experiments were carried out at room temperature in 11,500 Nm torque test machine (Model – MTS-663-144-01). The torque test was carried-out by applying a fully reversed cyclic load with the frequency of 5 Hz for the torsional load of ±3000 Nm. Effect of double tempering, surface roughness, carbon case depth, Microstructure such as retained austenite and non-martensitic transformation products (NMTP) have been investigated in this research. The outcome of the research shows that increase in case depth (CD) (out of increased gas carburising time) resulting in increased inter-granular oxidation (IGO) and NMTP in its microstructure. The presence of retained austenite on the surface of the shaft has not yielded any remarkable improvement in fatigue life of the shaft. Presence of tempered martensite with lesser percentage of retained austenite on the surface improved the fatigue life drastically from 12,000 cycles to greater than 35,000 cycles at high torque load of ±3000 Nm.</t>
  </si>
  <si>
    <t>Fatigue life, Gas carburizing, Inter-granular oxidation, Non-martensitic transformation products, Retained austenite</t>
  </si>
  <si>
    <t>10.1016/j.ijfatigue.2018.11.001</t>
  </si>
  <si>
    <t>Effects of fatigue testing on low-cycle properties of P91 steel</t>
  </si>
  <si>
    <t>© 2018The study presents the results of low-cycle fatigue tests on P91 steel specimens. The tests were carried out under constant strain (εac = const) and constant stress (σa = const) conditions, at two temperatures (T = 20 °C and T = 600 °C) and five εac and σa levels. A comparative study of the test results was performed using analytical models to characterize fatigue in relation to the strain and energy. The analysis of the experimental results shows the effect of the fatigue testing conditions on the fatigue life predictions. Simplifications applied in the theoretical models which affect the final fatigue characteristics are discussed in detail. It is demonstrated that the analytical models using strain-based characteristics of fatigue do not reflect the actual test conditions at σa = const. The conclusions are confirmed by the analysis of the test results with the use of energy parameters of fatigue.</t>
  </si>
  <si>
    <t>Hysteresis, Low-cycle fatigue, Manson–Coffin curves, Plastic strain energy, Strain, Stress</t>
  </si>
  <si>
    <t>10.1016/j.ijfatigue.2018.10.023</t>
  </si>
  <si>
    <t>The origins of white etching cracks and their significance to rolling bearing failures</t>
  </si>
  <si>
    <t>© 2018 The AuthorsPresence of white etching cracks has been widely associated with early failures of rolling bearings in a number of applications, with wind turbine gearbox bearings being the most frequently cited and practically significant example. Despite the recent research efforts, there is yet no universal agreement on the mechanisms of formation of these cracks and little direct evidence of their significance to bearing reliability. In an attempt to address this, this paper proposes a new theory on the origins and significance of white etching cracks. The paper provides systematic experimental evidence in support of this theory through rolling contact fatigue tests performed with AISI 52100 bearing steel specimens on a triple-disc machine over a wide range of contact conditions. The test results show that white etching cracks can be formed with base oils as well as commercially formulated transmission and engine oils. WECs were generated under slide-roll-ratios ranging from 0.05 to 0.3, under positive and negative sliding, different contact pressures and specific film thicknesses ranging from 0.1 to 0.7. No white etching areas were ever observed without the associate crack being present, and it was also shown that white etching areas themselves can be produced in a pure rubbing contact of bearing steels under both lubricated and unlubricated conditions. These results provide direct evidence that the steel transformations that exhibit themselves as white etching areas are formed through rubbing of the existing crack faces, and that the chemical composition of the lubricant and the magnitude and direction of sliding are not the primary driver of WEC formation, in contrast to literature. Instead, the results presented here show that WECs are formed through the action of a specific stress history in time via the following mechanism: (i) Short-lived high contact stresses, which can be caused by a number of factors, act in the initial stages of the component life to initiate early fatigue cracks, (ii) These high stresses cease and the contact subsequently operates under a relatively moderate nominal stress so that the early-formed cracks propagate relatively slowly and their faces rub and beat together for a prolonged period, (iii) White etching areas are formed around the existing cracks through this crack-face rubbing, (iv) Eventual contact failure occurs through pitting which can be caused by a white etching or a non-white etching crack depending on its location and propagation rate. Standard contact fatigue life models are unable to account for the adverse effects of this specific stress sequence owing to their use of linear damage accumulation rules, which leads to such failures being termed as ‘premature’. The proposed theory asserts that the white etching cracks are not the cause of ‘premature’ bearing failures, but that both the WECs and the earlier-than-predicted bearing failures are caused simultaneously by a third factor: a specific time history of applied contact stress.</t>
  </si>
  <si>
    <t>Pitting, Rolling contact fatigue, White etching cracks WEC, White structure flaking WSF, Wind turbine</t>
  </si>
  <si>
    <t>10.1016/j.cja.2018.05.021</t>
  </si>
  <si>
    <t>Effect of selective laser treatment on initiation of fatigue crack in the main part of an undercarriage drag strut</t>
  </si>
  <si>
    <t>Chinese Journal of Aeronautics</t>
  </si>
  <si>
    <t>© 2018 Chinese Society of Aeronautics and Astronautics This paper presents the results of material characterization and a fatigue test conducted for a laser-re-melted drag strut used in an aircraft landing gear. The drag strut was re-melted with a CO 2 laser beam. Eight re-melted paths were made in the form of spiral lines along the axis of the drag strut. Next, the drag strut was subjected to variable loads on a testing machine simulating loads occurring when an aircraft lands. The fatigue test showed that the laser-treated drag strut was able to withstand 1700 simulated cycles of landing. This result was 70% better than that obtained for a drag strut with no laser treatment. In order to find the reason for the increase in the number of cycles of simulated landings, tests were carried out using transmission and scanning electron microscopes, a computer microtomograph, an X-ray diffractometer, and a nanoindenter, respectively. Results of the conducted research indicated that the reasons for the increased fatigue life of the laser-treated undercarriage drag strut were both an ultra-fine cellular martensitic microstructure and compressing residual stresses generated during the laser re-melting of the surface layer of the material.</t>
  </si>
  <si>
    <t>Fatigue wear, Laser re-melting, Nanoindentation testing, Residual stresses, Steel alloy</t>
  </si>
  <si>
    <t>10.1177/0954406218776338</t>
  </si>
  <si>
    <t>Fatigue behaviour of corrosion pits in X65 steel pipelines</t>
  </si>
  <si>
    <t>© IMechE 2018.Corrosion pits are a form of geometrical discontinuity that lead to stress and strain concentration in engineering components, resulting in crack initiation under service loading conditions and ultimately fracture and failure. Initiation and propagation of cracks in offshore pipelines can lead to loss of containment and environmental and commercial impacts. In order to prevent such failures, tools to predict the structural integrity of pipelines need to be improved. This work investigates the fatigue behaviour of corrosion pits in API-5L X65 grade steel pipeline utilising numerical and analytical methods. Firstly, load-controlled fatigue tests were carried out on smooth X65 steel samples to establish S–N data. Secondly, local stress–strain behaviour at corrosion pits and its effect on fatigue crack initiation were investigated using elastic-plastic finite element analysis of samples containing a single corrosion pit under cyclic loading. Analysis of stabilised stress–strain hysteresis loops at corrosion pits showed that the local stress ratio at the pit changes from 0.1 to −0.4 while the applied stress amplitude increases with the same stress ratio of 0.1. Analytical methods were also used to predict the local maximum stress and strain at the pit, which showed a similar local stress ratio to the finite element analysis result but lower stress and strain ranges. Finally, fatigue crack initiation life was predicted using the combination of finite element stress and strain analysis and the Smith–Watson–Topper strain–life approach. An advantage of this method for life estimation is that this approach considers the local stress and strains at corrosion pits rather than applied stress.</t>
  </si>
  <si>
    <t>Corrosion pit, crack initiation life, cyclic plasticity, fatigue life prediction, finite element analysis, X65 steel pipelines</t>
  </si>
  <si>
    <t>10.1177/1475921718764081</t>
  </si>
  <si>
    <t>Virtual Monitoring of orthotropic steel deck using bridge weigh-in-motion algorithm: Case study</t>
  </si>
  <si>
    <t>Structural Health Monitoring</t>
  </si>
  <si>
    <t>© The Author(s) 2018.This article outlines a Virtual Monitoring approach for fatigue life assessment of orthotropic steel deck bridges. Bridge weigh-in-motion was used to calculate traffic loads which were then used to calculate “virtual” strains. Some of these strains were checked through long-term monitoring of dynamic strain data. Field tests, incorporating calibration with pre-weighed trucks and monitoring the response to regular traffic, were conducted at Fochen Bridge, which has an orthotropic steel deck and is located in Foshan City, China. In the calibration tests, a 45-t 3-axle truck ran repeatedly across Lane 2, the middle lane in a 3-lane carriageway. The results show that using an influence surface to weigh vehicles can improve the accuracy of the weights and, by inference, of remaining service life calculations. The most fatigue-prone position was found to be at the cutout in the diaphragms. Results show that many vehicles are overweight—the maximum gross vehicle weight recorded was 148 t, nearly 3.6 times heavier than the fatigue design truck.</t>
  </si>
  <si>
    <t>Bridge, bridge weigh-in-motion, fatigue evaluation, orthotropic steel deck, virtual monitoring, weigh-in-motion</t>
  </si>
  <si>
    <t>10.1080/00218464.2017.1414605</t>
  </si>
  <si>
    <t>Fatigue strength and failure analysis of weld-bonded joint of stainless steel</t>
  </si>
  <si>
    <t>Journal of Adhesion</t>
  </si>
  <si>
    <t>© 2018, © 2018 Taylor &amp; Francis.Quasi-static tests of spot welded and weld-bonded joints with 1.5 mm-thick SUS304 stainless steel sheets were conducted. Joint weld diameters were measured using scanning acoustic microscopy. Fatigue tests were performed to obtain the fatigue lives of two joint types subjected to different stress levels. The equations of load-life curves were obtained by nonlinear regression using a three parameter power function. Scanning electron microscopy was used to explore fatigue failure mechanisms of the joints. The results illustrate that nugget diameters of weld-bonded joints were smaller than those of spot welded joints. Their shear strength was lower, but weld-bonded joints showed a better fatigue performance than that of spot welded joints. Two fatigue failure modes were observed via testing: eyebrow failure mode and substrate fracture.</t>
  </si>
  <si>
    <t>fatigue, fracture, load-life curves, non-destructive testing, stainless steel, Weld-bonded joint</t>
  </si>
  <si>
    <t>10.1016/j.wear.2018.12.038</t>
  </si>
  <si>
    <t>Tribo-fatigue behaviors of steel wires under coupled tension-torsion in different environmental media</t>
  </si>
  <si>
    <t>© 2018 Elsevier B.V.Tribo-fatigue behaviors of carbon structural steel wires under coupled tension-torsion in the tests with different tribo-fatigue parameters in different environmental media were investigated in the present study. The coefficient of friction was recorded by the self-made test rig. The wear depth profile was measured using three-dimensional white light interferometer. Morphologies of the wear scar and fracture of steel wire were observed employing the scanning electron microscope. The electrochemical analyzer was used to investigate electrochemical corrosion characteristics of steel wire. The crack propagation of steel wire was explored employing the X-ray computed tomography. The results show that coefficients of friction in different environmental media decreases by the order: air, alkaline and neutral electrolyte solutions, deionized water and acid electrolyte solution. The decrease order of maximum wear depth and increase order of fatigue life are as follows: air, acid, neutral and alkaline electrolyte solutions, and deionized water. Wear mechanisms include abrasive wear, adhesive wear, corrosion wear, fatigue wear in cases of different environmental media. The degree of electrochemical corrosion and maximum crack depth of fatigue wire are the largest in the acid electrolyte solution. The fracture is divided into zones of crack initiation, crack propagation and final fracture. Increases of tribo-fatigue parameters cause overall decreases in the coefficient of friction, degree of electrochemical corrosion and fatigue life, and increases in the maximum wear depth, crack propagation rate and surface damage.</t>
  </si>
  <si>
    <t>Coupled tension-torsion, Electrochemical corrosion, Environmental media, Steel wire, Tribo-fatigue</t>
  </si>
  <si>
    <t>10.1016/j.compstruct.2018.11.033</t>
  </si>
  <si>
    <t>FRP strengthening of web panels of steel plate girders against shear buckling. Part-II: Fatigue study and cyclic series of tests</t>
  </si>
  <si>
    <t>© 2018 Elsevier LtdThe result of an experimental programme investigating a novel technique to strengthen web plates of steel plate girders against breathing fatigue due to shear buckling deformations is presented. An experimental test series is present in which six specimens were manufactured to simulate the end panel of a plate girder; these were strengthened with an optimized FRP retrofit panel that was developed in an earlier phase of the research project, and tested for plate girder web shear buckling deformation mitigation under repeated cyclic loading, as well as ultimate load capacity enhancement. Test results and non-linear finite element modelling demonstrated the efficiency of this technique for stiffening the web against these deformation and thus reducing the critical stresses, consequently increasing the fatigue life of the girders by a factor ranging between three and seven, depending on the applied stress range and the fatigue resistance assessment method. The research demonstrates the applicability of this novel FRP strengthening technique to prolong and extend the fatigue life of existing plate girder bridges.</t>
  </si>
  <si>
    <t>Buckling, Fatigue, FRP, Plate girders, Shear, Steel bridges, Steel plates, Strengthening</t>
  </si>
  <si>
    <t>10.1007/s42243-019-00239-5</t>
  </si>
  <si>
    <t>Effect of heat treatment on cyclic deformation properties of Fe–26Mn–10Al–C steel</t>
  </si>
  <si>
    <t>© 2019, China Iron and Steel Research Institute Group.Fully reversed tensile–compression low-cycle fatigue tests were performed at room temperature under strain amplitude of 0.4%. The monotonic tensile results show that Fe–26Mn–10Al–C steels are fully austenite and the optimal combination of ultimate tensile strength and total elongation was present at 950 °C with 65 GPa %. The fatigue results show that the specimen at 1050 °C has the maximum fatigue life of 162,000 cycles, which is much longer than twinning-induced plasticity (TWIP) steels of the same strain amplitude. The hot-forging specimen shows high similarity with TWIP steels with rapid initial cyclic hardening followed by cyclic softening and cyclic saturation. After solution heat treatment, it is noteworthy that, after rapid initial cyclic softening, another rapid cyclic hardening and a following decrease with fluctuation were observed at 1000 °C. It is reasonable to believe that it is caused by κ-carbides precipitated during cyclic deformation. Another interesting phenomenon is cyclic stress subsidence observed at 1050 °C during its saturation stage at the last quarter of the fatigue life, and the span is about 12.5% of whole fatigue life.</t>
  </si>
  <si>
    <t>Cyclic hardening, Cyclic softening, Cyclic stress subsidence, Fe–Mn–Al–C steel, Low-cycle fatigue</t>
  </si>
  <si>
    <t>10.1063/1.5090681</t>
  </si>
  <si>
    <t>Fatigue life enhancement of austenitic stainless-steel welding joints by ultrasonic impact treatment</t>
  </si>
  <si>
    <t>© 2019 Author(s).The XRD, TEM and fatigue experiments were done to investigate variations of residual stress, micro structure and fatigue life of the austenitic stainless steel (AISI 304) welding joint after ultrasonic impact treatment (UIT) in this paper. The effect of the UIT treatment on the fatigue property of 304 welding joint was also studied. The results showed that the UIT treatment induced the compressive residual stress layer of the welding joint, smoothed the welding toe and refined the grain size on the surface of the welding joint by the twin intersection. The UIT treatment could improve the fatigue life of AISI 304 welding joint significantly.</t>
  </si>
  <si>
    <t>Austenitic Stainless Steel, Fatigue, Ultrasonic Impact Treatment, Welding Joints</t>
  </si>
  <si>
    <t>10.1016/j.msea.2019.01.017</t>
  </si>
  <si>
    <t>Effect of torsional pre-strain on low cycle fatigue performance of 304 stainless steel</t>
  </si>
  <si>
    <t>© 2019 Elsevier B.V.Uniaxial tensile tests and low cycle fatigue tests were performed on 304 stainless steel treated with different torsional pre-strains. The relationship between torsional pre-strain and mechanical properties is established. Furthermore, the changes in the amount of martensite phase transitions are measured during low cycle fatigue tests and after specimen fracture are observed. This is mainly because martensitic transformation is a frequent phenomenon during plastic deformation, which is closely related to the mechanical properties. In this study, it is found that torsional pre-strain increases yield strength and reduces elongation. The ductility of 304 stainless steel decreases with the increase of torsional pre-strain, while its fatigue life does not. As the amplitude of torsional pre-strain increases, the fatigue life of the material changes in s-type. In particular, the fatigue life increases when the torsional pre-strain is between 5% and 8%. From the analysis of the microcosmic distribution of the martensite, it is found that the fatigue life is affected by the combined action of martensite transformation and ductility. The test results suggest that it should skip the relatively dangerous small strain area when improving mechanical properties of 304 stainless steel by way of changing shear pre-strain.</t>
  </si>
  <si>
    <t>Low cycle fatigue, Martensite, Metastable austenitic stainless steels, Torsional pre-strain</t>
  </si>
  <si>
    <t>10.1007/s00784-018-2480-4</t>
  </si>
  <si>
    <t>The impact of using a pneumatic contra-angle device on the lifespan of M-Wire- and Blue-treated instruments</t>
  </si>
  <si>
    <t>© 2018, Springer-Verlag GmbH Germany, part of Springer Nature.Objectives: To evaluate the cyclic fatigue resistance of Reciproc M-Wire R25 (VDW, Munich, Germany) and Reciproc R25 Blue instruments (VDW) driven by Direct® (VDW) contra-angle connected to an ordinary an air-driven motor or an electric motor and compare the results with those obtained by the Reciproc M-Wire R25 or Reciproc Blue R25 instruments driven by an electric torque-controlled motor using “RECIPROC ALL” preset program. Materials and methods: Thirty Reciproc M-Wire R25 (25/0.08v) and 30 Reciproc Blue R25 (25/0.08v) instruments were used. Cyclic fatigue resistance was tested measuring the time to fracture and the number of cycles to fracture in an artificial stainless-steel canal with a 60° angle and a 5-mm radius of curvature. The Reciproc M-Wire and Reciproc Blue instruments were activated with a 6:1 reduction handpiece powered by a torque-controlled motor using “RECIPROC ALL” preset program, with Reciproc Direct® contra-angle powered by an ordinary air-driven motor or with Direct® contra-angle powered by an electric motor (n = 10). The fracture surface of all fragments was examined with a scanning electron microscope. The results were statistically analyzed using Student’s t test and one-way ANOVA at a significance level of P &lt; 0.05. Results: Cyclic fatigue life and number of cycles to fracture were significantly higher for Reciproc Blue instruments than for Reciproc M-Wire instruments regardless of the activation mode (P &lt; 0.05). Instruments driven by Direct® contra-angle powered by an electric or by an ordinary air-driven motor revealed significantly longer cyclic fatigue life and number of cycles to fracture than instruments driven by an electric torque-controlled motor using “RECIPROC ALL” preset program (P &lt; 0.05). Conclusions: Reciproc Blue instruments showed improved performance regarding fatigue resistance when compared to Reciproc M-Wire instruments. Instruments driven by Reciproc Direct® contra-angle showed higher cyclic fatigue life and number of cycles to fracture than instruments driven by an electric torque-controlled motor. Clinical relevance: Recently, Reciproc Direct®, the world’s first contra-angle handpiece with integrated reciprocating motion, has been launched in endodontic market. The present study showed improved cyclic fatigue life of endodontic instruments when activated by Reciproc Direct®.</t>
  </si>
  <si>
    <t>Cyclic fatigue, Reciproc, Reciproc direct, Reciprocating instruments</t>
  </si>
  <si>
    <t>10.1007/s13296-018-0099-6</t>
  </si>
  <si>
    <t>Static and Fatigue Test on Real Steel Bridge Components Deteriorated by Corrosion</t>
  </si>
  <si>
    <t>© 2018, Korean Society of Steel Construction.The combined effects of corrosion and fatigue have become a topic issue in recent times. Decades-old steel bridges that are still in service need to be reassessed. However, there is no relevant background information that can be used in assessment of this phenomenon. There are no recommendations for civil engineers how to take into account the corrosion weakening for the assessment of bearing capacity and fatigue strength of riveted members. For this reason the aim of the research presented in this paper was preparation and execution of laboratory tests on real bridge components that were deteriorated by corrosion. Two types of tests were performed to find out how corrosion weakening affects the statics and the fatigue strength of members. The evaluation of the tests indicates that the service life of members may be significantly reduced due to fatigue. In addition, the bearing capacity is reduced while, in particular, the local stress rises. All of this is strongly dependent on the level of corrosion and the surface irregularities. Our paper ends with recommendations on how the loss of material due to corrosion could be taken into account for an assessment of the load capacity and the residual lifetime of members.</t>
  </si>
  <si>
    <t>Corrosion, Experimental test, Fatigue life, Performance indicators, Steel bridges</t>
  </si>
  <si>
    <t>10.3390/met9020129</t>
  </si>
  <si>
    <t>Thermal fatigue characteristics of type 309 austenitic stainless steel for automotive manifolds</t>
  </si>
  <si>
    <t>© 2019 by the authors. Licensee MDPI, Basel, Switzerland.The thermal fatigue behavior of type 309 austenitic stainless steel was investigated by cyclic tests ranged from 100°C to the maximum temperatures 800 and 900°C. The microstructures of the specimens were characterized by optical microscope, scanning electron microscope and X-ray diffraction. With changing the maximum temperature from 800 to 900°C, the stainless steel exhibits much lower strength, higher elongation and a decrease of fatigue life about 56.6%. After the thermal fatigue failure, the specimens show micro-void coalescence fractures caused by the creep during the holding period at the maximum temperatures, and the quasi-cleavage feature also appears in the case of the maximum temperature 800°C. During the thermal fatigue processes, the cavities usually form at the grain and twin boundaries, facilitating the initiation and growth of cracks. Furthermore, the high-temperature oxidation produces oxides on the specimen surfaces and in the cracks, deteriorating thermal fatigue properties. With an increase in the maximum temperature, the enhanced synergetic effect of strength, grain size, creep and oxidation is responsible for the accelerated fatigue failure of 309 stainless steel during the thermal cycles.</t>
  </si>
  <si>
    <t>Fatigue life, High-temperature oxidation, Stainless steel, Thermal fatigue</t>
  </si>
  <si>
    <t>10.13922/j.cnki.cjovst.2019.02.01</t>
  </si>
  <si>
    <t>Design Optimization of Vacuum Circuit Breaker with Spring Manipulator:A Simulation and Experiomental Study</t>
  </si>
  <si>
    <t>© 2019, Journal of Vacuum Science and Technology Publishing House. All right reserved.Herein,we addressed the problem of short service-life of vacuum circuit breaker (12 kV-1250 A-31.5 kA) in industrial applications,especially in steel plants and switching capacitor banks.The original work was design optimization of the spring manipulator,comprissing the closing/ opening,contact-pressure springs,damper,transmission and lubrication units.The weak mechanical links were singled out via numerical simulation and fatigue test to improve the mecahnical life of vacuum circuit breaker.Besides,the optimized functional modules were integrated on a high strength aluminum alloy case-body.The service-life of the newly-designed vacuum circuit breaker,with significantly reduced number of parts,was tested.The results show that the optimized vacuum circuit breaker outperforms the conventional one because of a much longer service-life,a greater stability and a higher relliablity.We suggest that the novel vacuum circuit breaker be of much technological interest in industrial applications.</t>
  </si>
  <si>
    <t>Long life, Modularization, Spring operating mechanism, Vacuum circuit breaker</t>
  </si>
  <si>
    <t>10.1002/stab.201910046</t>
  </si>
  <si>
    <t>Comparison of railway trough bridges for decision making in the planning stages 2-4</t>
  </si>
  <si>
    <t>© 2019, Ernst und Sohn. All rights reserved.Comparison of railway trough bridges for decision making in the planning stages 2–4. Bridges with a small to medium span width are of great importance for the German railway network. Because of their high number it is necessary to find bridge solutions for the future rehabilitation and renewal actions which are economically advantageous and lead to low negative impacts from the railway operation. Thickplate-trough bridges with a span width up to 20 m show many benefits which manifest in very high levels of prefabrication and result in short erection periods. Next to economic aspects the understanding of the load-bearing behavior of trough bridges is important. Fatigue tests of large-scale and small-scale experiments combined with numeric analyses allow to gain a deeper insight in the load-bearing behavior and help consultants to design economic and durable constructions.</t>
  </si>
  <si>
    <t>concept and detailing, fatigue, holistic life-cycle analysis, impact train operation, steel bridges, sustainability and ressource efficiency, thickplate-trough bridge</t>
  </si>
  <si>
    <t>10.1177/1369433218795292</t>
  </si>
  <si>
    <t>Low-cycle fatigue test and life assessment of carbon structural steel GB Q235B butt joints and cruciform joints</t>
  </si>
  <si>
    <t>© The Author(s) 2018.Axial low-cycle fatigue tests are conducted on transverse butt joint specimens and cruciform joint specimens made of carbon structural steel GB Q235B. The effect of slip between the specimens and the grips of the test machine is considered by the proposal of a linear slip model. The cyclic softening properties are studied by observing the variation of stress amplitude with cycles. The cyclic stress–strain curve and the strain–life curve for both kinds of specimens are obtained based on the fatigue test data, and the corresponding coefficients are fitted. In order to verify the fatigue test results, finite element models of specimens are established and the corresponding fatigue life assessment is conducted using the local stress–strain approach and the equivalent structural stress approach, respectively. The results show that the effect of slip is unneglectable and the established linear slip model is reasonable. The two kinds of specimens both show a strain softening property, but cruciform joint specimens experience sudden falls of stress amplitude during the test due to the damage of welded lines; cruciform joint specimens show an either one-side failure mode or two-side failure mode while butt joint specimens only show a one-side failure mode; the two-side failure mode tends to lead to shorter fatigue life, so in the design of cruciform joint, such failure mode should be avoided.</t>
  </si>
  <si>
    <t>axial low-cycle fatigue test, butt joint, cruciform joint, fatigue assessment, slip</t>
  </si>
  <si>
    <t>10.1061/(ASCE)BE.1943-5592.0001350</t>
  </si>
  <si>
    <t>Experimental Investigation on Shear Fatigue Behavior of Reinforced Concrete Beams with Corroded Stirrups</t>
  </si>
  <si>
    <t>© 2018 American Society of Civil Engineers.Stirrups in RC beams are more vulnerable to corrosion than longitudinal steel bars due to the thinner concrete cover, and the shear behavior may deteriorate faster than the flexural behavior under fatigue loading. An experimental study was conducted to investigate the deterioration mechanism of the shear fatigue behavior of RC beams with corroded stirrups. RC beams were corroded by an impressed current before fatigue loading was applied. The fatigue test results showed that all beams failed with fatigue fracturing of the stirrup, and the corrosion of stirrups had a significant influence on the shear fatigue behavior and fatigue life of RC beams. It was observed that fatigue cracks initiated and propagated rapidly around corrosion pits, and the stirrup fractured at the minimum cross section where the corrosion pits had formed. The strains in the stirrups, longitudinal steel bars, and concrete increased with an increase in the number of loading cycles, and a significant increase of the midspan deflection was observed in all beams. With the increasing corrosion degree of stirrups and load amplitude, the stress amplitude of the stirrups increased obviously, especially at the minimum cross section, and the stress concentration at the corrosion pits put the stirrups in a more adverse situation, resulting in faster deterioration of the shear fatigue behavior and a decrease in the fatigue life of RC beams with corroded stirrups.</t>
  </si>
  <si>
    <t>Corrosion, Fatigue behavior, Fatigue life, RC beam, Shear failure</t>
  </si>
  <si>
    <t>10.1016/j.jcsr.2018.11.003</t>
  </si>
  <si>
    <t>Fatigue life evaluation of welded joints in steel bridge considering residual stress</t>
  </si>
  <si>
    <t>© 2018Welded joints are widely used to connect structural components in steel truss bridges. Weld residual stresses (WRS) and weld residual stresses relaxation (WRSR) have notable influences on fatigue crack propagation in welded joints, and therefore affect the fatigue life of welded joints. Failing to properly consider the effect of WRS and WRSR in fatigue evaluation may lead to inaccurate results. This study presents a fatigue life prediction model based on the elastic fracture mechanics, with consideration of the WRS and WRSR. The solution for stress intensity factor caused by cyclic loading and WRS is derived. The WRS-induced stress intensity factor is calculated using a weight function technique. Fatigue tests of eight welded joint specimens are implemented, and the fatigue failure analysis of specimens is conducted. The proposed fatigue life prediction model is validated against fatigue test results of welded joints. By considering both WRS and WRSR, the model provides a prediction of fatigue life with a maximum error of 14%. Finally, the validated model is employed to investigate the fatigue life of a real bridge. The fatigue life is underestimated by 17% by considering WRS but not considering WRSR; the fatigue life is overestimated by 49% by neglecting WRS and WRSR.</t>
  </si>
  <si>
    <t>Fatigue crack propagation, Fatigue life, Fatigue tests, Steel truss, Weld residual stress, Welded joints</t>
  </si>
  <si>
    <t>10.1016/j.jcsr.2018.10.028</t>
  </si>
  <si>
    <t>Multiaxial ultra low cycle fatigue in welded high strength steel structural components</t>
  </si>
  <si>
    <t>© 2018 Elsevier LtdExtreme events often subject regions of structural steel components to large inelastic strains. In conditions such as earthquakes, exceptional winds gusts or tides the loading scenario is cyclical, variable amplitude and frequently multiaxial in nature, and failure of a component can often be atributed to a phenomenon known as ultra low cycle fatigue (ULCF). Failure in this regime is reached typically within ten to twenty cycles as a consequence of the sizable amplitudes to which the material is strained. This paper focuses on a methodology to assess welded high strength steel component resistance to ULCF using a local approach. More than sixty tube to plate joints experiments on welded high strength steel (S770QL) are presented. These components were submitted to high cyclic bending, pure torsional and combined proportional bending and torsional loadings and variable amplitude loading. Weld profile and strain measurements (up to 10% amplitude) at the weld toe were performed using digital image correlation (DIC). These original results using DIC measurements suggest that using a local equivalent strain metric at the weld toe provides a consistent resistance model in strain-life terms. Mesh requirements in line with local approaches to fatigue are proposed for finite element simulation assessment of ULCF strength in multiaxial conditions for high strength steel.</t>
  </si>
  <si>
    <t>Digital image correlation, Extremely low fatigue, High strength steel, Multiaxial fatigue, Structural components, Ultra low cycle fatigue</t>
  </si>
  <si>
    <t>10.1111/ffe.12924</t>
  </si>
  <si>
    <t>Fatigue crack propagation behaviour of RC beams strengthened with prestressed CFRP under cyclic bending loads</t>
  </si>
  <si>
    <t>© 2018 Wiley Publishing Ltd.Numerical and experimental methods were applied to investigate the fatigue crack propagation behaviour of the reinforced concrete (RC) beams strengthened with prestressed carbon fibre laminate (CFL). On the one hand, a theoretical analysis method was presented to calculate the stress intensity factor K of the main crack on RC beam strengthened with prestressed CFL. On the other hand, fatigue crack propagation tests were carried out to obtain the crack propagation rate on RC beams strengthened with CFL, which had different prestressing levels (0%, 15%, and 22%). For accurate description of the fatigue crack propagation and fatigue life prediction, the digital image correlation method was used to capture the fatigue crack pattern. Based on the numerical and experimental method, a modified version of Paris' law was proposed. Compared with RC beams strengthened with nonprestressed CFL, the main crack propagation rates on RC beams strengthened with prestressed CFL having prestressing levels of 15% and 22% were decreased by 28% and 33%, respectively. The effectiveness of the proposed modified version of Paris' law was verified.</t>
  </si>
  <si>
    <t>carbon fibre reinforced polymer (CFRP), digital image correlation (DIC), fatigue crack propagation, life prediction, prestress, reinforced concrete (RC) beam</t>
  </si>
  <si>
    <t>10.1142/S0217979219400101</t>
  </si>
  <si>
    <t>Short fatigue crack behavior of carbon structural steel under tension-Torsion loading</t>
  </si>
  <si>
    <t>International Journal of Modern Physics B</t>
  </si>
  <si>
    <t>© 2019 World Scientific Publishing Company.Fatigue short crack replica tests of a carbon structural steel, i.e., LZ50 steel, were carried out under tension-Torsion loading using MTS electro hydraulic servo machine. Totally eight specimens with smooth axial hourglass shape were tested. The results show that short fatigue cracks generally initiate from the ferrite grain boundary or in the ferrite grain. In the microstructural short crack (MSC) stage, the crack grows slowly, but the growth rate will decrease when the crack encounters microstructural barriers, such as the ferrite grain boundary and the rich pearlite banded structure. In the physical short crack (PSC) stage, the crack breaks through the rich pearlite banded structure and meanwhile the dominant effective short fatigue crack (DESFC) has established its dominant position. As a result, the size and the growth rate of the crack increase rapidly. Based on the fatigue failure mechanism and the safety in tail region predictions, the statistical evolution of the DESFC size and the life fraction was analyzed respectively by comparing six commonly used statistical distributions. The statistical results show that the extreme minimum value (EMV1) distribution is a good assumed distribution for both the DESFC size and the life fraction.</t>
  </si>
  <si>
    <t>Carbon structural steel, replica test, short crack, tension-Torsion loading</t>
  </si>
  <si>
    <t>10.1016/j.msea.2018.11.134</t>
  </si>
  <si>
    <t>Cyclic deformation behaviours of 18Mn3Si2CrNiMo multiphase (martensite/bainite/retained austensite) steel</t>
  </si>
  <si>
    <t>© 2018 Elsevier B.V.A series of multiphase microstructures with different contents of bainite, martensite and retained austenite are obtained by the austempering treatment of 18Mn3Si2CrNiMo steel at different temperatures below Ms. And the low cycle fatigue (LCF) behaviour of the test steel at different cycle times, such as the first cycle, the maximum peak cyclic stress cycle and the half-life cycle, is also investigated. The results show that the reduction in mobile dislocation density is the main cause of very high strain hardening observed under the first cycle of cyclic tensile load. Through the analysis of fatigue life, it is found that the transformation of large block retained austenite to martensite in the sample after austempered at 315 °C accelerates the fatigue failure behaviour. The test steel with a microstructure of 69.5% VM + 23.5% VB + 7.0% Vγ at the lower total strain amplitude and with 49.9% VM + 40.6% VB + 9.5% Vγ at the higher total strain amplitude has an optimal LCF life.</t>
  </si>
  <si>
    <t>Austempering, Multiphase steel, Strain fatigue</t>
  </si>
  <si>
    <t>10.12073/j.hjxb.2019400031</t>
  </si>
  <si>
    <t>Life prediction of creep-fatigue for 304H with welded joints</t>
  </si>
  <si>
    <t>Creep-fatigue, Failure, Solution, Ultrasonic</t>
  </si>
  <si>
    <t>10.3390/ma12030377</t>
  </si>
  <si>
    <t>Experimental study on interfacial bond behavior between CFRP sheets and steel plates under fatigue loading</t>
  </si>
  <si>
    <t>© 2018 by the authors.Using carbon fiber reinforced polymer (CFRP) composites for enhancing the fatigue behavior of the steel structures will be an important application. As the most critical part, the fatigue behavior of the CFRP-to-steel bonded interface directly determines the strengthening effect of steel structures reinforced by CFRP. In this paper, a series of CFRP-to-steel double-shear specimens are performed in order to study the interfacial bond behavior between CFRP and steel under fatigue loading. Two parameters are considered: the upper bound value and the lower bound value of the fatigue loading. An analysis of test results indicates that the crack development rate increases with the increment of the stress ratio or stress level and the crack development process includes two phases: crack stable development phase and debonding failure phase. A calculation model is put forward to describe the relationship between the crack development rate and the stress level. Besides, it can be obtained from the test results that the fatigue lives of the specimens decrease with the increment of the stress level. The empirical formula of S-N curve based on the form of single logarithm formula is proposed and the fatigue limit under the experimental conditions in this paper is determined to be 0.343 by computational analysis.</t>
  </si>
  <si>
    <t>Carbon fiber-reinforced polymer, Fatigue crack, Fatigue life, Interface, Steel</t>
  </si>
  <si>
    <t>10.3390/ma12030371</t>
  </si>
  <si>
    <t>Fatigue life assessment of rolling bearings made from AISI 52100 bearing steel</t>
  </si>
  <si>
    <t>© 2019 by the authors.The rolling bearings used in various industrial applications are exposed to fatigue failure during their operation. Generally, in a practical application, the ISO 281:2007 standard is used for fatigue life assessments of rolling bearings. The application of the formula given in this standard requires knowledge concerning the basic dynamic load rating C. The natural question is raised of whether it is possible to omit the time-consuming experimental tests while still effectively calculating the fatigue load or the load capacity of the bearings. In the paper, the authors propose the application of analytical formulas for stresses in the contact area and its vicinity, and the usage of the multiaxial high-cycle fatigue hypothesis to estimate the maximal fatigue load for the rolling bearings. In the proposed methodology, only the knowledge concerning the fatigue properties of the material and geometry characteristics of the analyzed bearings are demanded. The effectiveness of the authors' proposal is verified for arbitrarily chosen bearings. The observed discrepancy between the catalogue fatigue load (SKF catalogue) and numerically calculated fatigue load usually does not exceed 10%, which is fully acceptable from an engineering point of view and justifies the approach proposed in the paper. The proposed methodology can be used for the prediction of the fatigue life and optimization of the rolling bearings.</t>
  </si>
  <si>
    <t>Contact problems, Fatigue, Multiaxial criteria, Rolling bearings, Size effect</t>
  </si>
  <si>
    <t>10.4271/05-12-01-0006</t>
  </si>
  <si>
    <t>Low Cycle Fatigue and Ratcheting Behavior of SA333 Gr-6 Steel at 300°C Temperature</t>
  </si>
  <si>
    <t>Copyright © 2019 SAE International.The objective of this investigation is to study the cyclic deformation behavior of SA333 Gr-6 C-Mn steel at 300°C. Low cycle fatigue tests were carried out at total strain amplitude between ±0.35 and ±1.25% at a constant strain rate of 1 × 10−3 s−1. Ratcheting tests were conducted at a various combination of mean stress and stress amplitude at a constant stress rate of 115 MPa s−1. The material SA333 Gr-6 steel exhibits cyclic hardening throughout its fatigue life. The material shows non-Masing behavior and deviation (δσo) from Masing behavior increase with an increase in strain amplitude. Ratcheting strain accumulation increases, whereas ratcheting life decreases with an increase in mean stress or stress amplitude. With an increase in mean stress and stress amplitude, ratcheting rate also increases. The material shows hardening characteristic due to dynamic strain aging (DSA) phenomena.</t>
  </si>
  <si>
    <t>Cyclic hardening, Dynamic strain aging (DSA), Low cycle fatigue, Ratcheting, Ratcheting rate</t>
  </si>
  <si>
    <t>10.1016/j.conbuildmat.2018.11.056</t>
  </si>
  <si>
    <t>Corrosion fatigue life prediction for steel bar in concrete based on fatigue crack propagation and equivalent initial flaw size</t>
  </si>
  <si>
    <t>© 2018 Elsevier LtdA new corrosion fatigue life prediction approach for steel bar in concrete based on fatigue crack propagation and equivalent initial flaw size (EIFS) was proposed, coupling corrosion growth and fatigue crack propagation together. By using fracture mechanics method and introducing the concept of EIFS, theoretical approach for corrosion fatigue life prediction was discussed, and the corresponding mechanical model was presented. Through accelerated corrosion test of reinforced concrete (RC) beams, the quantitative relation between corrosion pit depth and corrosion degree expressed by mass loss was established. Fatigue loading test of corroded RC beams was carried out, and the quantitative relation between EIFS and corrosion degree was presented according to the test results of corrosion fatigue life. The corrosion fatigue fracture of steel bar obtained by fatigue loading test was observed, and it is found that corrosion has no substantial effect on the critical crack size. Finally, the proposed corrosion fatigue life prediction model was validated by comparing with the existing experimental results, and the predicted values were in acceptable agreement with the test results. The findings of this study can be used to predict the fatigue life of aging corroded RC beams under corrosive environment.</t>
  </si>
  <si>
    <t>Corroded RC beam, Corrosion fatigue, EIFS, Fatigue crack propagation, Fatigue life prediction</t>
  </si>
  <si>
    <t>10.3390/polym11010130</t>
  </si>
  <si>
    <t>Fatigue life prediction of reinforced concrete beams strengthened with CFRP: Study based on an accumulative damage model</t>
  </si>
  <si>
    <t>© 2019 by the authors.With the prestressed carbon fiber reinforced polymer (CFRP) strengthening technique widely used in reinforced concrete (RC) structures, it is more and more important to study the fatigue performance of RC structures. Since the fracture of a tensile steel bar at the main cracked section is the leading reason for the failure of RC beams reinforced by prestressed CFRP, a fatigue life prediction model of RC beams reinforced by prestressed CFRP was developed based on an accumulative damage model. Moreover, gradual degradation of the performance of the concrete was considered in the fatigue life prediction model. An experimental study was also conducted to research the fatigue behavior of RC beams reinforced by prestressed or non-prestressed carbon fiber laminate (CFL). During the tests, fatigue crack patterns were captured using a digital image correlation (DIC) technique, and the fatigue lives of a total of 30 beams were recorded. The results showed that the predicted main crack propagation curves and the fatigue lives were close to the experimental data. This study also exhibited that the prestressed CFRP could reduce the stress of main steel bars in RC beams and effectively improve the fatigue performance of the RC beams.</t>
  </si>
  <si>
    <t>Accumulative damage model, Carbon fiber reinforced polymer (CFRP), Fatigue life prediction, Prestress</t>
  </si>
  <si>
    <t>10.3788/CJL201946.0102003</t>
  </si>
  <si>
    <t>Effects of Laser Shock Processing on Fatigue Life of 304 Stainless Steel</t>
  </si>
  <si>
    <t>© 2019, Chinese Lasers Press. All right reserved.The 304 stainless steel plates are double-sided shocked by laser beam with a wavelength of 1064 nm and the pulse width of 10 ns, the surface morphology of sample treated by laser shock processing (LSP) is observed by a three-dimensional profilometer, and the residual stress of the specimen surface is measured by an X-ray diffractometer, respectively. And a servo-hydraulic fatigue test machine is employed to implement the fatigue experiments on samples without and with LSP to obtain the fatigue crack growth rate curves. In addition, a scanning electron microscope (SEM) is applied to detect the fracture morphology at different crack growth stages. The experimental results indicate that LSP can not only cause plastic deformation to a maximum value of 25 μm and form compressive residual stress with a maximum value of -218 MPa on the sample surface, bust also transfer the crack source to the inside of the sample. And the crack growth rate at the shocked region is significantly retarded by LSP. The validity of utilizing LSP to improve the fatigue resistance of 304 stainless steel can be verified according to the fatigue crack growth rate curves.</t>
  </si>
  <si>
    <t>304 stainless steel, Fatigue life, Laser shock processing, Laser technique, Microscopic morphology, Residual stress</t>
  </si>
  <si>
    <t>10.3390/ma12020197</t>
  </si>
  <si>
    <t>Morphology study on inclusion modifications using Mg-Ca treatment in resulfurized special steel</t>
  </si>
  <si>
    <t>© 2018 by the authors. In resulfurized special steel, MnS and Al 2 O 3 are two main inclusions that deteriorate fatigue life and machinability. It is important that these two inclusions should be well controlled to increase steel quality and usage performance. In the present study, a Mg-Ca treatment was employed to modify the MnS and Al 2 O 3 inclusions in resulfurized steels to reduce detrimental effects on fatigue life and machinability. In the laboratory study, Ni-Mg alloy was added to 16MnCrS5 and 49MnVS3 steels. Both Al 2 O 3 and CaO-Al 2 O 3 were gradually modified to MgO·Al 2 O 3 and MgO, being surrounded by MnS, that is, a complex inclusion with an oxide core and sulfide outer layer was formed. The amount of the complex inclusion increased with Mg content. In the hot forging experiment, non-Mg treated inclusions were in the morphology of long strip, while those with Mg treatment were seen to be less deformed with spherical morphology of low aspect ratio in which case inclusions had less effect on steel mechanical properties. The Mg-Ca treatment was also applied to the manufacture of resulfurized special steel in steel plants. The scanning electron microscope-energy dispersive spectrometer and statistical results agreed well with those in the laboratory studies.</t>
  </si>
  <si>
    <t>Al 2 O 3, Inclusion, Mg-Ca treatment, MnS, Modification</t>
  </si>
  <si>
    <t>10.4271/2019-26-0317</t>
  </si>
  <si>
    <t>Numerical and Experimental Investigations on Flexural Fatigue Behaviour of Glass/Epoxy Composite and SAE 1040 Steel Tubes for Automotive Applications</t>
  </si>
  <si>
    <t>© 2019 SAE International. All Rights Reserved.Fatigue life of automotive structures depends on static strength, the range of stress, mode of cycling, load histories, and environmental conditions. i.e., temperature, humidity, moisture, etc. This paper presents results on the flexural fatigue life and damage accumulation of SAE 1040 steel and Glass/Epoxy composite automotive material tubes at room temperature in the dry condition. The correlation between their structure, geometry and fatigue behavior is a subject area that needs to be understood and investigated in the automotive applications like anti-roll bars and tubes. For comparative durability studies, the flexural static and fatigue tests were carried out on test specimens under constant amplitude with a sinusoidal waveform for a frequency of 3 Hz. Flexural fatigue loading conditions were analyzed at different load levels from 30% to 87% of the material ultimate flexural strength. Fatigue tests were stopped after 1 million cycles even if fracture or damage were not observed. Experimental S-N curves of SAE 1040 steel and Glass/Epoxy composite tube specimens were obtained under constant amplitude loading conditions. Fatigue properties obtained from specimen testing are then used in life predictions using the S-N approach. The predicted lives and damage evaluated from experimental and Finite Element codes using ANSYS software are found to be in good agreement. The fracture features of the steel and composite tubes observed with a Scanning Electron Microscope (SEM) were observed to agree with the obtained test data and predicted mechanism.</t>
  </si>
  <si>
    <t>Fatigue life predictions, FE analysis, Flexural fatigue, Glass/Epoxy composite tube, SAE 1040 tube, Static flexure</t>
  </si>
  <si>
    <t>10.1109/PHM-Chongqing.2018.00187</t>
  </si>
  <si>
    <t>Using Long Short Term Memory Based Approaches for Carbon Steel Fatigue Remaining Useful Life Prediction</t>
  </si>
  <si>
    <t>Proceedings - 2018 Prognostics and System Health Management Conference, PHM-Chongqing 2018</t>
  </si>
  <si>
    <t>© 2018 IEEE.In the modern industry, the prediction of fatigue remaining useful life of materials is important for safety improvement and cost reduction. In the era of Internet of Things, large amount of data can be easily collected and analyzed using deep learning based approach for decision making. Deep learning represents a new opportunity for effective prediction of fatigue remaining useful life prediction in facing the challenge of big data. This paper presents a deep learning based approach for material fatigue remaining useful life prediction. First, the relationship between acoustic emission signal and fatigue life is established with a long short term memory (LSTM) model. Then, the convolutional neural network (CNN) models are combined with LSTM to extract features. Finally, based on the carbon steel samples, the model is tested with 1193 groups of carbon steel fatigue test data. As results shown, the prediction results are promising.</t>
  </si>
  <si>
    <t>Convolutional neural network, Deep learning, Long short term memory, Medium-carbon steel, Prediction of fatigue remaining useful life</t>
  </si>
  <si>
    <t>10.1016/j.matpr.2020.12.816</t>
  </si>
  <si>
    <t>Prediction of spot weld fatigue life using finite element approach</t>
  </si>
  <si>
    <t>© 2019 Elsevier Ltd.Resistant spot welding is predominantly used in automotive industry for joining sheet metal. Mostly automobile fatigue failure occurs in and around spot welding (80%). So, accurate prediction of the deformation, stresses and fatigue life of spot weld is necessary. In this work finite element model of spot weld and experimental study of coach peel test of spot welded low carbon steel sheets are presented. The property change in various zones of spot weld is found by nano-indentation test followed by inverse finite element modelling. Spot weld failure happens at the interface between nugget and heat affected zone due to the geometric stress concentration and property change that occurs during the welding process. Solid elements are successful in capturing the geometric stress concentration, but they increase the simulation cost and hence a model with combined shell and solid elements is used. For nugget solid elements are used and tore present all other parts of spot weld shell elements are used. Tensile and fatigue tests on coach peel specimen are done as per ASTM standardD903-98. The simulation results are found to be in close agreement with experimental results.</t>
  </si>
  <si>
    <t>Coach peel test, Cold rolled steel, Finite Element Model, Heat affected zone, Spot-weld</t>
  </si>
  <si>
    <t>10.36478/JEASCI.2019.3194.3199</t>
  </si>
  <si>
    <t>Resistance Spot Welding Properties Improvement through Post Weld Impact Treatment</t>
  </si>
  <si>
    <t>ARPN Journal of Engineering and Applied Sciences</t>
  </si>
  <si>
    <t>© Medwell Journals, 2019This study investigates the effects of post weld impact treatment of spot welding on the mechanical properties and fatigue characteristics of the spot welded joint. The impact treatment process generates the compressive residual stresses in resistance spot-welded low carbon steel using two different impact treatment process using a specially designed Low Blow Impact Treatment (LBIT) apparatus and Pneumatic Impact Treatment (PIT) equipment. LBIT impact energy of 6 Joule and PIT using air pressure of 4 bar were applied to the welded joint. The effect of the impact treatment on mechanical properties of the spot-welde d joint was investigated. Assessments of the mechanical properties and qualitative results between as-welded samples and the post weld impact treatment samples have been examined. Fatigue test was also conducted to evaluate the fatigue characteristics of spot-weld joint. The tensile-shear load of RSW PIT exhibits the highest value (8.81 kN) as compared to the RSW LBIT (8.42 kN) and RSW as-weld (8.20 kN). The fatigue life of RSW PIT was more than 4 times longer than those of as-weld samples throughout the whole load range. While, the fatigue life of RSW LBIT was 3 times longer than as-weld samples. Results showed that an improvement in the mechanical properties and fatigue strength has achieved through the post weld impact treatment.</t>
  </si>
  <si>
    <t>fatigue life, post weld impact treatment, Resistance spot welding, Steel, strenetlL sampies</t>
  </si>
  <si>
    <t>10.1016/j.matpr.2020.06.569</t>
  </si>
  <si>
    <t>Corrosion kinetics study of 316N weldment under cyclic loading in acidified chloride environment</t>
  </si>
  <si>
    <t>© 2019 Elsevier Ltd. All rights reserved.Corrosion fatigue crack initiation (CFCI) life of AISI Type 316N weldment in as-welded (AW) and heat treated (Solution annealed (SA), 550°C/4h and 750°C/1h) conditions was studied in high cycle fatigue regime (above 104cycles) with a frequency (?) of 0.1Hz and and R-ratio (smin/smaxwhere sminand smaxsignify minimum and maximum tensile stress in MPa, respectively) of 0.5 for different stress amplitude (sa) values in boiling acidified 5M NaCl+0.15M Na2SO4+2.5ml/l HCl solution under axial loading in load controlled mode. In-situ electrochemical measurements were employed during corrosion fatigue tests to study the passive film characteristics. SA weldment showed better corrosion fatigue (CF) resistance as compared to AW and heat treated conditions. Homogenization of microstructural and microchemical heterogeneities facilitates highest resistance to CF cracking process for SA weldment condition. Number of cycles to failure (Nf) increased with decrease in stress amplitude for all material conditions. CFCI mechanism was identified based on variation in the strain rate (?°) due to combined effect of both emergence of persistant slip bands (PSBs) casued by rupture of passive film and initiation of microcrack caused by dissolution around depassivation site. The failure of weld metal occurred by a combination of transgranular (TG) and stress-assisted dissolution (SAD) of delta-ferrite. Crack growth zone was minimum for AW and heat treated (550°C/4h and 750°C/1h) conditions as compared to SA weldment.</t>
  </si>
  <si>
    <t>Corrosion fatigue, Corrosion potential, Crack initiation, Nitrogen, SEM, Stainless steel</t>
  </si>
  <si>
    <t>10.1080/09507116.2020.1866342</t>
  </si>
  <si>
    <t>Effects of material strength levels and nugget sizes on fatigue behaviour of resistance spot welded steel sheets</t>
  </si>
  <si>
    <t>corona bond, Fatigue, high-strength steel, nugget size, resistance spot weld</t>
  </si>
  <si>
    <t>10.1016/j.prostr.2020.01.148</t>
  </si>
  <si>
    <t>Initiation and development of 1.4539 austenitic steel welded joints made with TIG method and with laser beam</t>
  </si>
  <si>
    <t>© 2019 The Authors. Published by Elsevier B.V.The paper presents the results of fatigue life tests of 1.4539 austenitic steel welded joints made with the TIG method and with laser beam taking into consideration the number of cycles to fracture initiation Ni and in their development conditions NR. A significant influence of a shot peening process of the welded joints on fatigue life and contribution of numbers of cycles in the fracture course were shown. Analysis of fatigue fractures microfractography showed in the shot peened specimens a development of subsurface secondary fractures parallel to the outer surface of the tested welded joints. Tests on fatigue life and development of welded joints fractures were compared to analogical tests on the parent material.</t>
  </si>
  <si>
    <t>Austenitic steel, Laser beam, TIG, Welded joints</t>
  </si>
  <si>
    <t>10.1016/j.prostr.2020.01.106</t>
  </si>
  <si>
    <t>Modeling fatigue life of structural materials under block-type nonsymmetrical loading</t>
  </si>
  <si>
    <t>© 2019 The Authors. Published by Elsevier B.V.In the framework of mechanics of damaged media (MDM), a mathematical model describing processes of thermo-plastic deformation and fatigue damage accumulation under low-cycle loading is developed. The MDM model consists of three interconnected parts: relations defining cyclic thermoplastic behavior of the material included for its dependence on the failure process; equations describing damage accumulation kinetics; a strength criterion of the damaged material. To assess the reliability and the scope of applicability of the defining relations of MDM, processes of plastic deformation and damage accumulation in a number of structural steels in low-cycle tests have been numerically analyzed, and the obtained results have been compared with the data from full-scale experiments. It is shown that the proposed MDM model qualitatively and, accurately enough for engineering purposes, quantitatively describes the main effects of the processes of plastic deformation and fatigue damage accumulation in structural alloys under block-type nonstationary nonsymmetrical low-cycle loading.</t>
  </si>
  <si>
    <t>Block-type loading, Fatigue life, Mechanics of damaged media, Modeling, Numerical and full-scale experiment, Residual life, Strength</t>
  </si>
  <si>
    <t>10.1016/j.prostr.2020.01.078</t>
  </si>
  <si>
    <t>Low cycle fatigue modelling of a steam turbine rotor steel</t>
  </si>
  <si>
    <t>© 2019 The Authors. Published by Elsevier B.V.Materials in steam turbine rotors are subjected to cyclic loads at high temperature, causing cracks to initiate and grow. To allow for more flexible operation, accurate fatigue models for life prediction must not be overly conservative. In this study, fully reversed low cycle fatigue tests were performed on a turbine rotor steel called FB2. The tests were done isothermally, within temperature range of room temperature to 600 ◦C, under strain control with 0.8-1.2 % total strain range. Some tests included hold time to calibrate the short-time creep behaviour of the material. Different fatigue life models were constructed. The life curve in terms of stress amplitude was found unusable at 600 ◦C, while the life curve in terms of total strain or inelastic strain amplitudes displayed inconsistent behaviour at 500 ◦C. To construct better life model, the inelastic strain amplitudes were separated into plastic and creep components by modelling the deformation behaviour of the material, including creep. Based on strain range partitioning approach, the fatigue life depends on different damage mechanisms at different strain ranges. This allowed the formulation of life curves based on plasticity or creep domination, which showed creep domination at 600 ◦C, while at 500 ◦C, creep only dominates for higher strain range.</t>
  </si>
  <si>
    <t>Creep-fatigue interaction, Creep-resistant steel, FB2, Low cycle fatigue, Rotor steel, Strain range partitioning</t>
  </si>
  <si>
    <t>10.1016/j.prostr.2020.01.049</t>
  </si>
  <si>
    <t>Assessment of the risk of fatigue damage in biaxial stress state</t>
  </si>
  <si>
    <t>© 2019 The Authors.The paper contains the biaxial fatigue test results of specimens with round cross-section, made of 10HNAP steel. The tests under cyclic bending and torsion were carried out for the following ratios of normal to shear stresses amplitudes sa / ta = 0.5, 1, 2 and the loading frequency was 26.5 Hz. The tests were performed in the high cycle fatigue regime for the stress ratio R = - 1 and phase shift between bending and torsion equal to f = 0 and 90°.</t>
  </si>
  <si>
    <t>Biaxial loading, Fatigue life, High cycle fatigue</t>
  </si>
  <si>
    <t>10.4028/www.scientific.net/KEM.795.60</t>
  </si>
  <si>
    <t>Fatigue life properties of stainless steels in wide ranged biaxial stress state</t>
  </si>
  <si>
    <t>© 2019 Trans Tech Publications Ltd, Switzerland.Multiaxial fatigue tests consisting of push-pull loading and cyclic inner pressure were carried out using hollow cylinder specimens of type 430 stainless and type 316 stainless steels at room temperature. 7 types of cyclic loading paths were employed by combining axial and hoop stresses: a Pull, an Inner-pressure, a Push-pull, an Equi-biaxial, a Square-shape, a LT-shape and a LC-shape. Fatigue lives vary depending on the loading path when those were evaluated by the maximum Mises’ equivalent stress on inner surface of the specimen. The fatigue lives of both the steels showed a similar tendency although some Pull tests take longer fatigue life when cracks initiated from inside surface of the specimen. This study investigated the crack initiation and propagation behaviors as well as the initiation of oil leakage to prove the behavior and discusses life evaluation for two steels under wide ranged biaxial stress state, too.</t>
  </si>
  <si>
    <t>Cyclic inner pressure, Fatigue, Hollow cylinder specimen, Multiaxial stress, Stainless steel</t>
  </si>
  <si>
    <t>10.1016/j.matpr.2019.12.303</t>
  </si>
  <si>
    <t>Effect of ultrasonic shot peening on strain controlled fatigue behaviour of low nickel austenitic stainless steel</t>
  </si>
  <si>
    <t>Fatigue life, LCF, Low Ni ASS, microstructural chracterization, USP</t>
  </si>
  <si>
    <t>10.1016/j.prostr.2020.01.002</t>
  </si>
  <si>
    <t>Fatigue behaviour of maraging steel samples produced by SLM under constant and variable amplitude loading</t>
  </si>
  <si>
    <t>© 2019 The Authors.This paper addresses the fatigue behaviour of AISI 18Ni300 samples manufactured by selective laser melting under both constantand variable-amplitude loading. The fatigue campaign encompasses a series of low-cycle strain-controlled fatigue tests performed under fully-reversed conditions at various strain amplitudes, and a series of high-cycle stress-controlled fatigue tests performed under pulsating conditions at various stress ranges considering both constant- and variable-amplitude loading spectra. Fatigue life predictions are performed on the basis of the SWT parameter along with the Miner's law. This approach has demonstrated to be sufficiently reliable to predict the lifetime expectancy in maraging steel samples produced by selective laser melting.</t>
  </si>
  <si>
    <t>AISI 18Ni300, Fatigue life prediction, Maraging steel, Selective laser melting, Variable-amplitude loadig</t>
  </si>
  <si>
    <t>10.14455/isec.res.2019.140</t>
  </si>
  <si>
    <t>Retrofitting methods against fatigue cracking in steel girder web penetration</t>
  </si>
  <si>
    <t>ISEC 2019 - 10th International Structural Engineering and Construction Conference</t>
  </si>
  <si>
    <t>Copyright © 2019 ISEC Press.Fatigue cracking in steel girder web penetration details is so dangerous that it can break steel girders. Since a number of highway bridges have such web penetration details in Japan, it is of urgent importance to grasp these fatigue strength properties and develop effective retrofitting methods. In a previous report, we investigated the stress distributions around web penetration details, and fatigue cracking behavior, using steel girder specimens with web penetration details. In this study, we investigate effects of retrofitting methods against fatigue cracking in web penetration details through fatigue tests using large girder specimens with web penetration details in which cross beam lower flanges are connected to lower surface of a slot by welding. Principal results obtained through this study are as follows: (1) Weld toe grinding can extend fatigue life more than 5 times, (2) Two-face attachment can extend fatigue life more than 10 times, and (3) Two-face attachment with weld toe grinding can extend fatigue life more than 25 times.</t>
  </si>
  <si>
    <t>Fatigue test, Two face attachment method, Weld toe grinding method</t>
  </si>
  <si>
    <t>10.1007/978-3-030-13980-3_13</t>
  </si>
  <si>
    <t>Application of data science approach to fatigue property assessment of laser powder bed fusion stainless steel 316L</t>
  </si>
  <si>
    <t>© Springer Nature Switzerland AG 2019.The adaptive neuro-fuzzy inference system (ANFIS) was applied for fatigue life prediction of laser powder bed fusion (L-PBF) stainless steel 316L. The model was evaluated using a dataset containing 111 fatigue data derived from 14 independent S-N curves. By using porosity fraction, tensile strength and cyclic stress as the inputs, the fuzzy rules defining the relations between these parameters and fatigue life were obtained for a Sugeno-type ANFIS model. The computationally derived fuzzy sets agree well with understanding of the fatigue failure mechanism, and the model demonstrates good prediction accuracy for both the training and test data. For parts made by the emerging L-PBF process where sufficient knowledge of the material behavior is still lacking, the ANFIS approach offers clear advantage over classical neural network, as the use of fuzzy logics allows more physically meaningful system design and result validation.</t>
  </si>
  <si>
    <t>Fatigue, Life prediction, Neuro-fuzzy modelling, Selective laser melting, Stainless steel 316L</t>
  </si>
  <si>
    <t>10.1007/978-3-030-13980-3_8</t>
  </si>
  <si>
    <t>Mean stress effect on fatigue behavior of austenitic stainless steel in air and LWR conditions</t>
  </si>
  <si>
    <t>© Springer Nature Switzerland AG 2019.In this paper, mean stress influence and cooperative effects associated with light water reactor (LWR) environmental factors were studied through load-controlled fatigue tests with cylindrical hollow specimens. Positive (+10, +50 MPa) and negative (−10, −20 MPa) mean stresses were applied and both showed beneficial influence on fatigue life due to cyclic hardening, which results in smaller strain amplitude under the same stress amplitude. The increase in fatigue life was found to depend on mean stress and testing environments. The increase (1.8–2.2x) in fatigue life with +50 MPa mean stress in boiling water reactor/hydrogen water chemistry (BWR/HWC) is smaller than that in air (3.0–3.4x), while the increase with −20 MPa mean stress in both environments is approximately similar. −20 MPa mean stress enhances the resistance to crack initiation as observed with optical microscopy (OM) observations of fracture surfaces and wall cross-sections of tested specimens.</t>
  </si>
  <si>
    <t>Austenitic stainless steel (SS), Fatigue, Light water reactor (LWR), Mean stress</t>
  </si>
  <si>
    <t>10.1007/978-3-030-13980-3_33</t>
  </si>
  <si>
    <t>Low cycle fatigue life estimation of P91 steel by strain energy based approach</t>
  </si>
  <si>
    <t>© Springer Nature Switzerland AG 2019.In the present study strain energy based analytical models are used to predict the fatigue life of P91 steel subjected to strain controlled loading. P91 steel being used in pressure vessel and many other components for ultra-supercritical fossil fired and nuclear power plants are subjected to repeated thermal stresses. In low cycle fatigue regime plastic strain range significantly affects the energy dissipation process during the course of loading. Thus, models based on energy dissipation during first cycle and averages of cycles are developed to assess the fatigue life. Uniaxial strain controlled low cycle fatigue tests at ambient temperature are conducted on P91 steel in the normalized and tempered condition. The material depicted near masing type behaviour as evaluated in terms of variation in bauschinger strain with plastic strain range. The analytically predicted results for fatigue life showed good agreement with experimental fatigue life. The cumulative plastic strain energy or fatigue toughness to failure is seen to increase with increasing number of cycles to failure.</t>
  </si>
  <si>
    <t>Bauschinger strain, Fatigue toughness, Low cycle fatigue, Masing</t>
  </si>
  <si>
    <t>10.1007/978-3-030-13980-3_36</t>
  </si>
  <si>
    <t>Multiaxial fatigue analysis of stainless steel used in marine structures</t>
  </si>
  <si>
    <t>© Springer Nature Switzerland AG 2019.This work investigates the fatigue behaviour under multiaxial loading conditions of 316 stainless steel commonly used in offshore and marine structures. Cylindrical hollow specimens were tested under uniaxial tensile stress, hoop stress and different combinations of tensile and hoop stresses. Both proportional and non-proportional loading were studied in the experiments. Prediction of the fatigue life was performed with Wang-Brown, Fatemi-Socie and Liu critical plane models. A detailed analysis and discussion of the performance of the different models is presented with an emphasis on the versatility for different situations.</t>
  </si>
  <si>
    <t>Critical plane models, Multiaxial fatigue, Stainless steel for marine structures</t>
  </si>
  <si>
    <t>10.1007/978-3-030-13980-3_41</t>
  </si>
  <si>
    <t>Microinclusion and fatigue performance of bearing rolling elements</t>
  </si>
  <si>
    <t>© Springer Nature Switzerland AG 2019.Many phenomena are involved in damage of rolling elements of bearings. Rolling contact fatigue is the main cause of failure, along with contact pressure related fatigue and dimensional instabilities effect. Most of those are well known, and are described by wide experimental, analytical and numerical literature. Damage phenomena are related to material properties and manufacturing processes, respectively. Particularly, the damage evolution might be affected by some microinclusions present in the material. This influence is related to mechanical properties, dimension, composition, shape and location of inclusions. This research activity is focused on the 100Cr6 steel alloys. Relation between microinclusions and fatigue life is here investigated. Results of experimental testing run on some test bench are compared to some analytical models for given set of operation conditions. Failures are then analysed to relate life of rolling elements to the microinclusion parameters. The research activity is aimed to investigate whether a microinclusion threshold parameter could be defined, to be related to the life bearing requirements. This analysis is performed by comparing analytical and experimental results of several models and different alloys.</t>
  </si>
  <si>
    <t>Bearing, Fatigue, Microinclusion, Structural damage</t>
  </si>
  <si>
    <t>10.1115/JRC2019-1264</t>
  </si>
  <si>
    <t>On numerical analyses of rail steel fatigue crack growth data</t>
  </si>
  <si>
    <t>2019 Joint Rail Conference, JRC 2019</t>
  </si>
  <si>
    <t>Copyright © 2019 ASME.For a given material and set of test conditions, fatigue crack propagation behavior can be described by the relationship between cyclic crack-growth rate, da/dN and the fluctuation of stress intensity factor, ∆K. Such test data are usually displayed in a log-log plot. At intermediate values of ∆K, fatigue crack-growth data fall along a straight line such that a power-law equation may be used as a curve-fit to the data. Various numerical techniques are applied in order to (1) derive the crack-growth rate and (2) determine the parameters for the power-law equation. Using data from laboratory tests conducted on rail steels, this paper explores the various numerical methods used to characterize fatigue crack-growth behavior. Tests were conducted using two different fracture-mechanics specimens (a standard compact tension specimen and a non-standard single edge notch specimen). Three different numerical techniques were applied to determine the fatigue crack-growth rate, da/dN from test data measuring crack length, a versus number of fatigue cycles, N: (1) secant method, (2) modified secant method, and (3) incremental polynomial method. Four different least squares regression analyses were then applied to determine the parameters for the power law. Moreover, the outcome of these analyses is to determine the combination of numerical techniques which yields the least amount of error when the crack-growth rate equation is integrated and compared to the original a versus N data. Fatigue life calculations performed by integrating the crack-growth rate equation demonstrate the sensitivity of predicted growth rates to the power-law parameters derived from the different regression analyses. This paper explores the various numerical methods and techniques employed to analyze fatigue crack growth data using test data on rail steels.</t>
  </si>
  <si>
    <t>Fatigue crack growth, Least squares regression, Paris Equation, Rail steel</t>
  </si>
  <si>
    <t>10.1016/j.matpr.2019.03.149</t>
  </si>
  <si>
    <t>Experimental determination of fatigue properties and fatigue life of S355J2+N steel grade</t>
  </si>
  <si>
    <t>© 2019 Elsevier Ltd. All rights reserved.This study focuses on the cyclic deformation behavior and fatigue life of S355J2+N welding steel used for construction. A complete cyclic characterization of the material is obtained, including new experimental e-N fatigue curves for uniaxial strain-controlled tension-compression fatigue test. The work has been developed using the experimental equipment and procedures available in Centre for engineering software and dynamic testing at Faculty of Engineering University of Kragujevac.</t>
  </si>
  <si>
    <t>e-N curves, Fatigue life, S355J2+N steel grade, Strain-controlled fatigue test</t>
  </si>
  <si>
    <t>10.1016/j.prostr.2019.12.027</t>
  </si>
  <si>
    <t>Tensile and fatigue properties of 17-4PH martensitic stainless steels in presence of hydrogen</t>
  </si>
  <si>
    <t>© 2019 The Authors. Published by Elsevier B.V.Effects of hydrogen on slow-strain-rate tensile (SSRT) and fatigue-life properties of 17-4PH H1150 martensitic stainless steel having an ultimate tensile strength of ~1GPa were investigated. Smooth and circumferentially-notched axisymmetric specimens were used for the SSRT and fatigue-life tests, respectively. The fatigue-life tests were done to investigate the hydrogen effect on fatigue crack growth (FCG) properties. The specimens, tested in air at ambient temperature, were precharged by exposure to hydrogen gas at pressures of 35 and 100 MPa at 270°C for 200 h. The SSRT properties of the H-charged specimens were degraded by hydrogen, showing a relative reduction in area (RRA) of 0.31, accompanied by mixed fracture surfaces composed of quasi-cleavage (QC) and intergranular cracking (IG). The fatigue-life tests, conducted under wide test frequencies ranging from 10-3 Hz to 10 Hz, revealed three distinct characteristics in low- and high-cycle regimes and at the fatigue limit. The fatigue limit was not degraded by hydrogen. In the high-cycle regime, the hydrogen caused FCG acceleration with an upper bound ratio of 30, accompanied by QC surfaces. In the low-cycle regime, the hydrogen caused FCG acceleration with a ratio of ~100, accompanied by QC and IG. The ordinary models such as process competition and superposition models hardly predicted the H-assisted FCG acceleration; therefore, an interaction model, successfully reproducing the experimental FCG acceleration, was newly introduced.</t>
  </si>
  <si>
    <t>fatigue crack growth modelling, fatigue life test, hydrogen embrittlement, precipitation hardened stainless steels</t>
  </si>
  <si>
    <t>10.1016/j.prostr.2019.12.066</t>
  </si>
  <si>
    <t>Use of the Peak Stress Method to assess the fatigue life of large welded steel structures</t>
  </si>
  <si>
    <t>© 2019 The Authors. Published by Elsevier B.V.A precise life assessment of weld seams in large welded steel structures such as the ones from crawler excavators is very important in order to be able to optimize these structures. The local stress approaches with fictitious notch radius have been proved to be necessary to achieve the desired precision in some cases. Unfortunately, these methods are very time and resources consuming making it impossible to be applied systematically on large steel structures. The Peak Stress Method (PSM) could be an alternative since its precision seems to be good and that the method is much easier to apply. This paper shows the results of the tests that have been done on PSM applied to large steel structures from hydraulic excavators. Comparisons have been made in terms of precision and speed with the fictitious notch radius method. .</t>
  </si>
  <si>
    <t>fatigue, industrial applications, local stress approach, weld seams</t>
  </si>
  <si>
    <t>10.1016/j.prostr.2019.12.070</t>
  </si>
  <si>
    <t>Fatigue testing of GFRP materials for the application in automotive leaf springs</t>
  </si>
  <si>
    <t>© 2019 The Authors. Published by Elsevier B.V.Due to their high specific properties, fiber reinforced plastics are ideal candidates for the substitution of steel parts in the automotive sector enabling high weight savings and increasing the efficiency of automobiles. One possible application are leaf springs made of glass fiber reinforced plastics. Due to the simple bending load case, the fiber orientation can be aligned with the main stress direction. In real life such components as leaf springs are loaded under stochastic loads originated from different driving maneuvers. To replicate those fatigue load case, a high number of component tests are required. Aim of the present work (as a result of a joint research project between the Institute for Plastics Processing and Ford Motor Company) is to develop a simplified testing program that is able to reproduce the damage and the fatigue behavior which occurs in real composite components. For this purpose, three point bending experiments on unidirectional specimens made of glass fiber reinforced epoxy pre-preg material are performed. However, since the loading of the real component introduces additional transverse stresses in the region of the clamping group, the results on specimen level are not transferable to component level. For this purpose, a special clamping group is developed on specimen level to enable a better prediction of fatigue life and the transferability of the results of the fatigue tests to component level. This results in a more realistic representation of the leaf spring stress state in the fatigue experiments. As a result of this research, a higher safety margin in the design phase of such components and less testing time is achieved.</t>
  </si>
  <si>
    <t>damage, fatigue, Glass fibre reinforced plastics, leaf spring</t>
  </si>
  <si>
    <t>10.1016/j.prostr.2019.12.053</t>
  </si>
  <si>
    <t>Effect of high-pressure H&lt;inf&gt;2&lt;/inf&gt; gas on tensile and fatigue properties of stainless steel SUS316L by means of the internal high-pressure H&lt;inf&gt;2&lt;/inf&gt; gas method</t>
  </si>
  <si>
    <t>© 2019 The Authors. Published by Elsevier B.V.For prohibiting a global warming, fuel-cell systems without carbon dioxide emissions are a one of the promising technique. In case of a fuel-cell vehicle (FCV), high-pressure H2 gas is indispensable for a long running range. Although there are lot of paper for studying a hydrogen embrittlement (HE), there are few paper referred to the effect of high-pressure H2 on the HE phenomenon. In this study, an effect of high-pressure H2 gas on tensile &amp; fatigue properties of stainless steel SUS316L were investigated by means of the internal high-pressure H2 gas technique. Main findings of this study are as follows;1) Although there are almost no hydrogen embrittlement effect on the 0.2 % proof stress and tensile strength, elongation and reduction of area decrease in H2 gas environment,2) For case of low Nieq material, fatigue life and fatigue limit decrease in H2 gas environment,3) For case of low Nieq material, not a few α' martensitic phase generated on the fatigue fractured specimen.</t>
  </si>
  <si>
    <t>Fatigue tests, Internal high-pressure H2 gas technique, SUS316L, Tensile tests, Ultra high-pressure H2 gas</t>
  </si>
  <si>
    <t>10.1016/j.prostr.2019.12.021</t>
  </si>
  <si>
    <t>The Effect of Machined Surface Layer on Low Cycle Fatigue Lives of Austenitic Stainless Steel</t>
  </si>
  <si>
    <t>© 2019 The Authors. Published by Elsevier B.V.Low cycle fatigue tests were performed for austenitic stainless steel, SUS316L, in order to investigate the effect of machined surface layer. For changing the machined surface layer, round bar specimens were machined by different condition of turning. Then, fatigue tests were carried out for the specimens machined by the different conditions. In addition, in order to separate the effect of surface shape and material property variations, we prepared the specimens, whose machined surface layers were removed completely or partly by polishing. Fatigue test results show that plastic deformation caused by machining as well as residual stress had small influence on fatigue lives. On the other hand, scratches reduced the fatigue lives. If there were scratches on specimen surface, many cracks initiated from the valley of scratches in a row. The cracks grew rapidly to be a semicircular crack almost as large as the scratch in early stage of fatigue life. But, fatigue lives of a specimen which had a few small scratches was similar to that of a specimen whose scratches were removed. Finally, fatigue crack propagations were predicted based on elasto-plastic fracture mechanics. We can predict safety side fatigue lives assuming a semicircular crack shape.</t>
  </si>
  <si>
    <t>Fatigue lide prediction, Low cycle fatigue, Machined surface layer, Stainless steel</t>
  </si>
  <si>
    <t>10.1016/j.prostr.2019.12.015</t>
  </si>
  <si>
    <t>Crack growth arrester using "gourd-shaped-insert-plate"</t>
  </si>
  <si>
    <t>Crack arrester, Fatigue crack growth, Gourd-shaped-insert-plate, Steel bridge deck</t>
  </si>
  <si>
    <t>10.1016/j.prostr.2019.12.030</t>
  </si>
  <si>
    <t>Discussion on crack growth behavior in large-scale fatigue tests of carbon and low-alloy steel plates based on fracture surface observation</t>
  </si>
  <si>
    <t>© 2019 The Authors. Published by Elsevier B.V.In Japan, the Design Fatigue Curve (DFC) Phase 1 and Phase 2 subcommittees, organized under the Atomic Energy Research Committee of the Japan Welding Engineering Society, have proposed new best-fit fatigue curves and design fatigue curves for carbon, low-alloy, and austenitic stainless steels. To investigate the correlation between the fatigue life by the proposed best-fit curves and that of the actual components, the authors carried out reversed four-point bending fatigue tests for large-scale specimens of carbon steel and low-alloy steel plates with 90 mm thickness and 150 mm width. As a result, the fatigue lives given by the best-fit curve were found to correspond to approximately 3-4-mm-deep crack initiation lives in large-scale specimens. The result implies that only several-millimeter crack initiation defines a large structure. It would be reasonable to consider the crack growth behavior after reaching the design fatigue life. During the fatigue tests, the crack growth behavior was monitored with a plastic replica and a beach mark method. Since the main crack grew with the coalescing of micro cracks, the applicability of fracture mechanics method is uncertain. In this study, a crack growth analysis was performed on the cracks observed in large-scale specimens using a crack growth law specified in a fitness-for-service (FFS) code or literature. With respect to the surface crack length, some experimental data surpassed the analysis results, which might be attributed to crack coalescence. The crack depth data that are not easily affected by the coalescence was plotted within the upper limit of data scatter. The analysis results enabled the prediction of the total fatigue life of the large-scale specimens as the sum of the crack initiation life by the best-fit curve and the growth life from a 3-mm-deep crack.</t>
  </si>
  <si>
    <t>Beach mark, Carbon steel, Fatigue crack growth, Fracture surface, Large-scale speicmen, Low-alloy steel</t>
  </si>
  <si>
    <t>10.1016/j.prostr.2019.12.050</t>
  </si>
  <si>
    <t>Initiation and propagation of fatigue cracks from surface imperfections on 304L austenitic stainless steel</t>
  </si>
  <si>
    <t>© 2019 The Authors. Published by Elsevier B.V.Given the stringent requirements of high levels of safety in nuclear components, stakeholders of French nuclear industry must anticipate the presence of residual surface imperfections in these components. Such imperfections could be introduced during manufacturing or maintenance operations. The incidence of surface irregularities on the fatigue strength of metallic components must be considered. Meanwhile, nuclear components are generally loaded under low-cycle fatigue and large-scale plasticity conditions. The present work aims at assessing the impact of a controlled surface irregularity on the fatigue life of typical nuclear materials. The influence of characteristic parameters under low-cycle fatigue conditions is also investigated. A 304L austenitic stainless steel used in components of French nuclear power plants was studied. Fatigue tests were conducted under fully-reversed total axial strain control in air at ambient temperature with total strain amplitudes ranging from Δϵt/2=0.2% to Δϵt/2=0.6%. Surface irregularities, whose depth varies between 100 and 350 micrometers, have been introduced on polished cylindrical samples. The direct current potential drop method has been used to monitor the crack propagation, and thereafter, to derive crack growth rate data. Experimental markings of the crack front for different cycle numbers have been carried out to calibrate the variation of the potential as a function of crack depth. It appears that the fatigue life is strongly reduced in presence of a surface irregularity.</t>
  </si>
  <si>
    <t>304L, direct current potential drop method, fatigue life, low-cycle fatigue, propagation, surface imperfections</t>
  </si>
  <si>
    <t>10.7712/120219.6367.18854</t>
  </si>
  <si>
    <t>A health monitoring framework for optimal service life predictions of steel structures under fatigue loading</t>
  </si>
  <si>
    <t>Proceedings of the 3rd International Conference on Uncertainty Quantification in Computational Sciences and Engineering, UNCECOMP 2019</t>
  </si>
  <si>
    <t>© 2019 Proceedings of the 3rd International Conference on Uncertainty Quantification in Computational Sciences and Engineering, UNCECOMP 2019. All rights reserved.The accumulated damage in aging Steel Structures, especially due to fatigue, is considered as a critical phenomenon that affects safety and serviceability of civil engineering structures. Although, fatigue damage is influenced by various parameters such as the frequency of loading, sequence of load application, material properties, geometry, etc, in practice simplified SN curve is typically used for condition assessment. In order to mitigate risks of catastrophic failure resulting from fatigue brittle nature, even in normally ductile materials, researchers have generated several non-linear damage models to predict the remaining service life of the structure considered. These models are mainly based on the S-N curve, material dependent parameters and loading conditions. However, due to the complexity of the fatigue phenomenon and expensive-long term full scale experimental testing, the models presented in literature have shown high degree of uncertainty due to simplifications of mathematical models, parametric uncertainties and varying loading conditions. Furthermore, the usage of S-N curve generated from experimental work is limited to identical loading mechanism and constant boundary conditions. Therefore, this study presents a structural health monitoring approach to overcome the limitation and inaccurate estimation of damage quantification models. The suggested framework relies on fatigue damage prediction models incorporated with real time damage records. All sources of uncertainty are incorporated in the health monitoring scheme to guarantee an optimal statistical identification of the state damage. The accuracy and robustness of the presented scheme will be assessed through a set of controlled experiments and numerical simulation of real case scenario.</t>
  </si>
  <si>
    <t>Data assimilation, Ensemble Kalman filter, Fatigue damage, Steel structures, Uncertainty quantification</t>
  </si>
  <si>
    <t>10.1115/IMECE2019-11042</t>
  </si>
  <si>
    <t>Characterization of GRE pipes fatigue failure subjected to HTHP loading conditions</t>
  </si>
  <si>
    <t>Copyright © 2019 ASME.GRE composite pipes are a great substitute for Carbon steel, however, obstacles of introducing GRE composite pipes into oil and gas transmission lines have been primarily related to inadequate testing data to maintain materials' extended performance and pipes fatigue failure characterization. Customized testing facility has been designed and fabricated to substantiate design of GRE pipes under controlled service conditions. The testing procedure was conducted based on ASTM and ISO Standards. Pipes filled with crude oil were placed in a thermal and pressure enclosure at a temperature of 650C and an internal pressure of 130 bars for 1000 hours and fatigue failure behavior of the GRE pipes were investigated. Pipes with a surface crack a/t = 0.5 and 0.3 were exposed to alternating internal pressure of 25 cycles/min and a load ratio of R = 0.05. Fatigue tests were performed at two load levels: 50%, and 30% of the pipes strength under static internal pressure. Results show that the GRE pipes burst suddenly without any leakage when the internal pressure was high, however, the pipe exhibit leakage first and then fails when the internal pressure was low. The maximum fatigue life obtain for GRE reference and HTHP specimen pipes in the crack region were 72,237 cycles and 73,107 cycles, respectively, with applied 0.5 static internal pressure (102 MPa) and a/t = 0.3 ratio. The minimum fatigue life obtained in the crack region are 14,105 cycles and 13,627 cycles for GRE reference and HTHP specimen pipes, respectively, with applied 0.5 static internal pressure (170 MPa) for a/t = 0.3 ratio.</t>
  </si>
  <si>
    <t>Fatigue testing, GRE pipe performance, HTHP conditions</t>
  </si>
  <si>
    <t>10.1115/IMECE2019-10353</t>
  </si>
  <si>
    <t>Copyright © 2019 ASME.Mean stress effects in pressurized steel blocks were examined under constant amplitude fatigue loading. The tests were performed to provide experimental data needed to study the effect of mean stress on fatigue lives of subject specimen, and to substantiate the use of analytical expressions to account for the mean stress. The mean stress was the result of subjecting the specimens to an autofrettage pressure which induced compressive residual stresses at the crossbore intersection of the specimens. Fatigue tests were carried out under both tensile and compressive mean stress levels. Test results were compared to several mean stress accounting relationships such as the Smith-Watson Topper, Bergmann and Seeger, modified Goodman, Gerber and Soderberg. Test results indicated that the modified Goodman equation is favorable in accounting for the effect of both tensile and compressive mean stresses on fatigue life (up to a compressive mean stress to ultimate stress ratio of -0.2). The behavior under compressive mean stress to ultimate stress ratio of less than -0.2 indicated that a linear correction relationship was required.</t>
  </si>
  <si>
    <t>Autofrettage, Crossbore, Fatigue</t>
  </si>
  <si>
    <t>10.1115/IMECE2019-11312</t>
  </si>
  <si>
    <t>Copyright © 2019 ASME.High speed rotating machineries usually operate under severe conditions and enormous loadings and thus, are susceptible to several problems. One such problem that has caught the attention in recent decades is known as High Cycle Fatigue. More than 60 percent of rotating machinery failures has been attributed to this High cycle Fatigue. Along with High Cycle Fatigue, Vibration, an inherent phenomenon in machineries, also share its part in failure of rotating machineries. Rotating machinery components suffer from high amplitude vibrations when they pass through resonance. Stresses are developed as a result of these vibrations and fatigue in mechanical structures, providing a conducive environment for the development of cracks at Surface. When these surface cracks reach critical size, crack nucleation starts, which ultimately leads to catastrophic failures. So, in order to avoid the disastrous consequences, damping is needed. Damping keeps material’s integrity in case of impact forces, stresses due to thermal shocks in turbo machinery and earth quakes in huge structures. Thin layer of magneto elastic coating can be applied on substrate surface that acts as first line of defense. Large number of coating Processes are available around the globe. The optimized combination of coating material, substrate material and coating technique according to specific application is necessary. These coatings have the capability to combat the phenomenon of oxidation, wear and fatigue acting as a barrier between substrate and hostile environments. Further, they enhance the damping characteristics, and thus allows the high-speed rotating machinery to reach its operational speed without any failure at resonance. In this way, they not only enhance the performance of components in aggressive environments, but also improve the life cycle, saving assets of millions of dollars’ worth. This research is an endeavor to experimentally investigate effect of magneto mechanical coating on damping of AISI 321 Stainless steel. AISI 321 was selected as base material because of its wide applications in engine components of gas turbines, heat exchangers and in different chemical industries. Two types of Air plasma sprayed magneto-mechanical powder (NiAl &amp; CoNiCrAlY) were coated on base material and thickness was maintained up to 250µm in both the cases. Experiments were designed and performed on cantilever beam specimens for dynamic response measurement. Dynamic response of the system was measured to investigate the modal parameters of natural frequencies, damping ratio and time of vibration decay. For damping ratio, vibration analyzer mode was adjusted in time domain and beam was excited by using a hammer. Vibration analyzer showed the vibration decay as a function of time. Logarithmic decrement method was used to calculate the damping ratio in both cases. Dynamic response of all the three cases (NiAl coating, CoNiCrAlY and uncoated AISI321) were compared. Results were very reassuring and showed a significant improvement in damping characteristics.</t>
  </si>
  <si>
    <t>High cycle fatigue, Logarithmic decrement method, Magnetomechanical coating, Vibratory stresses</t>
  </si>
  <si>
    <t>10.21278/TOF.43308</t>
  </si>
  <si>
    <t>Experimental investigation into fatigue behaviour of en- 8 steel (080M40/AISI 1040) subjected to heat treatment and shot peening processes</t>
  </si>
  <si>
    <t>© 2019 Transactions of Famena. All rights reserved.EN-8 steel (also known as 080M40 or AISI 1040 steel) has been widely used in the fields of power transmission shafts, gears and automobile crankshafts due to its unique metal properties and versatility. Parts of these products may fail during cyclic loading which may result in production losses and delays. The objective of the study is to investigate the fatigue behaviour of EN-8 steel concerning its mechanical properties, such as tensile strength, yield stress, elongation and hardness, when it is subjected to heat treatment and shot peening processes. The fatigue test was conducted on samples that were not treated by any process (without treatment - WT), samples subjected to quenching and tempering (Q&amp;T), shot peened samples (SP), and samples subjected to a combination of quenching and tempering and the shot peening process (Q&amp;T and SP). One way ANOVA was performed on the average number of cycles of different treatments to validate the fatigue strength.</t>
  </si>
  <si>
    <t>EN-8 (080M40 /AISI 1040) steel, Fatigue life, Quenching, Shot peening, Tempering</t>
  </si>
  <si>
    <t>10.12989/scs.2019.33.6.777</t>
  </si>
  <si>
    <t>Rapid S-N type life estimation for low cycle fatigue of high-strength steels at a low ambient temperature</t>
  </si>
  <si>
    <t>Copyright © 2019 Techno-Press, Ltd.This paper presents a new efficient approach to estimate the S-N type fatigue life assessment curve for S550 high strength steels under low-cycle actions at ‒60°C. The proposed approach combines a single set of monotonic tension test and one set of fatigue tests to determine the key material damage parameters in the continuum damage mechanics framework. The experimental program in this study examines both the material response under low-cycle actions. The microstructural mechanisms revealed by the Scanning Electron Microscopy (SEM) at the low temperature, furthermore, characterizes the effect due to different strain ratios and low temperature on the low-cycle fatigue life of S550 steels. Anchored on the experimental results, this study validates the S-N curve determined from the proposed approach. The S-N type curve determined from one set of fatigue tests and one set of monotonic tension tests estimates the fatigue life of all specimens under different strain ratios satisfactorily.</t>
  </si>
  <si>
    <t>Continuum damage mechanics, Cyclic material property, Low temperature, Low-cycle fatigue, Mean stress relaxation</t>
  </si>
  <si>
    <t>10.2472/jsms.68.897</t>
  </si>
  <si>
    <t>Effectiveness of ultrasonic shot peening on stainless cast steel SCS6 containing a fatigue crack</t>
  </si>
  <si>
    <t>©2019 The Society of Materials Science, JapanIn order to investigate the effectiveness of ultrasonic shot peening treatment (USP) as repairing method for SCS6 material with surficial fatigue crack for hydraulic turbine runner, plane bending fatigue tests were carried out for USP treated SCS6 containing a surface fatigue crack with 1 mm in length and the fatigue crack propagation after USP was observed by a plastic replica method. As a result, the fatigue crack propagation life of SCS6 containing a surface fatigue crack was dramatically improved by USP treatment. Furthermore, the initial effective stress intensity factor ranges were calculated in the USP treated and untreated SCS6 containing a surface fatigue crack, respectively. According to the calculation, it was clear that the surficial fatigue crack could be harmless under the condition that the calculated initial effective stress intensity factor range considering the stress opening a fatigue crack, which was acquired by the unloading elastic compliance method, was less than the threshold of effective stress intensity factor range. Therefore, USP treatment is effective for repairing method of SCS6 containing surficial fatigue crack for hydraulic turbine runner.</t>
  </si>
  <si>
    <t>10.21062/ujep/334.2019/a/1213-2489/MT/19/4/559</t>
  </si>
  <si>
    <t>The crack analysis of fatigue tested steel construction</t>
  </si>
  <si>
    <t>© 2019. Published by Manufacturing Technology.Laboratory fatigue testing is an important part of the fatigue design of machine components that are supposed to work under cyclic loading. These tests are used to confirm whether the tested component matches the required fatigue life and they also serve as a verification of the numerical calculations. This paper describes a fatigue life testing of a welded steel construction. The testing was carried out in the Regional Technological Institute (RTI) using an electro-hydraulic loading system, which allows realization of the tests simulating a real service. An integral part of the fatigue tests is a pre-scheduled inspection of the crack initiation and propagation. The tested construction was checked using non-destructive magnetic particle testing before the fatigue test and also during and after the performed test. Some cracks were observed, especially in the weld area. The biggest crack had the length of approximately 40 cm. This crack was cut out and underwent detailed metallographic and fractographic analysis to estimate the effect of material purity and quality of the weld on the fracture.</t>
  </si>
  <si>
    <t>Fatigue, Fractography, Magnetic particle testing</t>
  </si>
  <si>
    <t>10.2355/tetsutohagane.TETSU-2019-072</t>
  </si>
  <si>
    <t>Evaluation method for small fatigue crack growth life of low carbon steel with fine grain HAZ microstructure simulated with heat treatment</t>
  </si>
  <si>
    <t>© 2019 Iron and Steel Institute of Japan. All rights reserved.Small fatigue crack growth tests utilizing DIC technique are carried out for low carbon steel with two different heat treatment to establish the small fatigue crack growth evaluation method. As a result, small fatigue crack growth rate (FCGR) looked larger than that of large crack by evaluating with usual stress intensity factor range. The small fatigue crack opening stress, successfully measured by using DIC technique, were decreasing with loading stress was increasing. In addition, by using effective cyclic J integral range calculated with measured crack opening stress, even small fatigue crack growth rates were almost agreed with that of large crack data. Due to this evaluation, microstructural resistance, appeared in the region of crack length is 0.2 mm or less, is successfully visualized. Finally, estimated small fatigue crack growth life by using Paris's law of large crack, effective cyclic J integral range and conventional approximation formula of crack opening stress was almost agreed with corresponding experimental data.</t>
  </si>
  <si>
    <t>Digital image correlation, Heat affected zone, Low carbon steel, Small fatigue crack</t>
  </si>
  <si>
    <t>10.2355/tetsutohagane.TETSU-2019-071</t>
  </si>
  <si>
    <t>10&lt;sup&gt;11&lt;/sup&gt;-cycle gigacycle fatigue properties of high-strength steel</t>
  </si>
  <si>
    <t>© 2019 Iron and Steel Institute of Japan. All rights reserved.Fatigue tests were conducted up to 1011 cycles on high-strength steel to clarify a fatigue limit. The fatigue limit of the high-strength steel was not confirmed by gigacycle fatigue tests up to 1010 cycles, while our previous study suggested that the fatigue limit was probably confirmed by those up to 1011 cycles. However, the 1011 cycles fatigue testing was challenging since it took 2 months even by using ultrasonic fatigue testing at 20 kHz. In this study, 3 specimens were tested beyond 1010 cycles. Although a test on a specimen was terminated at around 5 x 1010 cycles, 2 specimens reached 1011 cycles without failure. In other word, no specimen failed above 1010 cycles. These results demonstrated the fatigue limit on high-strength steel in a gigacycle region. The fractured specimens below 1010 cycles revealed internal fractures originating from oxide-type inclusions. When the specimens failed in long life regions, clear ODAs (Optically Dark Areas) were observed on the fracture surfaces at around the internal fracture origin, while the ODAs were obscure in case of failure in short life regions. The runout specimens up to 1011 cycles were forcibly fatigue-fractured at higher stress amplitudes in the short life regions. As the result, the ODA was observed on the forcibly fatigue-fractured surface. This meant that small internal cracks existed in the runout specimens since the ODA was a trace of small internal crack growth. Namely, non-propagating cracks were the mechanism of the appearance of the fatigue limit.</t>
  </si>
  <si>
    <t>10.2320/jinstmet.J2019020</t>
  </si>
  <si>
    <t>Effects of maximum temperature during thermal cycle and Mo addition on thermal fatigue behavior and changes in microstructure of Nb‑added ferritic stainless steel</t>
  </si>
  <si>
    <t>Nippon Kinzoku Gakkaishi/Journal of the Japan Institute of Metals</t>
  </si>
  <si>
    <t>Damage, Dynamic, Electron back scatter diffraction, Ferritic stainless steel, Fine grain, Life prediction, Microstructure, Misorientation, Molybdenum, Niobium, Recovery, Recrystallization, Stress relaxation, Subgrain, Thermal fatigue, Zener‑Hollomon parameter</t>
  </si>
  <si>
    <t>10.2207/qjjws.37.152</t>
  </si>
  <si>
    <t>Effects of material strength levels and nugget sizes on fatigue behavior of resistance spot welded steel sheets</t>
  </si>
  <si>
    <t>Corona bond, Fatigue, High strength steel, Nugget size, Resistance spot weld</t>
  </si>
  <si>
    <t>10.18057/IJASC.2019.15.3.3</t>
  </si>
  <si>
    <t>Fatigue repairing craftsmanship of deck-to-vertical stiffener weld in the steel bridge deck</t>
  </si>
  <si>
    <t>Advanced Steel Construction</t>
  </si>
  <si>
    <t>© 2019 by The Hong Kong Institute of Steel Construction. All rights reserved.Experiments and FE analysis were conducted on the fatigue repairing techniques of deck-to-vertical stiffener weld in the steel bridge deck. The steel bridge deck was modeled to analyze cracking reason of deck-to-vertical stiffener weld. The fatigue repairing experiment was carried out on three repairing techniques. The fatigue life and stress distribution of the deck-to-vertical stiffener weld were analyzed and repairing effects were compared. Repairing craftsmanship with different parameters was modeled to study change of stress distribution. Besides, influence of welding residual stress, stop-hole and CFRP reinforcement on fatigue repairing was discussed. The results showed that cracks of welding end on the deck were induced by out of plane deformation while those on the vertical stiffener were caused by combined out-of-plane and in-plane deformation, which was more prone to cracking. Residual tensile stress reached yield strength of steel after re-welding, thus hammering and polishing after re-welding could improve fatigue life of the weld. The re-welding techniques had more favorable repairing effects than stop-hole and CFRP reinforcement.</t>
  </si>
  <si>
    <t>Cracking reason, Fatigue crack, Repairing techniques, Steel bridge deck, Vertical stiffener</t>
  </si>
  <si>
    <t>10.1115/PVP2019-93395</t>
  </si>
  <si>
    <t>Effect of hydrogen on tensile and fatigue properties of sus301 austenitic stainless steel</t>
  </si>
  <si>
    <t>© 2019 ASME.SSRT and fatigue life tests of SUS301 austenitic stainless steel were performed to examine the effect of hydrogen on the mechanical properties. Ni content of SUS301, 6.00-8.00 mass%, is lower than that of SUS304 in JIS standard for austenitic stainless steels. In the case of SSRT tests, specimens with and without hydrogen charging were tested in laboratory air at room temperature (R.T.),-45 °C, and-80 °C. The 0.2% offset yield strength (Ys) of the hydrogen charged specimens was less than 300 MPa in the tested temperature range. The tensile strength (Ts) and total elongation (El) of hydrogen charged specimens decreased remarkably. With decreasing testing temperature, fracture surface facet of the hydrogen charged specimens became dominant. Therefore, the effect of hydrogen on the tensile properties of SUS301 is supposed to be large. Specimens with and without hydrogen charging were fatigued in laboratory air at R.T., and specimens without hydrogen charging were fatigued in 100 MPa hydrogen gas atmosphere at R.T. Number of cycles (Nf ) at finite fatigue life region of the hydrogen charged specimens and of the specimens tested in hydrogen gas were two orders shorter than that of the specimens tested in air. However, the finite fatigue life region of the hydrogen charged specimens and the specimens tested in hydrogen gas showed a different profile. Additionally, ferrite equivalents of all fatigue tested specimens and fatigued fracture surface morphology suggested the fatigue fracture mechanism between the hydrogen charged specimens tested in air and the non-charged specimens tested in 100 MPa hydrogen gas seems to be different. Therefore, further investigations are required to clear this difference.</t>
  </si>
  <si>
    <t>Austenitic stainless steels, Fatigue life test, Hydrogen embrittlement, SSRT test</t>
  </si>
  <si>
    <t>10.1115/OMAE2019-95882</t>
  </si>
  <si>
    <t>Development of a new, correlated FEA method of assessing mooring chain fatigue</t>
  </si>
  <si>
    <t>Copyright © 2019 ASME.The first phase of the Chain FEARS (Finite Element Analysis of Residual Strength) Joint Industry Project (JIP) aimed to develop guidance for the determination of a rational discard criteria for mooring chains subject to severe pitting corrosion which, based on current code requirements, would otherwise require immediate removal and replacement. Critical to the ability to evaluate the residual fatigue life of a degraded chain, is to have an accurate estimate of the chain in its as-new condition, thereby providing a benchmark for any loss in fatigue life associated with severe corrosion or wear. A large collection of fatigue test data was collated for comparison and to establish underlying trends in as-new mooring chain fatigue response. A non-linear multi-axial Finite Element Analysis (FEA) fatigue assessment method was developed to correlate against available as-new chain link fatigue test data and underlying failure trends as part of the JIP achieving this critical requirement. It was established that the linear FEA fatigue method currently employed in the industry is too simplistic and does not correlate with the fatigue test data, whereas an alternative method of assessing fatigue based on FEA, developed with respect to the DNV B1 material curve, correlates well with the available physical fatigue test data. The FEA method uses a non-linear chain link FEA and multi-axial stress fatigue calculation method to determine an equivalent Stress Magnification Factor (SMF). This method achieves good correlation of predicted utilisations and associated cycles-to-failure with fatigue test data and in respect of critical locations with evidenced failure locations. The method of equivalent SMF calculation accounted for the significant effects on fatigue performance including proof load induced residual stress, mean stress levels and the increase in material fatigue endurance associated with increased steel UTS (i.e. increased offshore mooring chain grade). The analytical method developed in this study achieved a high degree of correlation with as-new chain fatigue test data, and should enable the accurate prediction of fatigue stresses around a link and in particular for irregular geometry associated with corrosion degraded chain links.</t>
  </si>
  <si>
    <t>Correlation, Fatigue, FEA, Mooring chain, Multi-axial, Non-linear</t>
  </si>
  <si>
    <t>10.1115/PVP2019-93833</t>
  </si>
  <si>
    <t>Fatigue of NPP components simulated by non-uniformly strained stainless steel specimens</t>
  </si>
  <si>
    <t>Copyright © 2019 ASMEComprehensive experimental research on fatigue performance of niobium stabilized (type 347) steel has revealed beneficial effects of hot holds aimed to simulate normal operation of NPP between the fatigue relevant transients. Reduction of plastic strain, extension of life and increase of endurance limit has been demonstrated in strain controlled HCF tests. Our latest results indicate moderate, but still measurable 'hold effects' even without any stop of straining and loading, when blocks of low rate cycles are applied between normal frequency straining at constant 325°C. A new lab testing approach was developed to simulate the 'component behavior' in moderate strain concentrations within the NPP primary circuit. Strain concentrations in range of 1.5 = Ke = 2 are simulated through displacement controlled straining of standard and modified geometry LCF specimens. New results confirm the earlier results and introduce another consequence of holds. Cyclic softening promotes localization of strain, but hold hardening reverses this trend. The holds retard strain localization not only within the material microstructure, but also in geometric strain concentrations. We conclude that the geometric delocalization of strain can amplify beneficial hold effects for components. The local strains may reduce below the endurance limit resulting to run-out tests beyond millions of cycles, even though notable values of fatigue usage (CUF) had been accumulated during earlier phases of the tests. Applicability of the transferability factor introduced in 2013 to the German KTA standard No. 3201.2 is supported. Exact quantification of the factor is not easy, but in all considered cases Fhold = 1. This means that the fatigue usages are overestimated without this factor.</t>
  </si>
  <si>
    <t>Fatigue, Hardening, Hold, Stainless, Strain</t>
  </si>
  <si>
    <t>10.1115/PVP2019-93508</t>
  </si>
  <si>
    <t>A co-reliability-target-based fatigue failure probability model for implementing the new ASME Boiler &amp;amp; Pressure Vessel Section XI Division 2 reliability and integrity management code: A technical brief</t>
  </si>
  <si>
    <t>Copyright © 2019 ASMEASME Pressure Vessel and Piping Code (BPVC) Section XI Committee Division 2 has recently completed the development of a proposed new code named the "Reliability and Integrity Management (RIM)." RIM was developed using the system-based code (SBC) concept proposed by the Japanese Society of Mechanical Engineers (JSME) in 2012. Key to the SBC concept is the requirement for the establishment of a co-reliability target (or, reliability-index target by JSME terminology). Such target is usually in the low probability ranges such as 1.0 E-8 to 1.0 E-3. In a paper presented at the 2018 International Symposium on Structural Integrity (ISSI2018), Nov. 2-5, 2018, Nanjing, China, we developed a new theory of fatigue and creep rupture life modeling for metal alloys at room and elevated temperatures such that the co-reliability target can be estimated from fatigue and creep tupture test data. To illustrate an application of this new modeling approach, we included two numerical examples using (a) the fatigue failure data of six AISI 4340 steel specimens at room temperature (Dowling, N. E., 1973) and (b) the creep rupture time data of 37 specimens of 1.3Mn-0.5Mo-0.5Ni steel plates at 500 C (NRIM, 1987). Since the ASME BPVC Section XI Div. 2 RIM Code has just been developed, and the information in that yet-to-be-published ISSI2018 Proceedings is critical to the implementation of that RIM Code, it is, therefore, of interest to the engineering community to have a preview of that information in the form of a technical brief as described in this PVP2019 conference paper.</t>
  </si>
  <si>
    <t>ASME BPVC Section XI Division 2, Co-reliability, Co-reliability target, Coverage, Creep rupture time, DATAPLOT, Failure probability, Fatigue, Fault tree probability analysis, Fault trees, Materials science, Metal alloys, Multi-scale model, Prediction interval, Probabilistic risk assessment, Probabilistic safety assessmebnt, Reliability, Reliability and integrity management, RIM, SBC, Statistical analysis, Structural integrity, System reliability, System-based code, Tolerance intervals, Uncertainty</t>
  </si>
  <si>
    <t>10.1115/OMAE2019-95547</t>
  </si>
  <si>
    <t>Evolution of the stress-induced magnetic field of pipeline steel due to fatigue loading</t>
  </si>
  <si>
    <t>Copyright © 2019 ASME.The objective of this research is to explore the correlation between piezomagnetic fields and cyclic loading in X80 pipeline steel. A series of stress-controlled fatigue tests were carried out, and the magnetic field variations were recorded simultaneously during the whole loading process. The results demonstrate that the fatigue life of the investigated steel can be divided into three stages. The reversal points that appear during the loading and unloading processes can be used as new parameters to reflect the fatigue state and estimate the fatigue life.</t>
  </si>
  <si>
    <t>Fatigue loading, Magnetic field, Pipeline steel</t>
  </si>
  <si>
    <t>10.1115/PVP2019-93955</t>
  </si>
  <si>
    <t>Time-series fatigue damage states forecasting and probabilistic environmental fatigue life prediction using Markov-chain-Monte-carlo techniques</t>
  </si>
  <si>
    <t>Copyright © 2019 ASMEIn general, probabilistic fatigue life estimation were performed using Weibull analysis and end-of-life fatigue data. This is basically using traditional strain/stress ~ life (S~N) data. Although it is always better to estimate the reliability of a component based on probabilistic evaluation of end-of-life data, it may not be always possible to conduct hundreds of costly and time-consuming fatigue experiments for each and every different loading case. The strain/stress ~ life data are mostly related to push-pull type symmetric (R = -1) loading cases and the traditional Weibull probabilistic model are based on the associated end-of-life data. However, the Weibull approach doesn't depend on the time evolution of damage but is just based on end-of-life data. It is our assumption that for a given loading and environment, the time-evolution based probabilistic risk assessment (PRA) and reliability model would produce more accurate results compared to a PRA model simply based on the end-of-life data obtained under a different loading conditions. However, the time-evolution based PRA for a particular loading and environment requires hundreds of fatigue tests, which might not always be possible to perform due to the high cost and time requirements. To overcome these issues, we propose the use of Markov-Chain-Monte-Carlo (MCMC) techniques for time series or time-evolution prediction of damage states under a particular loading and environment (e.g. in this case, high-temperature PWR coolant-water condition) condition. Then, the probabilistic fatigue life can be estimated on the basis of the simulated scatter band in damage states for a given failure criteria. In this paper, we discuss the MCMC model based probabilistic damage state estimation and associated probabilistic fatigue life of 316 stainless steel subjected to cyclic loading at 300 °C in-air and PWR-coolant-water conditions.</t>
  </si>
  <si>
    <t>Fatigue life, MCMC simulation, Time-series data</t>
  </si>
  <si>
    <t>10.1115/PVP2019-93317</t>
  </si>
  <si>
    <t>Particular fatigue resistance of stabilized stainless steel: Endurance limit, strength and ductility of fatigued steel</t>
  </si>
  <si>
    <t>Copyright © 2019 ASMEComprehensive experimental research on fatigue performance of niobium stabilized (type 347) X6CrNiNb1810mod steel has revealed particular features of cyclic performance. This paper reports and discusses on the endurance limit behavior studied by strain controlled HCF tests at room and elevated temperatures. In contrast to carbon steels, stainless steels can tolerate notable amounts of plastic strain and display broad hysteresis loops at and below endurance limit. Together with pronounced secondary hardening, this results to abrupt endurance limit behavior. The modified Miner rule with S-N -curves extrapolated to low amplitudes is generally applicable for carbon steels, but not for stainless. Effectiveness of the endurance limit even with variable amplitude straining was shown for 347 type steel. Extrapolation of e-N curves beyond a few million cycles is conservative. An increase of temperature decreases, but does not vanish the endurance limit. Another peculiar feature of the studied stainless steel is its superior ductility, which is not affected by partial fatigue 'damage'. Five LCF tests at 325°C and 0.22 = ea = 0.5% were interrupted beyond the half-life condition (N/N25 = 0.5) at 0.5 = CUF = 0.9. Cyclic straining was directly followed by monotonic pulling to fracture. Surprisingly low correlation between tensile properties and fatigue usage was observed. The ultimate tensile strength was preserved within 10 MPa (2.5%) in all cases. Yield strength and elongation remained practically unchanged by pre-fatigue. This paper provides new experimental results. They are discussed together with earlier observations on the same steel extracted from a pipe, which has been manufactured for use in primary loop of a German NPP.</t>
  </si>
  <si>
    <t>Endurance limit, Fatigue, Stainless, Strain</t>
  </si>
  <si>
    <t>10.1115/PVP2019-93913</t>
  </si>
  <si>
    <t>Important effects in environmentally assisted fatigue (EAF) of austenitic and ferritic steel components including welds and their consideration in a fatigue assessment concept</t>
  </si>
  <si>
    <t>Copyright © 2019 ASMEThe fatigue assessment of pressure boundary components is of importance for the aging management regarding safety and reliability in nuclear power plants with light water reactors. For the evaluation of cyclic loading conditions, different country specific design codes and standards are applied to consider various mechanical and thermal loadings as well as geometrical and material effects. Those different influencing factors have also to be taken into account in the fatigue design curves. Current state of the art methods account for life time influencing factors such as temperature, surface finish, stress multi-axiality and loading history by the application of reduction factors for fatigue lives (penalty respectively margin factors) determined from fatigue design curves which are derived from laboratory test data. Other effects, such as environmental effects or hold times, are often considered with high levels of conservatism or are not taken into account at all. On the one hand, this may lead to non-conservative predictions of the materials fatigue behavior, while on the other hand, there are often large discrepancies between calculated fatigue life and practical experience from power plant operation, where the operating experience reveals much higher fatigue lifetimes as their predictions based on laboratory tests and conservative consideration of major influencing factors (plastification by Kefactors, Environmentally Assisted Fatigue (EAF) by FENfactors) in the calculation approach. Therefore, Framatome GmbH, Erlangen, and the Material Testing Institute MPA Stuttgart currently conducting a cooperative research program which aims to improve the understanding of environmental and loading effects as well as of welds on fatigue life time and to improve fatigue lifetime assessment methods in the framework of the well established engineering approach. Based on the results of a previous research project of the same project partners, an experimental program is performed to investigate the effect of loading parameters and hold times on environmentally assisted fatigue (EAF). Experiments on specimens of ferritic and austenitic stainless steels and austenitic stainless steel welds as well as component tests are performed under laboratory and operating conditions to improve fatigue assessment and serve to bridge the gap between specimen behavior and component fatigue in operation. Emanating from previous and ongoing cooperative research projects, the experimental results will contribute to the proposal of an engineering fatigue assessment concept, allowing more specific differentiation in the influencing factors for component fatigue life prediction. Furthermore, hold time effects are simulated based on further developed material models.</t>
  </si>
  <si>
    <t>Austenitic stainless steel, Environmentally Assisted Fatigue (EAF), Fatigue calculation concept, Multi-axiality</t>
  </si>
  <si>
    <t>10.1115/OMAE2019-96491</t>
  </si>
  <si>
    <t>Experimental study on friction of steel wires of dynamic umbilical for fatigue life analysis</t>
  </si>
  <si>
    <t>Copyright © 2019 ASMEDynamic umbilicals are widely used in the wet tree development of deep-water field. In the application of dynamic umbilicals, fatigue is a key failure mode which may cause severe economic consequences. The fatigue behavior of dynamic umbilical is complicated by the mechanical properties of the material, the cross-section design and the interaction of different components. Published studies have shown that the interaction friction stress of steel wires is critical for fatigue analysis. Coefficient of friction were used as a constant during the fatigue life analysis. However, the friction stress and the coefficient of friction may change during the wear of the steel wire. This paper presents a new experiment method and device to evaluate the change of the coefficient of friction of steel wire. Different cycles of reciprocating wear were carried out on samples to simulate interaction of the steel wires during the process of fatigue. The samples are pairs of steel wires which were cut on a dynamic umbilical. The interaction stress and friction stress were measured during the test. Micro morphology on the surface of steel wire at the contract zone were measured to investigate the wear of the sample. The test result shows that the coefficient of friction and stress changes during the test. Worn marks were found on the contact zone of the steel wires. The change of the coefficient of friction may affect the accuracy of fatigue life analysis of dynamic umbilical. Conclusions were also presented on the coefficient of friction test and theoretical calculation method to approach a more accurate fatigue life for dynamic umbilical design.</t>
  </si>
  <si>
    <t>Dynamic umbilical, Fatigue life, Friction, Wear</t>
  </si>
  <si>
    <t>10.1115/OMAE2019-96423</t>
  </si>
  <si>
    <t>Methodology proposal for corrosion-fatigue assessment for flexible pipes tensile armour in aggressive environments</t>
  </si>
  <si>
    <t>Copyright © 2019 ASMEFlexible risers are the main way to connect wells and floaters for petroleum and gas applications on the Brazilian coast. The failure of those risers in operation can generate huge irreversible economic and environmental expenses. Statistics indicate that there is a predominance of premature failure associated with the flooding of the annular space. When cyclic loads are present, this condition will introduce corrosion-fatigue of the metallic reinforcements. Therefore, to ensure the operational safety, their design should consider the combined action of fatigue and corrosion phenomena. The experimental test procedure to be applied for generating S-N curves and qualifying the steel materials with respect to corrosion-fatigue face different challenges. One of the important ones is to introduce representative surface defects that reflects the exposure time of the real life corrosion process as this will have a strong influence of the slope parameter of the S-N curves. The aim of this work is to propose a new methodology to obtain S-N design curves allowing for the samples to be pre corroded to obtain realistic surface defects. The pre corrosion procedure is made to ensure that all samples have the same defects caused by localized corrosion and that those defects are representative of those presented in real risers with flooded annulus. Considering the effect of the defects aspect on fatigue evaluation allows a better prediction of the remaining life of pipes operating in flooded annulus conditions. Two S-N curves were compared allowing for proving the potential of the methodology and promising results were obtained, giving more reliable S-N curves. Furthermore, it was possible to conclude that under the assessed conditions the fatigue in air tests of pre-corroded wire during 60 days showed the same performance as the new one (non-pre-corroded) wires tested in corrosion-fatigue.</t>
  </si>
  <si>
    <t>Corrosion, Corrosion-fatigue, Flexible Risers</t>
  </si>
  <si>
    <t>10.1115/OMAE2019-96371</t>
  </si>
  <si>
    <t>Large-scale resonant fatigue testing of welded tubular X-joints for offshore jacket foundations</t>
  </si>
  <si>
    <t>Copyright © 2019 ASME.Offshore wind turbines are being installed in deeper water and with more powerful generators resulting in more severe loading conditions on its foundations such as jacket structures. Because the main loading is due to wind and currents, the dominant design limit state is fatigue. The fatigue performance of the tubular joints used in jacket structures has been assessed several decades ago based on test results with limited component dimensions (diameter and wall thickness). In addition, improvements of welding methods and evolution of steel grades are not considered in the current design standards. To provide experimental fatigue-life data on large-scale structures a test program has been carried out on 4 welded tubular X-joints. Each X-joint consists of two horizontal braces with a diameter of 711 mm welded to a central vertical tubular member with 806 mm diameter. The X-joint has a total length of 7.5 m and has two identical welds that are fatigue tested. The fatigue tests are carried out on an innovative resonant bending fatigue test rig that allows to load the specimen in in- and out-of-plane direction at a different amplitude to obtain an even stress distribution over the circumference of the welds. The tests are carried out at a speed close to the resonance frequency of the X-joint. During the test, hotspot strains are measured using strain gauges and a limited amount of water pressure is used to detect through-thickness cracks. The tests are carried out in two phases. During the crack initiation phase, the sample is loaded in both the in- and out-of-plane mode. Once cracks are detected, the test is continued in the crack propagation phase with loading in the plane where cracks had been initiated until through-thickness cracking appeared. During this phase the beach marking technique has been used to mark the shape of the fracture surface at different moments during the fatigue tests. The testing program is part of the RFCS project JABACO that aims to reduce offshore wind cost by incrementing prefabrication of the jacket substructure.</t>
  </si>
  <si>
    <t>Fatigue, JABACO, Jacket, Resonant bending, Weld, X-joint</t>
  </si>
  <si>
    <t>10.1115/PVP2019-93279</t>
  </si>
  <si>
    <t>Strain-controlled low cycle fatigue of stainless steel in PWR water</t>
  </si>
  <si>
    <t>Copyright © 2019 ASMEFatigue is a major degradation mechanism and life-limiting factor for primary circuit piping. High temperature, pressurized reactor coolant aggravates fatigue damage with a suitable combination of loading parameters. Nonstandard test methods, incompatible with design codes and the peculiar material behaviour of austenitic stainless steel have been widely used. This complicates quantification of the effect of water environment, commonly referred to as the Fen factor. Four test series in simulated PWR coolant were completed over four years with stainless steel alloys 347 and 304L, hypothesizing that Fen=f(epl). Linear strain waveforms were used with non-constant strain rate to represent simplified plant transients and non-realistic mirrored strain waveforms for comparison purposes. Applying multiple strain rates allows identifying potentially non-damaging effects of effectively elastic strain near the valley of a strain cycle and on the other hand the damaging effect of effectively plastic strain. Results generated within this project were used to draft a replacement to the Fen methodology presented in NRC report NUREG/CR-6909. Initially, this model remains based on total strain rate and is presently limited to the narrow parameter window in which valid experiments were performed. It does however reduce the scatter and unnecessarily high conservatism associated with the NUREG Fen by a factor of approximately two. This paper presents new results for 304L and an outline of the draft model proposal for Fen evaluation in PWR water.</t>
  </si>
  <si>
    <t>EAF, Fatigue, Stainless steel</t>
  </si>
  <si>
    <t>10.1115/PVP2019-93253</t>
  </si>
  <si>
    <t>Mean stress correction for fatigue life of carbon steel: Proposal of non-closure model</t>
  </si>
  <si>
    <t>© 2019 ASMEInfluence of the mean stress on fatigue life was investigated for carbon steel. Uni-axial fatigue tests were conducted by stress and strain-controlled conditions at room temperature. The fatigue life was reduced by applying the mean stress for the same stress amplitude. The fatigue life exhibited better correlation with the strain range rather than the stress amplitude. Increase in strain range caused by applying the mean stress correlated well with the decrease in the fatigue life. It was assumed that the mean stress effect on the fatigue life was brought about by the change in crack growth rate caused by applying the mean stress. The mean stress enhanced crack mouth opening and accelerated the crack growth. The non-closure model, in which the crack mouth is assumed not to be closed even at the minimum peak stress, was proposed.</t>
  </si>
  <si>
    <t>Carbon steel, Fatigue life, Mean stress, Non-closure model, Ratcheting strain</t>
  </si>
  <si>
    <t>10.1115/PVP2019-93267</t>
  </si>
  <si>
    <t>Variable loading sequence effect for thermal fatigue at a mixing tee</t>
  </si>
  <si>
    <t>© 2019 ASMEMixing flow causes fluctuations in fluid temperature near the pipe wall and may result in fatigue crack initiation. In a previous study, the authors reported the characteristics of the thermal stress to cause thermal fatigue at a mixing tee. A large stress fluctuation was caused by movement of the hot spot, at which the pipe wall was heated by hot flow from the branch pipe. According to a general procedure, fatigue damage is calculated by the linear damage accumulation rule. However, it has been reported that Miner's rule does not always predict the fatigue life conservatively for variable stress amplitude. In this study, we investigated the change in fatigue life due to variable strain around the hot spot. The time histories of the strain around the hot spot were estimated by finite element analysis (FEA) for which the temperature condition was determined by wall temperature measured in a mock-up test. Strain-controlled fatigue tests were conducted using smooth cylindrical specimens made of stainless steel. The fatigue damage at failure of the specimen was calculated using Miner's rule. The calculated fatigue damage around the hot spot became less than unity and the minimum value was 0.18. Therefore, Miner's rule predicted non-conservative fatigue life. In addition, the calculated fatigue damage inside the hot spot was larger than those outside the hot spot and at the position of maximum stress fluctuation. Fatigue tests using strain with periodic overload were also conducted in order to investigate the effect of the loading history on fatigue life. It was shown that the strain with periodic overload reduced the fatigue life. The calculated fatigue damage for the strain at the maximum position of stress fluctuation range seemed to be smaller than those at other positions. This implies that the fatigue life can be estimated conservatively from the viewpoint of the loading sequence effect by calculating the fatigue damage using Miner's rule for the strain at the maximum position of stress fluctuation range.</t>
  </si>
  <si>
    <t>Loading sequence effect, Miner's rule, Mixing tee, Thermal fatigue, Variable strain</t>
  </si>
  <si>
    <t>10.3390/coatings9070434</t>
  </si>
  <si>
    <t>Enhancement of tribological behavior of rolling bearings by applying a multilayer ZrN/ZrCN coating</t>
  </si>
  <si>
    <t>© 2019 by the authors.This paper focuses on the tribological behaviour of ZrN/ZrCN coating on bearing steel substrates DIN 17230, 100Cr6/1.3505. Coatings are applied at room temperature processes by means of Cathodic Arc Evaporation (CAE), a kind of Physical Vapor Deposition (PVD) technique. In order to achieve a satisfactory compromise between coating-substrate adhesion and the surface roughness requirement of the bearing rings, a polish post-processing is proposed. Different polish post-processing times and conditions are applied. The coated and polished bearing rings are tested under real friction torque test protocols. These tests show that the application of the coating does not entail a significant improvement in friction performance of the bearing. However, fatigue tests in real test bench are pending to evaluate the possible improvement in bearing life time.</t>
  </si>
  <si>
    <t>Adhesion, Bearing, Coating, Friction torque, Polishing, PVD, Roughness, Zr(C,N)</t>
  </si>
  <si>
    <t>10.3139/120.111417</t>
  </si>
  <si>
    <t>Non-destructive testing derived parameters for microstructure-based residual service life assessment of aging metallic materials in nuclear engineering</t>
  </si>
  <si>
    <t>© Carl Hanser Verlag GmbH &amp; Co. KGMetallic components in nuclear engineering are exposed to extensive loads such as pressurization and temperature changes which can affect the properties of the material significantly depending on the load spectrum applied. In view of developing a procedure to evaluate the residual service life of metallic components in nuclear power plants aged during service, metastable austenitic steel AISI 347 (German designation: X6CrNiNb18-10) has been considered as an example. To this purpose, total strain-controlled fatigue tests were carried out under different environmental conditions and monitored by continuously measuring thermometric, resistometric, electromagnetic and electrochemical parameters. These parameters provide an information gain in terms of material characterization when compared to conventional strain measurements. Based on these parameters, the short time evaluation procedure StrainLife has been developed, which allows the determination of local S-N curves with a significantly reduced effort as compared with traditional procedures. This method has been implemented into the structural simulation program PROST for the integrity assessment of the components while considering local fatigue properties. This very effective method allows for the determination of local fatigue properties including the strain-specific local scatter of the metallic microstructure properties of the material which has not been possible by traditional means.</t>
  </si>
  <si>
    <t>AISI 347, Fatigue, Fatigue life evaluation, Integrity assessment, Material characterization, Nondestructive testing, Nuclear safety</t>
  </si>
  <si>
    <t>10.1016/j.prostr.2019.08.229</t>
  </si>
  <si>
    <t>Experimental study of high-strength steel under VHCF with external alternating magnetic field</t>
  </si>
  <si>
    <t>© 2019 The Authors. Published by Elsevier B.V.The processes of formation “fish eye” structure is still an issue in scientific community. This interest initiated by active application of metal construction in technique behind the customary cyclic service life. This kind of failure is most dangerous in reason undersurface initiation and uncontrollable crack propagation. The posteriori structural analysis cannot give information on the kinetics of the critical defect evolution leading to the failure of the sample. The goal of the study is combination of posteriori investigation of tested samples and in-situ monitoring process using nondestructive technique. In this work the authors suggests the in-situ method for monitoring the fracture initiation and study kinetic of defect evolution based on analysis of magnetic field interaction with material. It is shown rapidly dynamic of registered signals on final stage of fatigue test.</t>
  </si>
  <si>
    <t>AISI 420, Fish-eye, Magnetic field detector, Very high cycle fatigue</t>
  </si>
  <si>
    <t>10.1016/j.prostr.2019.07.024</t>
  </si>
  <si>
    <t>Influence of the atmosphere corrosion on the fatigue life of welded T-joints treated by high frequency mechanical impact</t>
  </si>
  <si>
    <t>© 2019 Elsevier B.V.. All rights reserved.The investigation deals with the effectiveness of high frequency mechanical impact (HFMI) treatment technology to increase the corrosion resistance of a base metal and the fatigue life of as-welded T-shaped joints and after their long-time exploitation in conditions modelling moderate climate. The conditions of moderate climate were simulated by exposing the specimens in a moisture chamber of G4 at a temperature of 40°C and air humidity of 98%. The microstructure of low alloy 15KhSND steel, weld zone and heat affected zone (HAZ) before and after the HFMI treatment was investigated. The corrosion tests of the base metal were carried out during 240, 480, 720, 960, 1200 and 2400 h, respectively. After exposure the specimens were removed and their weight reduction was defined. The duration of the corrosion test of the welded joints before fatigue tests was 1200 h. Corrosion-mechanical fracture of the hardened surface layer of the base metal, weld zone and HAZ after 1200 h of exposure is observed. The fatigue tests were carried out on six series of the welded T-joints of low alloy steel: As-welded and treated by HFMI on air; as-welded and treated by HFMI states after exposing in the chamber of G4; after accumulation 2106 cycles and exposing in the chamber G4; after accumulation 2106 cycles, exposing in the chamber G4 and subsequent treated by HFMI. It was established by the experiment that the use of HFMI technology can significantly increase the fatigue life of the welded T-joints of steel structures.</t>
  </si>
  <si>
    <t>Corrosion environment, Corrosion resistance, Fatigue, Fatigue life., High frequency mechanical impact, Peening, Welded joint</t>
  </si>
  <si>
    <t>10.1016/j.prostr.2019.08.165</t>
  </si>
  <si>
    <t>Thermographic analysis during tensile tests and fatigue assessment of S355 steel</t>
  </si>
  <si>
    <t>© 2019 The Authors. Published by Elsevier B.V.Structural S355 steel is widely applied in various sectors. Fatigue properties are of fundamental importance and extremely time consuming to be assessed. The aim of this research activity is to apply the Static Thermographic Method during tensile tests and correlate the temperature trend to the fatigue properties of the same steel. The Digital Image Correlation (DIC) and Infrared Thermography (IR) techniques have been used during all static tests. The Digital Image Correlation technique allowed the detection of displacements and strain, and so the evaluation of the mechanical properties of the material. Traditional fatigue tests were also performed in order to evaluate the stress-number of cycles to failure curve of the same steel. The value of the fatigue limit, obtained by the traditional procedure, was compared with the values predicted by means of the Static Thermographic Method (STM) obtained from tensile tests. The predicted values are in good agreement with the experimental values of fatigue life.</t>
  </si>
  <si>
    <t>Digital image correlation, Fatigue, Infrared thermography, Marine structures, Tensile tests</t>
  </si>
  <si>
    <t>10.1016/j.prostr.2019.05.088</t>
  </si>
  <si>
    <t>Effect of cold working on corrosion fatigue behavior of austenitic stainless steel in acidified chloride medium</t>
  </si>
  <si>
    <t>© 2019 The Authors. Published by Elsevier B.V.Nitrogen is one of the most important alloying elements in alloy steels and even in small amounts can improve their properties. Because of its favorable properties, high performance nitrogen containing austenitic stainless steels are currently being developed for an advanced application that requires high strength along with better corrosion and wear resistance. The present study investigate the effects of cold work (CW) on the microstructure and corrosion fatigue (CF) resistance of AISI Type 316 LN stainless steel containing 0.11 wt. % nitrogen using microscopic, electrochemical and surface analytical methods. Potentiodynamic anodic polarization experiments were carried out in two chloride concentrations (1 M NaCl) and (5 M NaCl + 0.15 M Na2SO4) indicated that pitting potential (Epit) and passivity range drastically decreased with increase in chloride concentration and increased deformation from 0 to 20% CW. In 5 M NaCl + 0.15 M Na2SO4, corrosion resistance (Rp) decreases with an increase in cold work due to increased susceptibility of the passive film towards dissolution due to increase in dislocation density. CF behaviour of AISI Type 316LN SS with 0.11 wt.% nitrogen was studied in acidified 5 M NaCl + 0.15M Na2SO4 solution at a stress ratio (R) of 0.5 and a frequency (η) of 0.1 Hz with varying mean stress (σmean) and open circuit potential was monitored throughout till the failure of the specimen occur. Based on in-situ electrochemical measurements during corrosion fatigue tests, the shift in potential indicates the crack initiation process. The S-N curve of fatigue life (Nf) vs. stress amplitude was also generated. This study showed that the CF resistance increases with an increase in cold work and the number of cycles to failure and critical cracking potential decreases with increasing mean stress. The crack initiation and propagation show a transgranular mode in all the tested conditions.</t>
  </si>
  <si>
    <t>Corrosion fatigue, Nitrogen, Pitting, SEM, Stainless steel</t>
  </si>
  <si>
    <t>10.1016/j.prostr.2019.08.015</t>
  </si>
  <si>
    <t>Correlation between fractographic aspects and stress intensity factor in very high cycle fatigue</t>
  </si>
  <si>
    <t>© 2019 The Authors. Published by Elsevier B.V.Very high cycle fatigue (VHCF) tests carried out at high frequency made it possible for one to evaluate the behavior of materials, particularly steels, for fatigue lives exceeding 106 - 107 cycles in relatively short time intervals compared to conventional fatigue tests. This reduction in the test duration is due to the ultrasonic frequencies, usually situated in the range 15 - 30 kHz, provided by the test machines. In the VHCF regime, the fatigue crack tends to start internally or in subsurface from internal defects, intrinsic to the material. The evolution of fatigue cracks occurs in different stages: crack initiation, crack growth within the fish-eye, crack growth outside the fish-eye, and then final fracture. In addition, another phenomenon that may occur inside the fish-eye and nearby the initial defect, is known as fine granular area (FGA). VHCF tests of a crankshaft steel were performed at a frequency of 20 kHz and loading ratio of -1. The S-N curve indicates an increase in fatigue life as the applied stress decreases. The fracture surfaces analyzed have also indicated the presence of fish-eye which includes an FGA region. Aspects referring to fish-eye and FGA are presented and related to stress intensity factor (SIF).</t>
  </si>
  <si>
    <t>FGA, Fish-eye, SIF, VHCF</t>
  </si>
  <si>
    <t>10.1016/j.prostr.2019.05.058</t>
  </si>
  <si>
    <t>Fatigue crack growth studies on power plant piping materials under corrosive environment</t>
  </si>
  <si>
    <t>© 2019 The Authors. Published by Elsevier B.V.Fatigue crack growth (FCG) experiments were carried out on Eccentrically-loaded Single Edge notch Tension [ESE(T)] specimens made of SA 333 Gr. 6 and SA 516 Gr. 70 steels under demineralized water and 3.5% NaCl aqueous environments. The corrosion process was accelerated by increasing the corrosion current, using an external current source and the experiments were conducted at two different levels of corrosion current by applying constant Direct Current (DC) of 0.1, 0.2 A and 0.3 A. The experiments were carried out under constant amplitude cyclic sinusoidal loading; the stress ratio was maintained as 0.1 and the test frequency was either 0.25 Hz or 0.50 Hz. Crack growth in the length direction was continuously observed and the images were recorded at regular intervals of fatigue cycles. Crack growth rate (da/dN) and stress intensity factor range (ΔK) values were evaluated at incremental values of loading cycles and crack length. Under demineralised water environment, crack growth rate was observed to be more in SA 516 Gr. 70 steel when compared with that in SA 333 Gr. 6 steel. In the case of SA 333 Gr. 6 steel, crack initiation life increased by 50% and fatigue life increased by 19% when the applied external current value decreased from 0.3 A to 0.2 A, under 3.5 % NaCl aqueous environment.</t>
  </si>
  <si>
    <t>Corrosive environment, ESE(T) specimen, Fatigue crack growth, Fatigue damage, Piping materials</t>
  </si>
  <si>
    <t>10.1016/j.prostr.2019.08.005</t>
  </si>
  <si>
    <t>A review of present status and challenges of using additive manufacturing technology for offshore wind applications</t>
  </si>
  <si>
    <t>© 2019 The Authors. Published by Elsevier B.V.Offshore wind is an efficient sustainable source of energy, which is a preferable alternative to burning fossil fuels in Europe and worldwide. About 85% of existing offshore wind turbines are supported using monopile foundations, which are made of large welded plates. The locked in residual stresses in a monopile structure have a great impact on its fatigue life. The new emerged technology of additive manufacturing (AM), which is widely used in other industries such as aerospace and automotive, has the potential to significantly improve a lifespan of the structure by managing the residual stress fields and microstructure in the future monopiles, and moreover reduce the manufacturing cost. In order to achieve this goal, new materials that are used for additive manufacturing parts fabrication and their behaviour in the harsh marine environment and under operational loading conditions need to be understood. Also purely welding fabrication technique employed during AM process is likely to significantly affect crack growth behaviour in air as well as in seawater. This paper presents a review of additive manufacturing technology and suitable techniques for offshore structures. Existing literature that reports current data on fracture toughness and fatigue crack growth tests conducted on AM parts is summarised and analysed, highlighting different steel grades and applications, with the view to illustrating the requirements for the new optimised functionally graded structures in offshore wind structures by means of AM technique.</t>
  </si>
  <si>
    <t>Additive manufacturing, Fatigue crack growth, Offshore wind</t>
  </si>
  <si>
    <t>10.1016/j.prostr.2019.08.045</t>
  </si>
  <si>
    <t>Crack-detection in old riveted steel bridge structures</t>
  </si>
  <si>
    <t>© 2019 The Authors. Published by Elsevier B.V.In light of the scarcity of resources, the fundamental demand for economic and sustainable use of existing structures is becoming increasingly important. A large number of existing steel bridges fulfill their purpose in principle. But almost 30% of steel railway bridges in Germany are up to 100 years old. Considering deterioration as well as significantly increased loads, however, they must meet the current requirements of stability and fatigue resistance. Of fundamental importance is the realistic assessment of the state of fatigue of the steel bridge structures. If no sufficient remaining fatigue life can be determined based on normative S-N-curve assessment, initiation of fatigue cracks has to be assumed. Steel bridges from the period 1880 to 1940 are usually riveted steel structures. Therefore, crack initiation occurs primarily at the edge of the rivet holes. In this early phase of crack growth, however, a crack at the rivet hole is still below the rivet head and therefore cannot be found in a visual inspection of the structure. For this reason, the remaining cyclic lifetime based on fracture mechanics is determined assuming a start length of the crack beyond the rivet head. Currently, there is no practicable non-destructive testing method to detect hidden cracks in riveted joints. X-ray inspection requires complex precautions for occupational safety. Ultrasonic tests are also very expensive, since each rivet would have to be examined separately. This paper describes investigations using Lock-In-Thermography for crack detection in riveted joints.</t>
  </si>
  <si>
    <t>Crack Detection, Fatigue, Look-In Thermography, Remaining Cyclic Lifetime, Riveted Joints</t>
  </si>
  <si>
    <t>10.1016/j.prostr.2019.08.077</t>
  </si>
  <si>
    <t>Very high cycle fatigue tests of high strength steels S355 J0 and S355 J2</t>
  </si>
  <si>
    <t>© 2019 The Authors. Published by Elsevier B.V. Peer-review under responsibility of the ICSI 2019 organizers.The high strength steel S355 is frequently used in civil engineering to design bridges, its elements or simple engineering parts. The properties of the steel lead to savings both material's and economical meeting strict construction requirements. From this reason, fatigue resistance of the material is in focus of researchers. Results obtained from experimental observations provide reliable inputs to lifetime assessments and numerical simulations of fatigue loaded structures like bridges, cranes and other constructions. As these constructions are designed for a long life, we have studied the properties of the material in the field of high-cycle and very high-cycle fatigue. Tests of two standard S355 J0 and S355 J2 steel grades were performed on ultrasonic fatigue testing system. Both steels exhibited fatigue behavior in gigacycle region while S355 J2 exhibited higher number of cycles to failure. Fracture surfaces were studied and showed both surface and subsurface crack initiation.</t>
  </si>
  <si>
    <t>Fatigue life, High strength steel, Structural steel, Very high cycle fatigue</t>
  </si>
  <si>
    <t>10.1016/j.prostr.2019.05.076</t>
  </si>
  <si>
    <t>Cyclic mean stress relaxation behaviour of P91 steel: Experiments and constitutive modeling</t>
  </si>
  <si>
    <t>© 2019 The Authors. Published by Elsevier B.V.In the present study effect of mean strain on cyclic plastic deformation characteristics of P91 steel is experimentally evaluated and compared with results of finite element simulation considering cyclic plasticity models. P91 steels being used in various components in fossil fired and nuclear power plants are subjected to cyclic loading with mean strains/stresses. Symmetrical and asymmetrical strain controlled tests of P91 steel conducted at room temperature revealed cyclic softening nature during the fatigue cycling process. The influence of mean strain imposed showed strong dependence on stress relaxation behavior and fatigue life of P91 steel. Tensile mean stress was found to relax steeply in initial cycles followed by stabilization during the asymmetric strain cycling. A reduction in fatigue life is observed with increase in mean strain for particular strain amplitude. An attempt has also been made to simulate asymmetric strain controlled behavior of P91 steel through cyclic plastic modeling in the framework of rate independent plasticity theory. Ohno-Wang material model is employed to predict the influence of mean strain on stress relaxation behavior of the investigated steel. The simulated results depicted that Ohno-Wang model captures the cyclic plastic deformation behavior of P91 steel reasonably well.</t>
  </si>
  <si>
    <t>Cyclic softening, Fatigue life, Ohno-Wang, Stress relaxation</t>
  </si>
  <si>
    <t>10.3139/105.110392</t>
  </si>
  <si>
    <t>Nitriding of rolling contact races</t>
  </si>
  <si>
    <t>HTM - Journal of Heat Treatment and Materials</t>
  </si>
  <si>
    <t>© Carl Hanser Verlag GmbH &amp; Co. KG.In the contact zone of overrolled races high stresses are acting. In order to get a sufficient rolling contact fatigue life, a high hardness in the depth of high material stresses is necessary. One possibility to achieve high hardness in a surface near zone in case of steels is nitriding. By one example of an application to polymer processing and another example of an application to aero engines is demonstrated, how races for overrolling can be realized by nitriding. By these examples the effect of tempering and nitriding parameters on the properties of the nitrided zone as hardness, residual stress and formation of the compound layer is demonstrated. Rig tests show, that overrolling properties of nitrided and case hardened layers can be similar.</t>
  </si>
  <si>
    <t>Compound layer, Diffusion, Hot hardness, Nitriding, Residual stresses, Rig testing, Rolling contact fatigue, Tempering, Weibull chart</t>
  </si>
  <si>
    <t>10.25103/jestr.123.21</t>
  </si>
  <si>
    <t>Fatigue behavior of ASTM A36 steel considering the influence of cutting parameters</t>
  </si>
  <si>
    <t>© 2019 Eastern Macedonia and Thrace Institute of Technology.The current study investigates the influence of cutting speed and feed rate of the milling process on the surface finish and the uniaxial fatigue behavior of structural ASTM A 36 steel plates. A full factorial design is proposed that considers two levels for experimental factors cutting speed and feed rate. Fatigue tests are performed with a load rate R=0.04 and a frequency application of 12 Hz, using a total of 32 dog bone tensile test specimens. The surface quality is characterized by measuring the mean roughness (Ra), the mean roughness depth (Rz) and the maximum roughness depth (Rmax). After several analytic methods are made, it is shown that as the cutting speed increases, surface roughness decreases. In addition, a slower cutting speed during machining increases the probability of fatigue failure survival of the material. Likewise, a greater fatigue life was found as the maximum roughness decreases (Rmax).</t>
  </si>
  <si>
    <t>ASTM A36 steel, Cutting speed, Fatigue, Feed speed, Surface finish</t>
  </si>
  <si>
    <t>10.3221/IGF-ESIS.50.09</t>
  </si>
  <si>
    <t>Crack growth based life prediction approach under LCF-HCF interaction</t>
  </si>
  <si>
    <t>© 2019 This is an open access article under the terms of the CC-BY 4.0, which permits unrestricted use, distribution, and reproduction in any medium, provided the original author and source are credited.Prediction of cyclic life under low cycle fatigue - high cycle fatigue (LCF-HCF) interaction is of paramount importance in the context of structural integrity of components in the primary side of fast reactors where such damage under LCF-HCF interaction occurs. The present investigation deals with the crack growth behavior of a type 316LN austenitic stainless steel subjected to simultaneous application of LCF and HCF cycles (block-loading). Tests were performed over a wide range of temperatures from ambient to 923 K. Experimental results indicate that a critical crack-length (acr) exists, beyond which the LCF-HCF interaction becomes significant. An attempt was made to predict life under block cycling by estimating the acr using fatigue crack threshold (δKth) since the latter is known to be affected significantly by the loading history. A universal equation, based on the concept of an equivalent critical crack length (acr.,eq) which incorporates the damage contribution from DSA and ratcheting under combined LCF-HCF loading, was proposed for life estimation..</t>
  </si>
  <si>
    <t>316LN SS, Crack growth, HCF, LCF, LCF-HCF interaction</t>
  </si>
  <si>
    <t>10.1016/j.prostr.2019.05.002</t>
  </si>
  <si>
    <t>Low cycle fatigue of alloys in hot section components: Progress in life assessment</t>
  </si>
  <si>
    <t>© 2019 The Authors. Published by Elsevier B.V.Hot section components are exposed to high temperature operation and thermal transients during service life. The research of improved performances leads to consider the risk of crack initiation due to isothermal (LCF) or thermal-mechanical (TMF) low cycle fatigue loading in component design. This article gives a short survey of progress in LCF and TMF life estimation procedures due to the description of metallic alloys behavior (superalloys, cast iron, stainless steels). Assessing the lifetime under cyclic loading conditions requires constitutive models accounting for viscoplasticity at service temperatures or during transients. These models can be validated at the laboratory scale using thermal mechanical fatigue tests. Crack initiation life prediction models can be quite simple or need to account for creep-fatigue interactions or environmental effects. Examples illustrate advances in materials studies and models over the years in aero-engine and automotive applications.</t>
  </si>
  <si>
    <t>Cast iron, Constitutive equations, Damage models, Low-cycle fatigue, Stainless steels, Superalloys, Thermal-mechanical fatigue</t>
  </si>
  <si>
    <t>10.1007/978-3-030-13980-3_22</t>
  </si>
  <si>
    <t>Crack propagation under cyclic bending in welded specimens after heat treatment</t>
  </si>
  <si>
    <t>© Springer Nature Switzerland AG 2019.The paper presents the tests results on the fatigue crack growth under cyclic bending specimens at constant moment amplitude made of S355 steel with fillet welds. Rectangular specimens with stress concentrators in form of the external two-sided blunt notches and fillet welded joints were tested. The tests were performed under constant value of the stress ratio R = −1 without and after heat treatment. This research also presents the test results of the microstructure of welded joints taking into account changes in the material after heat treatment and the impact of these changes on the fatigue life of specimens.</t>
  </si>
  <si>
    <t>Bending, Crack propagation, Heat treatment, Welding</t>
  </si>
  <si>
    <t>10.7782/JKSR.2019.22.6.448</t>
  </si>
  <si>
    <t>Effect of postweld heat treatment and welding residual stress on fatigue life of SM490A</t>
  </si>
  <si>
    <t>Journal of the Korean Society for Railway</t>
  </si>
  <si>
    <t>© 2019 The Korean Society for Railway. All rights reserved.SM490A steels are widely used in various fields such as automobile, ship buildings, railway vehicles and welded structures. Plastic deformation occurs in a welded structure during welding and residual stress remains in the post-welded structure. Residual stress may lower the static strength and fatigue strength of the structure. In some cases, post-weld heat treatment may be used to remove the residual stress. In this study, the effects of heat treatment and residual stress on the fatigue strength of various specimens were experimentally investigated. Welding residual stress was measured, and how residual stress relaxed when one cycle of external force was applied was also measured. The changes of microstructure due to heat treatment after welding were observed under a microscope. The microstructure changed. It was found that postweld heat treatment had the effect of slightly increasing the fatigue strength of the parent material by 15 MPa. Finally, specimens with residual stresses and without any changes in the structure were fabricated, and fatigue tests were conducted to show that the tensile residual stress lowers the fatigue strength by 33 MPa.</t>
  </si>
  <si>
    <t>Fatigue life, Microstructure, Postweld heat treatment, Residual stress, SM490A</t>
  </si>
  <si>
    <t>10.1016/j.promfg.2019.08.019</t>
  </si>
  <si>
    <t>Effect of laser beam welding on the cyclic material behavior of the press-hardened martensitic chromium steel X46Cr13</t>
  </si>
  <si>
    <t>© 2019 The Author(s). Published by Elsevier B.V.For the application of high-strength materials in welded joints, a point of principle is how the strength of the sheet metal is affected by cyclic loading and by welding. For the investigation of the cyclic material behavior of the press-hardened martensitic chromium steel X46Cr13, strain-controlled fatigue tests were performed and evaluated. The aim of compensating the limitations in the weldability of this press-hardened material is achieved by a reduced heat input of the laser beam welding and a defined heat treatment. The effect of laser beam welding on the fatigue properties is shown by the cyclic behavior of butt joints. The cyclic material behavior is the basis of strain-based fatigue assessment approaches. Both cyclic stress-strain curves and strain-life curves are used for the fatigue life estimation. No clear difference between the press-hardened base material and butt joints has been found in the cyclic stress-strain curves. Transient effects are found by comparison of hysteresis loops of the initial loading, at the cyclically stabilized state and at crack initiation. Cyclic hardening is concluded from the initial loading and the cyclically stabilized state. By comparison of strain-life curves, a difference in the number of cycles to crack initiation between material and butt joints is found. Cycles to crack initiation of butt joints tested under strain control result in over 50 % of the base material's fatigue strength at 1 106 cycles to failure.</t>
  </si>
  <si>
    <t>Butt joint, Cyclic material behavior, High manganese TWIP steels, High-strength steel, Integral fatigue life estimation method, Laser beam welding, Martensitic stainless steel, MnCr steels, Press-hardening</t>
  </si>
  <si>
    <t>10.2355/isijinternational.ISIJINT-2018-734</t>
  </si>
  <si>
    <t>Effect of deformation on microcrack depth in hot press formed part with galvanized steel sheet</t>
  </si>
  <si>
    <t>© 2019 Iron and Steel Institute of Japan. All rights reserved.Surface cracks or microcracks have been reported as one source of fatigue life deterioration. Propagation of microcracks into the steel substrate may appear on a deformed part when zinc-coated steels are used for direct hot press forming. This work investigated crack occurrence in galvanized steel sheets with coupled thermo-mechanical finite element simulations and realistic HPF experiments. This study used a two-dimensional hat-shaped tool called Conventional-Forming to effectively feature a cross-section of hot press formed parts in a vehicle. Microcracks occurred on the product wall-outside when the Conventional-Forming die moved vertically and the tool contacted the material. The depth of microcracks in the deformed zone where compressive-bending and unbending followed by a straightening occur is highly dependent on the magnitude of effective strain. Therefore, it is presumed that smaller magnitudes of effective strain from forming can reduce the microcrack depth on the workpiece. To identify ways to lower the effective strain, the study focused on the tool contact and bending curvature of the workpiece during forming. Consequently, Side-Forming, in which a material undergoes deformation behavior from a die entering from an oblique direction, was proposed. With other conditions unchanged, the numerical calculations and experimental results indicated a lowered effective strain and a subsequent significant reduction in microcrack depth. Moreover, the required qualities for hot formed products such as hardness and shape accuracy could be also achieved.</t>
  </si>
  <si>
    <t>Galvanized steel, Hot press forming, Microcrack, Side-Forming</t>
  </si>
  <si>
    <t>10.1784/insi.2019.61.9.507</t>
  </si>
  <si>
    <t>Evolution of magnetic hysteresis due to asymmetric cyclic loading in X80 pipeline steel</t>
  </si>
  <si>
    <t>Insight: Non-Destructive Testing and Condition Monitoring</t>
  </si>
  <si>
    <t>© 2019 British Institute of Non-Destructive Testing. All rights reserved.The objective of this research is to explore the correlation between ratcheting failure and magnetic hysteresis under asymmetrical cyclic stress in X80 pipeline steel. A series of stress-controlled fatigue tests were carried out and the magnetic field variations were recorded during the ratcheting process. The results indicate that the magnitude of mean stress affects the ratcheting failure mode of the material. The evolution of the magnetic field can be divided into three stages, which are consistent with the three stages of ratcheting failure. The magnetic properties of the X80 steel seem to be more sensitive indicators of the accumulation of inelastic strain. The shape of the magnetic field stress curve changes significantly before ratcheting failure. The moving trajectory of the intersections of the magnetic hysteresis curves may be used to predict the fatigue life of ferromagnetic materials.</t>
  </si>
  <si>
    <t>Asymmetric cyclic loading, Magnetic hysteresis, Pipeline steel, Ratcheting failure</t>
  </si>
  <si>
    <t>10.32604/sdhm.2019.04654</t>
  </si>
  <si>
    <t>Load test and fatigue life evaluation for welded details in Taizhou yangtze river bridge</t>
  </si>
  <si>
    <t>Copyright © 2019 Tech Science PressTo study the fatigue performance of welded details in the orthotropic steel decks, the steel box girder for Taizhou Yangtze River Bridge is taken as the research object. Based on the field monitoring data obtained from the load test, the stress response test of the orthotropic steel box girder under wheel loads is performed and the correctness of the vehicle test data obtained from the field monitoring data also have been verified by the numerical results of the finite element model. Based on the Miner linear cumulative damage theory, the S-N curve of the Eurocode3 specification is referenced, and the fatigue life calculation formula of the welded details is determined according to the actual structural features. The fatigue life evaluation of the four typical welded details is obtained. The results indicate that: The load test data is compared and verified by the numerical result of finite element model. The local effect of stress distribution is remarkable. The stress measurement points on the four typical welded details are mainly based on low amplitude stress cycles. Most of the stress ranges are 2-10 MPa, among which the stress range of the welded details at the U-rib butt joint is larger. The fatigue life of welded details in the 14 mm thick top plate is smaller than that of the 16 mm thick top plate corresponding to the fatigue life of the welded details. The rib-to-rib butt welded joints and the openings of the diaphragms were prone to fatigue failure. Among them, the welding details of the 14 mm thick U-rib butt joints first appeared fatigue failure. The arrangement of the diaphragm can effectively increase the fatigue life of the top-U rib weld and improve the fatigue performance at this detail.</t>
  </si>
  <si>
    <t>Fatigue life, Fatigue stress spectra, Orthotropic steel bridge decks, Welded details</t>
  </si>
  <si>
    <t>10.4028/www.scientific.net/KEM.813.352</t>
  </si>
  <si>
    <t>Effects of surface treatments on the fatigue response of high strength fasteners</t>
  </si>
  <si>
    <t>© 2019 Trans Tech Publications Ltd, Switzerland.The aim of the present work was the assessment of the impact of deep-rolling and shot-peening performed in the underhead and in the unthreaded shank of two high strength screws (36 NiCrMo and 42 CrMoV) for fatigue life enhancement. The experimental tests consisted of six combinations, including the non-treated state. The aforementioned treatments were evaluated alone or with shot-peening performed after deep-rolling in the underhead fillet of the screws. Deep rolling was carried out at the optimal rolling force, whereas two shot diameters were considered for shot-peening (Z100 and UFS70). The results showed a beneficial impact of deep rolling on fatigue, especially for the 42 CrMoV steel. Instead, shot-peening generally leads to a worsening of the fatigue limit in relation to the induced superficial roughness.</t>
  </si>
  <si>
    <t>Deep rolling, Fasteners, Fatigue life, Shot-peening, Underhead</t>
  </si>
  <si>
    <t>10.4028/www.scientific.net/KEM.809.197</t>
  </si>
  <si>
    <t>Influence of process parameters, surface topography and corrosion condition on the fatigue behavior of steel/aluminum hybrid joints produced by magnetic pulse welding</t>
  </si>
  <si>
    <t>© 2019 Trans Tech Publications Ltd, Switzerland.In this study, magnetic pulse welded steel/aluminum hybrid joints are investigated with the aim of optimizing the process parameters regarding the fatigue behavior. Changes in discharge current, acceleration distance, welding geometry as well as influences of surface topography and corrosion, are examined regarding fatigue life and damage mechanisms. Instrumented multiple amplitude tests combined with constant amplitude tests are carried out for assessing structure-property-relations in a resource-efficient manner. Stress-induced change in strain and alternating current potential drop measurement are well suited for reliable detection of damage initiation and estimation of the fatigue limit. Results reveal that the fatigue properties primarily depend on the imperfections of the weld seam, which are affected mostly by the discharge current and the surface topography. Corrosion shows to be a relevant factor since it decreases fatigue performance. Suitable process parameters are achieved when the fatigue strength of the weld seam lies above the weaker hybrid joint (aluminum). For S235JR and EN AW-1050A-H14 (Al99.5) a suitable discharge current was found to be 349 kA at an acceleration distance of 1.5 mm.</t>
  </si>
  <si>
    <t>Corrosion, Damage mechanisms, Fatigue behavior, Hybrid joints of steel/aluminum, Instrumented fatigue testing, Magnetic pulse welding, Physical measurement technologies, Surface topography</t>
  </si>
  <si>
    <t>10.3390/MA12050795</t>
  </si>
  <si>
    <t>Effect of plasma nitriding pretreatment on the mechanical properties of AlCrSiN-coated tool steels</t>
  </si>
  <si>
    <t>© 2019 by the authors.Surface modification of steel has been reported to improve hardness and other mechanical properties, such as increase in resistance, for reducing plastic deformation, fatigue, and wear. Duplex surface treatment, such as a combination of plasma nitriding and physical vapor deposition, achieves superior mechanical properties and resistance to wear. In this study, the plasma nitriding process was conducted prior to the deposition of hard coatings on the SKH9 substrate. This process was done by a proper mixture of nitrogen/hydrogen gas at suitable duty cycle, pressure, and voltage with proper temperature. Later on, the deposition of gradient AlCrSiN coatings synthesized by a cathodic-arc deposition process was performed. During the deposition of AlCrSiN, CrN, AlCrN/CrN, and AlCrSiN/AlCrN were deposited as gradient interlayers to improve adhesion between the coatings and nitrided steels. A repetitive impact test (200k-400k times) was performed at room temperature and at high temperature (~500 °C) to assess impact resistance. The results showed that the tribological impact resistance for the synthesized AlCrSiN increased because of a progressive hardness support. The combination of plasma nitriding and AlCrSiN hard coatings is capable of increasing the life of molding dies and metal forging dies in mass production.</t>
  </si>
  <si>
    <t>Duplex treatment, Hard coating, Plasma nitriding, Tool steel</t>
  </si>
  <si>
    <t>10.3139/120.111323</t>
  </si>
  <si>
    <t>Comparative study on fatigue behavior between unbonded prestressed and ordinary reinforced reactive powder concrete beams</t>
  </si>
  <si>
    <t>© Carl Hanser Verlag, MünchenTwo types of reactive powder concrete beams, one with normal mild steel and another with unbonded prestressing tendons, were studied experimentally. Specifically, static load and constant amplitude fatigue tests were performed. The beam cracks, midspan deflections, and variations of extreme concrete and steel strains with fatigue loading cycles were compared. The fatigue test results show that fatigue life is more than 2 million cycles for both types of RPC beams within the usual low fatigue stress range (98 % probability of appearance). The crack width, maximum compressive strain, midspan deflection, and maximum tensile strain are 0.08 mm, 814 µ?, 7.6 mm, and 484 µ?, respectively for unbonded prestressed reactive powder concrete beams. They are 0.12 mm, 1147 µ?, 10.3 mm, and 1226 µ?, respectively for ordinary reinforced reactive powder concrete beams. All of these values obtained from the fatigue test are significantly below the corresponding failure values under the static test. The study results show that an unbonded prestressed reactive powder concrete beam has better fatigue performance than an ordinary reinforced reactive powder concrete beam.</t>
  </si>
  <si>
    <t>Fatigue test, Ordinary reinforced RPC (ORRPC) beam, Reactive powder concrete (RPC), Static load test, Unbonded prestressed RPC (UPRPC) beam</t>
  </si>
  <si>
    <t>10.3390/MA12050823</t>
  </si>
  <si>
    <t>Remaining life assessment for steel after low-cycle fatigue by surface crack image</t>
  </si>
  <si>
    <t>© 2019 by the authors.After pre-fatigue cycles at different strain amplitudes with different N/Nf values (33.3%, 50%, and 75%), specimens of HRB335 steel were subjected to uniaxial tension until failure. By this method the mechanical properties of the specimens after pre-fatigue testing were measured, and the fracture morphology andmicroscopicmorphology in the vicinity of the specimen's neck surface near the fracture were observed. The verification of the characteristics to be used to estimate the damage caused during the loading cycles was conducted. By observing optical microscope images of the surface area near the neck of the specimens, it was found that the images of surface cracks were significantly different and strongly depended on the number of pre-fatigue cycles the specimen had undergone. In response to this phenomenon, both the microscopic images taken directly from the photos of the surface crack distribution and the binary images based on them were statistically analyzed, and then a parameter, S, denoted as the "unit crack area", characterizing the cumulative fatigue damage was suggested. Furthermore, the test procedure and the calculation formula for determining the image parameters were summarized, and a method for evaluating the remaining life of steel after low-cycles of reversed tension and compression was proposed.</t>
  </si>
  <si>
    <t>Assessment of remaining life, Crack distribution, Fatigue damage characterization, Low-cycle fatigue, Pre-cycle</t>
  </si>
  <si>
    <t>10.2207/qjjws.37.81</t>
  </si>
  <si>
    <t>A simple method of repairing fatigue cracks using stop-holes reinforced with wedge members</t>
  </si>
  <si>
    <t>© 2019 Japan Welding Society. All rights reserved.A simple method of repairing fatigue cracks using stop-holes reinforced with wedge members has been newly proposed. By using this method, the stress range at the stop-hole edge is expected to be drastically reduced by the wedge load effect of the wedge member. The chief advantages of this method are that the repair work can be easily performed from only one side of a cracked structure, and that the wedge member can be set so adaptive as to maintain the wedge load automatically and effectively even after the structure around the stop-hole is subjected to some excessive tensile loads and the stop-hole is plastically deformed. Specifically, slope-type wedge members have been newly designed and optimized, and an adaptive mechanism of the wedge member has been devised using a pulley, a string and a weight. Static loading tests and fatigue tests were performed on a steel plate specimen with a slit and a drill hole, and validity of the above repair method was experimentally examined using both of simple and adaptive wedge members. FE analyses using contact elements were also carried out for a comparative study. As a result, it was found that the stress range at the stop-hole edge is reduced by more than 60% and the fatigue life is prolonged by more than 20 times by application of the adaptive wedge member as compared with those in the case of the conventional stop-hole. It was also shown that application of the simple wedge member is limitedly effective when the wedge part is held on the specimen and the applied load range is lower than a certain level.</t>
  </si>
  <si>
    <t>Adaptive wedge, Fatigue crack, Repair method, Stop-hole, Wedge load</t>
  </si>
  <si>
    <t>10.1590/0104-9224/SI24.08</t>
  </si>
  <si>
    <t>Fatigue failure analysis on precracked 304 stainless steel components repaired by laser with addition of nanocomposites</t>
  </si>
  <si>
    <t>Soldagem e Inspecao</t>
  </si>
  <si>
    <t>© 2019, Universidade Federal de Uberlandia. All rights reserved.The service life of components can be extended by repairing fatigue crack with laser so as to improve resource utilization rate. However, the effect of laser repair may be influenced by the instability of laser treatment. To investigate the addition of nanocomposites on the laser repairing effect, fatigue test under uniaxial tension was carried out to evaluate the fatigue life of precracked 304 stainless steel components repaired by laser. According to the results obtained from fatigue tests, a probabilistic fatigue life distribution model considered the sampling size and discreteness of data was established based on the three-parameter Weibull distribution model and three-parameter stress-life equation. The results of probabilistic fatigue life distribution model show that the fatigue life of components repaired by laser with addition of WC nanocomposites can be enhanced significantly, especially the high cycle fatigue life. Moreover, the microstructure of repaired region show that the WC nanoparticles could refine the recrystallized grains and lead to the improvement of strength and toughness of material around crack tip, which are the main reason of improved fatigue life. Meanwhile, smooth surface of repaired region caused by WC nanoparticles can also prevent the initiation of microcracks.</t>
  </si>
  <si>
    <t>Fatigue failure, Laser repair, Microstructure, WC nanocomposites</t>
  </si>
  <si>
    <t>10.24423/EngTrans.964.20190426</t>
  </si>
  <si>
    <t>The effect of strength differential on material effort and lifetime of steam turbine rotors under thermo-mechanical load</t>
  </si>
  <si>
    <t>Engineering Transactions</t>
  </si>
  <si>
    <t>© 2019, Polish Academy of Sciences. All rights reserved.The paper presents the results of experimental tests and numerical simulations related with the strength differential effect. Tensile and compression tests on 2CrMoV low-alloy steel are performed to evaluate the magnitude of the yield stress difference in tension and compression. The strength differential parameter is then used in the formula for equivalent stress proposed by Burzyński. The material effort calculated using Burzyński and Huber-Mises-Hencky hypotheses was compared for different start-stop cycles. Analytical notch stress-strain correction rules by Neuber and Glinka-Molski were applied to compute elastic-plastic strain amplitudes in rotor circumferential grooves. It was finally shown that the strength differential effect has significant influence on the predicted fatigue life under thermo-mechanical loading.</t>
  </si>
  <si>
    <t>Equivalent stress, Rotor lifetime, Steam turbine, Strength differential</t>
  </si>
  <si>
    <t>10.1007/978-981-13-0411-8_37</t>
  </si>
  <si>
    <t>The influence of hydrogen on fatigue fracture in mooring chain steel</t>
  </si>
  <si>
    <t>© Springer Nature Singapore Pte Ltd. 2019.The effect of hydrogen on every stress-strain hysteresis loop, fatigue life and fracture surfaces after fatigue test performed below yield strength in R5 mooring chain steel tempered at 560 and 600 °C temperature respectively was studied. The fatigue life was greatly reduced by hydrogen when fatigue tests carried on at simultaneously charging with different hydrogen content. This phenomenon is similar to uniaxial tensile test under same environment, illustrating that both fatigue and uniaxial tensile may have same mechanism of hydrogen-induced embrittlement. In addition, hydrogen can increase the recoverable displacement although local plastic deformation is not obvious, declaring that hydrogen may enhance mobility of dislocation and promote the microplastic deformation. At the same time, hydrogen decreases the elastic modulus and increases the internal friction. The accompanied changes indicate another reason for the decreased modulus except hydrogen-enhanced decohesion. Furthermore, the increment of internal friction caused by hydrogen may promote crack initiation and accelerate the crack growth.</t>
  </si>
  <si>
    <t>Hydrogen-induced embrittlement Fatigue, Microplastic deformation, Modulus, Mooring chain steel</t>
  </si>
  <si>
    <t>10.1007/978-981-13-0411-8_22</t>
  </si>
  <si>
    <t>PWR fatigue testing at SCK•CEN in the framework of INCEFA+</t>
  </si>
  <si>
    <t>© Springer Nature Singapore Pte Ltd. 2019.SCK•CEN performs environmental fatigue testing in simulated PWR primary water in the framework of INCEFA-PLUS. INCEFA-PLUS stands for INcreasing safety in nuclear power plants by Covering gaps in Environmental Fatigue Assessment. It is a five year project supported by the European Commission HORIZON2020 program that commenced in mid-2015 and in which 16 organizations from across Europe participate. Specifically, the effects of mean strain &amp; strain, hold time, strain amplitude and surface finish on fatigue life of austenitic stainless steels in light water reactor environments are being studied, these being issues of common interest to all participants. Extensive testing capacity is being solicited across various laboratories and across Europe in order to add to the existing amount of published data on environmentally assisted fatigue. To perform its allotted PWR fatigue tests, SCK•CEN upgraded an existing test facility in its corrosion laboratory. The original installation consisted of a tensile load-line in an autoclave connected to a high-temperature, high-pressure loop in which PWR primary water conditions are simulated. The load-line and autoclave lid were fortified to allow for tension-compression testing. Simultaneously, a novel gauge strain extensometer was deployed. The paper introduces the INCEFA+ project, discusses the PWR fatigue system development at SCK•CEN and shows some results obtained during INCEFA+ Phase I PWR fatigue testing by SCK•CEN.</t>
  </si>
  <si>
    <t>304L stainless steel, Environmental fatigue, PWR primary water</t>
  </si>
  <si>
    <t>10.1515/corrrev-2019-0023</t>
  </si>
  <si>
    <t>When do small fatigue cracks propagate and when are they arrested?</t>
  </si>
  <si>
    <t>Corrosion Reviews</t>
  </si>
  <si>
    <t>© 2019 Walter de Gruyter GmbH, Berlin/Boston 2019.The formation of small and long cracks and their propagation or arrest are treated drawing special attention to the (a) impact of environment and (b) several loading parameters (R-ratio, stress/strain-amplitude, constant-amplitude and variable-amplitude loading, superimposed loading, ultrasonic fatigue loading, and frequency effects) for three groups of metallic materials (two high-strength steels, 7075 and 2024 Al alloys, polycrystalline copper). The influence of these parameters on lifetimes and fatigue crack propagation behavior being determined by microstructural features on all levels of magnification (ranging from several millimeters to nanometers) is presented. A review of the state of knowledge according to literature is given in the introduction. The following results were obtained, and models for their interpretation were presented: The development (growth or arrest) of small cracks into a long crack is driven by several competing processes (due to material, way of loading, environment, etc.). The environment plays a predominant role. Especially in the high-cycle and very-high cycle regime, the complexity of interacting processes needs further - mainly experimental - investigations. Some further studies relate to different loading conditions and possibilities of testing considering newly developed material. Experiments in high vacuum have to form the basis for studying environmentally assisted fatigue response.</t>
  </si>
  <si>
    <t>environmental-assisted fatigue, life-time estimations, microstructural dependence of FCG, small to long crack transition, VHCF ultrasonic fatigue</t>
  </si>
  <si>
    <t>10.1007/978-3-030-12111-2_17</t>
  </si>
  <si>
    <t>An Entropy Approach for Characterization and Assessment of Fatigue Damage Accumulation in Q235 Steel Based on Acoustic Emission Testing</t>
  </si>
  <si>
    <t>Springer Proceedings in Physics</t>
  </si>
  <si>
    <t>© 2019, Springer Nature Switzerland AG.An understanding of damage accumulation in structural steel materials is of vital importance to the fatigue community in both academia and industry. A novel entropy-based approach is introduced to characterize and assess the fatigue damage accumulation in Q235 steel material. The presented technique is based on acoustic emission (AE) testing taking account into the valuable signal parameters extracted from the captured AE signals in the combination of static and dynamic cyclic loading procedures. Data from AE parameters are used as inputs for a multicomponent variate DA, which provides efficient statistical description of the fatigue damage state, enabling an assessment by the entropy method. The key aspects of this investigation include (1) the AE test with a new experimental paradigm fusing static and dynamic cyclic loading procedures, (2) the establishment of a multicomponent variate DA-based AE data, and (3) the assessment of fatigue damage accumulation using entropy-based method. These results open perspectives for predicting fatigue life and real-time damage recognition in Q235 steel material.</t>
  </si>
  <si>
    <t>Acoustic emission, Metal fatigue, Probability entropy, Q235 steel, SEM</t>
  </si>
  <si>
    <t>10.1504/IJMR.2019.100020</t>
  </si>
  <si>
    <t>Parametric investigation and optimisation of plasma arc cutting of structural steel St.52-3 using grey-based fuzzy algorithm</t>
  </si>
  <si>
    <t>International Journal of Manufacturing Research</t>
  </si>
  <si>
    <t>© 2019 Inderscience Enterprises Ltd.This paper reports parametric optimisation of air plasma arc cutting (PAC) of structural steel St.52-3, which is widely used in bridge construction and ship building. Response variables considered are material removal rate, a surface roughness (Rz5-mean height of profile) as well as a size of heat affected zone (HAZ) which are critical for corresponding fatigue life. Screening experiment showed pressure, current, arc voltage and speed as factors having an influence on responses of interest. The experimental runs were planned by using Box-Behnken response surface design, and the grey-based fuzzy algorithm was employed to predict the optimal process parameter setting combination. The confirmation test conducted shows an improvement in grey-fuzzy relational grade by about 19%. This highlights the usefulness of grey-fuzzy algorithm as a multi-objective optimiser for plasma arc cutting. The effect of process parameters on performance characteristics has also been discussed resulting in better understanding of the plasma arc cutting process.</t>
  </si>
  <si>
    <t>Box-Behnken design, Grey-based fuzzy algorithm, Optimisation, PAC, Plasma arc cutting, St.52-3</t>
  </si>
  <si>
    <t>10.1016/j.matpr.2019.01.006</t>
  </si>
  <si>
    <t>Theoretical investigation of the effect of surface roughness on the fatigue life of austenitic stainless steels</t>
  </si>
  <si>
    <t>© 2019 Elsevier Ltd.After manufacturing, surface quality varies according to the type of manufacturing and cutting parameters. In this study, surface roughness measurements were performed after turning AISI 308 stainless steel in different machining parameters. Test samples prepared from steel in diameter 40 mm, length 200 mm were processed in CNC lathe machine in different cutting parameters. The highest roughness values were used for calculating the cross-sectional areas between the peak-valley points on surface profile. Using these roughness profile area values, theoretical fatigue life was calculated and evaluated due to the surface roughness. As a result, surface roughness tends to decrease with increasing cutting speed and theoretical fatigue life values have increased. The surface roughness has increased with the feed rate and fatigue life limit values have decreased.</t>
  </si>
  <si>
    <t>AISI 308 stainlees steel, CNC turning, surface roughnes, theoretical fatigue life</t>
  </si>
  <si>
    <t>10.1080/23311916.2019.1594508</t>
  </si>
  <si>
    <t>Flexural fatigue failure of concrete reinforced with smooth and mixing hooked-end steel fibers</t>
  </si>
  <si>
    <t>Cogent Engineering</t>
  </si>
  <si>
    <t>© 2019, © 2019 The Author(s). This open access article is distributed under a Creative Commons Attribution (CC-BY) 4.0 license.This paper presents an experimental study on flexural fatigue dynamic behavior of reinforced concrete. Steel fiber is used for the retrofitting and strengthening flexural members, by mixing short smooth steel fiber and hooked-end fiber. By using Vibrophore HFP 150, dynamic loading was scanned at a resonance frequency of 100 Hz. Our objective is to examine the behavior of a specimen of 7 × 7 × 28 by a three-point bending test under high-level stress until it fails. Important research has been conducted to investigate the static and fatigue behavior of reinforcement. It was strengthened initially using one fiber, then using other additives. However, this research is not adequate to examine the flexural fatigue behavior of specimens by mixing different shaped fibers at different percentages. A further improvement in composite concrete performance is observed by mixing two steel fibers under high-level stress. The results are in alignment with the fatigue life data using Weibull distribution.</t>
  </si>
  <si>
    <t>fatigue behavior, flexural fatigue, Smooth steel fiber, S–N curves</t>
  </si>
  <si>
    <t>10.3390/ma12091520</t>
  </si>
  <si>
    <t>Effect of Al-Zn alloy coating on corrosion fatigue behavior of X80 riser steel</t>
  </si>
  <si>
    <t>© 2019 by the authors.This paper presents a corrosion fatigue cyclic failure test for X80 steel, which has arc sprayed with an Al-Zn coating in natural seawater under different stress levels. We found that the Al-Zn coating can significantly improve the corrosion fatigue resistance and slow the crack initiation of X80 steel. The effect of the Al-Zn coating on the corrosion fatigue crack initiation is mainly attributed to its physical isolation, cathodic protection and residual prestress while the effect on crack propagation is due to its inhibition of the formation and evolution of secondary cracks. Moreover, according to the test results, a new life prediction model for corrosion fatigue based on the damage evolution law is proposed and the effect of corrosion-fatigue coupling damage in the proposed model is also considered.</t>
  </si>
  <si>
    <t>Al-Zn coating, Arc spray, Corrosion fatigue, Crack initiation, Crack propagation</t>
  </si>
  <si>
    <t>10.3390/ma12071090</t>
  </si>
  <si>
    <t>An energy-based unified approach to predict the low-cycle fatigue life of type 316L stainless steel under various temperatures and strain-rates</t>
  </si>
  <si>
    <t>© 2019 by the authors.An energy-based low-cycle fatigue model was proposed for applications at a range of temperatures. An existing model was extended to the integrated approach, incorporating the simultaneous effects of strain rate and temperature. A favored material at high temperature, type 316L stainless steel, was selected in this study and its material characteristics were investigated. Tensile tests and low-cycle fatigue tests were performed using several strain rates at a temperature ranging from room temperature to 650 °C. Material properties were obtained in terms of temperature using the displacement-controlled tensile tests and further material response were investigated using strain-controlled tensile tests. Consequently, no pronounced reduction in strengths occurred at temperatures between 300 and 550 °C, and a negative strain rate response was observed in the temperature range. Based on the low-cycle fatigue tests by varying strain rates and temperature, it was found that a normalized plastic strain energy density and a strain-rate modified cycle were successfully correlated. The accuracy of the model was discussed by comparing between predicted and experimental lives.</t>
  </si>
  <si>
    <t>Elevated temperature, Fatigue life prediction, Low-cycle fatigue, Plastic strain energy density, Type 316L stainless steel</t>
  </si>
  <si>
    <t>10.3390/ma12071031</t>
  </si>
  <si>
    <t>Prediction of corrosive fatigue life of submarine pipelines of API 5L X56 steel materials</t>
  </si>
  <si>
    <t>© 2019 by the authors.Corrosive fatigue failure of submarine pipelines is very common because the pipeline is immersed in a sea environment. In Bohai sea, many old pipelines are made of API 5L X56 steel materials, and it is necessary to provide an accurate method for predicting the residual life of these pipelines. As Paris law has been proven to be reliable in predicting the fatigue crack growth in metal materials, the two constants in Paris law for API 5L X56 steel materials are obtained by using a new proposed shape factor based on the analysis of experimental data measured from fatigue tests on compact tension specimens immersed in the water of Bohai sea. The results of the newly proposed shape factor show that, for a given stress intensity factor range (DK), the fatigue crack growth rate (da/dN) in seawater is 1.6 times of that that in air. With the increase of fatigue crack growth rate, the influence of seawater on corrosive fatigue decreases gradually. Thereafter, a finite element model for analyzing the stress intensity factor of fatigue crack in pipelines is built, and the corrosive fatigue life of a submarine pipeline is then predicted according to the Paris law. To verify the presented method, the fatigue crack growth (FCG) behavior of an API 5L X56 pipeline with an initial crack under cyclic load is tested. Comparison between the prediction and the tested result indicates that the presented method is effective in evaluating the corrosive fatigue life of API 5L X56 pipelines.</t>
  </si>
  <si>
    <t>API 5L X56 steel material, Corrosive fatigue crack growth, Paris law constants, Stress intensity factor, Submarine pipelines</t>
  </si>
  <si>
    <t>10.14006/j.jzjgxb.2019.01.006</t>
  </si>
  <si>
    <t>Fatigue damage experiments of heavy haul railway prestressed concrete beams using fiber bragg grating sensing technology</t>
  </si>
  <si>
    <t>© 2019, Editorial Office of Journal of Building Structures. All right reserved.The fatigue testing method of heavy haul railway prestressed concrete beam was proposed based on the existing general test method and the fiber bragg grating (FBG) sensing technology. The feasibility of incorporating FBG sensing technology into fatigue tests of prestressed concrete beams was discussed using the results from two large-scale model beam fatigue tests. The test results show that FBG sensors and fiber reinforced polymer (FRP) intelligent bars have the advantages of high accuracy, large range, good reliability, and that the fatigue resistance and the strain of steel bars can be obtained effectively in the full fatigue test. Under long-term loading of 33 t or above axle weight trains, normal height fully prestressed concrete beams with a span of 32 meters are subject to a great risk of fatigue cracking. Fatigue failure of the beams is caused by rupture of the non-prestressed reinforcing bars. The fatigue damage crack causes significant decrease in the stiffness and fatigue life, and significant increase in the stress range of steel bar. To ensure the safety and to control the deformation of heavy haul railway bridges, the cracking and maximum crack width of the beams should be limited strictly.</t>
  </si>
  <si>
    <t>Fatigue test, Fiber bragg grating sensing technology, Heavy haul railway bridge, Prestressed concrete beam</t>
  </si>
  <si>
    <t>10.3969/j.issn.1001-4632.2019.01.12</t>
  </si>
  <si>
    <t>An Improved Fatigue Life Prediction Model Based on Loading Sequence</t>
  </si>
  <si>
    <t>© 2019, Editorial Department of China Railway Science. All right reserved.In view of the difficulty in determining the key parameters d in the Corten-Dolan model, based on the introduction of small loads, damage degrees and stress states to the Corten-Dolan model and the existing improved model, the sequential effects of the adjacent two-stage load were further considered. Two improved Corten-Dolan models were established on the basis of modifying the parameter d by two different methods, namely, increasing stress ratio coefficient as well as considering the effects of loading sequence and damage degree as independent influencing factors respectively. According to the test data of the welded joints of common materials (standard 45 steel), alloy materials (standard 16Mn steel) and Q235B steel, the validity and feasibility of the above two improved models for fatigue life prediction were verified. Results show that, compared with the traditional Miner model and the existing Corten-Dolan improved model, the two improved models have higher prediction accuracy in the fatigue life prediction of welding materials whether under two-stage load or multi-stage load. Because the mathematical expressions of the models are relatively simple and need no multi-layer iterative calculation, it is convenient to predict the fatigue life of welded structure in practical engineering.</t>
  </si>
  <si>
    <t>Accumulated damage, Corten-Dolan model, Fatigue life, Loading sequence, Parameter correction, Welding material</t>
  </si>
  <si>
    <t>10.1007/978-3-030-04975-1_41</t>
  </si>
  <si>
    <t>Designing of the structure elements being bent from the fatigue life point of view</t>
  </si>
  <si>
    <t>© Springer Nature Switzerland AG 2019.The study is about the determination of the fatigue life for the shaft being bent made of the materials of two types. These are 10HNAP steel and 6082-T6 aluminium. The lives have been determined using the stress amplitude and the nominal strain as well as according to a elasto-plastic model. To find out the fatigue life both the stress and deformation fatigue characteristics determined in the tests carried out in tension-compression conditions and cyclic bending have been used. It has been shown that for the loading of an element with a bending moment and with the use the tension-compression characteristic in the calculations the computational fatigue life is definitely underestimated. Particularly, this can be noticed when the stress characteristics and the minimum stress are used in calculations. A lower error is obtained when deformation characteristics are used, Besides, higher differences occur in the calculations for steel elements rather than aluminium ones.</t>
  </si>
  <si>
    <t>Elasto-plastic, Fatigue characteristics, Strain model, Stress model</t>
  </si>
  <si>
    <t>10.1177/1687814019828266</t>
  </si>
  <si>
    <t>The effects of robot welding and manual welding on the low- and high-cycle fatigue lives of SM50A carbon steel weld zones</t>
  </si>
  <si>
    <t>© The Author(s) 2019. The purpose of this study is to analyze the differences between the effects of robot welding and manual welding on the low- and high-cycle fatigue lives of the weld zones for T-shaped weld structures fabricated from SM50A carbon steel using a CO 2 gas arc welding method. Fatigue tests were conducted using a three-point bending method, and the S-N curves of the manual welding and robot welding crossed each other at approximately 3 × 10 4 cycles. The robot welding weld zone had better high-cycle fatigue lives than the manual welding. The results are attributable to the fact that the more uniform and higher welding speed of the robot welding leads to smaller weld zone area (i.e. ~12% smaller than the manual welding) and also smaller grain size than the manual welding. Because a smaller grain size in the robot welding weld zone results in a higher hardness than the manual welding and material brittleness increases with increasing hardness, the robot welding weld zone shows better high-cycle fatigue lives but poorer low-cycle fatigue lives than the manual welding.</t>
  </si>
  <si>
    <t>high-cycle fatigue, low-cycle fatigue, Manual welding, robot welding, T-shaped welded specimen</t>
  </si>
  <si>
    <t>10.12989/sem.2019.69.4.361</t>
  </si>
  <si>
    <t>A new Bayesian approach to derive paris’ law parameters from S-N curve data</t>
  </si>
  <si>
    <t>Copyright © 2019 Techno-Press, Ltd.The determination of Paris’ law parameters based on crack growth experiments is an important procedure of fatigue life assessment. However, it is a challenging task because it involves various sources of uncertainty. This paper proposes a novel probabilistic method, termed the S-N Paris law (SNPL) method, to quantify the uncertainties underlying the Paris’ law parameters, by finding the best estimates of their statistical parameters from the S-N curve data using a Bayesian approach. Through a series of steps, the SNPL method determines the statistical parameters (e.g., mean and standard deviation) of the Paris’ law parameters that will maximize the likelihood of observing the given S-N data. Because the SNPL method is based on a Bayesian approach, the prior statistical parameters can be updated when additional S-N test data are available. Thus, information on the Paris’ law parameters can be obtained with greater reliability. The proposed method is tested by applying it to S-N curves of 40H steel and 20G steel, and the corresponding analysis results are in good agreement with the experimental observations.</t>
  </si>
  <si>
    <t>Bayesian approach, Fatigue crack growth, Paris’ law, S-N curve, Statistical parameter</t>
  </si>
  <si>
    <t>10.12989/sem.2019.69.4.407</t>
  </si>
  <si>
    <t>Ultrasonic wireless sensor development for online fatigue crack detection and failure warning</t>
  </si>
  <si>
    <t>Copyright © 2019 Techno-Press, Ltd.This paper develops a wireless sensor for online fatigue crack detection and failure warning based on crack-induced nonlinear ultrasonic modulation. The wireless sensor consists of packaged piezoelectric (PZT) module, an excitation/sensing module, a data acquisition/processing module, a wireless communication module, and a power supply module. The packaged PZT and the excitation/sensing module generate ultrasonic waves on a structure and capture the response. Based on nonlinear ultrasonic modulation created by a crack, the data acquisition/processing module periodically performs fatigue crack diagnosis and provides failure warning if a component failure is imminent. The outcomes are transmitted to a base through the wireless communication module where two-levels duty cycling media access control (MAC) is implemented. The uniqueness of the paper lies in that 1) the proposed wireless sensor is developed specifically for online fatigue crack detection and failure warning, 2) failure warning as well as crack diagnosis are provided based on crack-induced nonlinear ultrasonic modulation, 3) event-driven operation of the sensor, considering rare extreme events such as earthquakes, is made possible with a power minimization strategy, and 4) the applicability of the wireless sensor to steel welded members is examined through field and laboratory tests. A fatigue crack on a steel welded specimen was successfully detected when the overall width of the crack was around 30 μm, and a failure warnings were provided when about 97.6% of the remaining useful fatigue lives were reached. Four wireless sensors were deployed on Yeongjong Grand Bridge in Souht Korea. The wireless sensor consumed 282.95 J for 3 weeks, and the processed results on the sensor were transmitted up to 20 m with over 90% success rate.</t>
  </si>
  <si>
    <t>Failure warning, Fatigue crack detection, Nonlinear ultrasonic modulation, Online monitoring, Steel structure, Wireless sensor</t>
  </si>
  <si>
    <t>10.3390/met9020183</t>
  </si>
  <si>
    <t>A new empirical life prediction model for 9–12%Cr steels under low cycle fatigue and creep fatigue interaction loadings</t>
  </si>
  <si>
    <t>© 2019 by the authors. Licensee MDPI, Basel, Switzerland.Low cycle fatigue (LCF) and creep fatigue interaction (CFI) loadings are the main factors resulting in the failure of many critical components in the infrastructure of power plants and aeronautics. Accurate prediction of life spans under specified loading conditions is significant for the design and maintenance of components. In the present study, various LCF and CFI tests are conducted to investigate the effects of temperature, strain amplitude, hold time and hold direction on the fatigue life of P92 steel. To predict fatigue life under different experimental conditions, various conventional life prediction models are evaluated and discussed. Moreover, a new empirical life prediction model is proposed based on the conventional Manson-Coffin-Basquin (MCB) model. The newly proposed model is able to simultaneously consider the effects of temperature, strain amplitude, hold time and hold direction on predicted life. The main advantage is that only the known input experimental parameters are required to perform the prediction. In addition to the validation made through the experimental data of P92 steel conducted in the present paper, the model is also verified through numerous experimental data reported in the literature for various 9–12% Cr steels.</t>
  </si>
  <si>
    <t>Creep fatigue interaction, Life prediction, Low cycle fatigue, Manson-Coffin-Basquin</t>
  </si>
  <si>
    <t>10.3390/met9020197</t>
  </si>
  <si>
    <t>Influence of strain rate and waveshape on environmentally-assisted cracking during low-cycle fatigue of a 304L austenitic stainless steel in a PWR water environment</t>
  </si>
  <si>
    <t>© 2019 by the authors. Licensee MDPI, Basel, Switzerland.In this paper, the low cycle fatigue resistance of a 304L austenitic stainless steel in a simulated pressurized water reactor (PWR) primary water environment has been investigated by paying a special attention to the interplay between environmentally-assisted cracking mechanisms, strain rate, and loading waveshape. More precisely, one of the prime interests of this research work is related to the consideration of complex waveshape signals that are more representative of solicitations encountered by real components. A detailed analysis of stress-strain relation, surface damage, and crack growth provides a preliminary ranking of the severity of complex, variable strain rate signals with respect to triangular, constant strain-rate signals associated with environmental effects in air or in PWR water. Furthermore, as the fatigue lives in PWR water environment are mainly controlled by crack propagation, the crack growth rates derived from striation spacing measurement and estimated from interrupted tests have been carefully examined and analyzed using the strain intensity factor range ∆Kε. It is confirmed that the most severe signal with regards to fatigue life also induces the highest crack growth enhancement. Additionally two characteristic parameters, namely a threshold strain εth* and a time T*, corresponding to the duration of the effective exposure of the open cracks to PWR environment have been introduced. It is shown that the T* parameter properly accounts for the differences in environmentally-assisted growth rates as a function of waveshape.</t>
  </si>
  <si>
    <t>Environmentally-assisted cracking, Stainless steel</t>
  </si>
  <si>
    <t>10.18494/SAM.2019.2135</t>
  </si>
  <si>
    <t>Experimental investigation of high-cycle fatigue behavior for automobile structural steel based on stress–number-of-cycles curves</t>
  </si>
  <si>
    <t>Sensors and Materials</t>
  </si>
  <si>
    <t>© MYU K.KAn experimental sensing system and performance analysis of the measurement of the high-cycle fatigue properties of automobile structural steel are presented. Firstly, the yield strength and tensile strength of the automobile body stamping steel plate are determined through a static uniaxial tensile test. In accordance with the stress ratio R = 0.1, the stress at all levels is determined, and the tensile strength test based on stress is carried out. Secondly, the fatigue data obtained using Goodman’s and Gerber’s empirical formulas are modified to eliminate the effect of average stress. The fatigue analysis software program LabMOTION is used to acquire the stress–number-of-cycles (S–N) curves of the material under different failure probabilities, and the fatigue limit of the material is obtained as well. The experimental results indicate that this method can be used to obtain the real fatigue characteristics of materials and that the fatigue limit obtained through Gerber’s empirical formula and the slope of the S–N curve of a finite-life region is more accurate. In this study, we provide a reference for future automobile body fatigue simulation analysis, parts design, and general product quality.</t>
  </si>
  <si>
    <t>Fatigue limit, Fatigue simulation analysis, Stamping steel plate, S–N curve</t>
  </si>
  <si>
    <t>10.1007/978-3-319-95053-2_5</t>
  </si>
  <si>
    <t>Understanding creep-fatigue interaction in Fe-25Ni-20Cr (wt%) austenitic stainless steel</t>
  </si>
  <si>
    <t>© The Society for Experimental Mechanics, Inc. 2019.Gen-IV nuclear reactors require materials to operate under much harsher conditions necessitating the development of advanced structural materials. Sodium-cooled Fast Reactor (SFR) is a Gen-IV nuclear reactor with a high level of technology readiness. Alloy 709, Fe-25Ni-20Cr (wt%) alloyed with Nb and stabilized with nitrogen, is an advanced austenitic stainless steel having promising set of properties for SFRs. However, the creep-fatigue deformation behavior is unknown for this alloy. This work focuses on evaluating creep-fatigue interaction in this alloy. We report here a creep-fatigue study conducted at 750 °C using triangular waveform following the ASTM standard E2714–13 at 0.1 Hz frequency. The creep-fatigue tests were conducted in strain-controlled mode where strain amplitudes of 0.2% and 0.5% were used. The microstructural examination in as-received and post-deformation conditions were carried out using scanning and transmission electron microscopes. The creep-fatigue lives at 0.2% and 0.5% strain amplitudes were 17,416 and 526 cycles, respectively. The comparison of the TEM micrographs between as-received and creep-fatigue deformed at 0.5% strain amplitude showed higher dislocation density and loosely defined subgrains in the deformed alloy. The fractographs indicated that for the samples deformed at 0.2% strain amplitude, fatigue might have been the dominant mode of deformation whereas for the sample deformed at 0.5% strain amplitude, fatigue and creep both might have contributed to the overall deformation of the alloy.</t>
  </si>
  <si>
    <t>10.3221/IGF-ESIS.47.10</t>
  </si>
  <si>
    <t>Influence of notch sensitivity and crack initiation site on low cycle fatigue life of notched components under multiaxial non-proportional loading</t>
  </si>
  <si>
    <t>© 2019, Gruppo Italiano Frattura. All rights reserved.A series of strain controlled multiaxial low cycle fatigue (LCF) tests under proportional and non-proportional loading conditions have been conducted on notched specimens. Cylindrical bars of Al 6061 aluminum alloy and AISI 316L stainless steel with four values of stress concentration factors referred to the net section Kt,n were employed. The experimental results evidenced a reduction of fatigue life due to non-proportional loading. Furthermore, the crack initiation site has been detected to be moved from the notch tip in the case of steel for high values of notch radius under non-proportional loading. Stress concentration factor evaluated in the elastic field Kt,n has been included in the Itoh-Sakane parameter to evaluate the fatigue life, returning a general underestimation of fatigue life especially for high values of Kt,n. Material notch sensitivity and crack initiation position have been taken into account to further modify the model, improving the original results and showing a better assessment.</t>
  </si>
  <si>
    <t>Crack initiation, Low cycle fatigue, Multiaxial loading, Non-proportional loading, Notch</t>
  </si>
  <si>
    <t>10.1007/978-981-13-2306-5_16</t>
  </si>
  <si>
    <t>Evolution of riser-soil stiffness in a soil crust layer</t>
  </si>
  <si>
    <t>© Springer Nature Singapore Pte Ltd. 2019.Site investigation data have shown that a crust layer may occur at the surface of many seabeds, with the crust exhibiting undrained strengths up to an order of magnitude higher than that of underlying normally consolidated sediments. This may affect the fatigue life assessment of steel catenary riser (SCR) as a result of riser-soil interaction. The paper presents data from centrifuge model tests, investigating the changes in riser-soil stiffness during cyclic motion of a rigid model pipe (simulating a riser element) within a model crust layer. The paper reports data from a cyclic test with 2000 cycles at a cyclic amplitude of 0.01D. The soil stiffness decreased initially for the first 300 cycles, but increased thereafter, indicating the importance of quantifying the long-term stiffness changes in this type of soil layer. The results are discussed in relation to current guidelines for estimating suitable values of seabed stiffness for SCR fatigue design.</t>
  </si>
  <si>
    <t>Centrifuge tests, Consolidation, Crust layer, Soil stiffness</t>
  </si>
  <si>
    <t>10.7449/2018/MST_2018_211_215</t>
  </si>
  <si>
    <t>Analysis of fatigue behavior of 3D printed 15-5 stainless steel - A combined modelling and experimental study</t>
  </si>
  <si>
    <t>Materials Science and Technology 2018, MS and T 2018</t>
  </si>
  <si>
    <t>Copyright © 2018 MS&amp;T18®The advent of additive manufacturing processes and their growth has thrown new challenges for engineering. The need of the hour is to quickly characterise the behaviour and properties of parts manufactured by this atypical process. This study aims at understanding the fatigue behavior of 3D printed 15-5 PH stainless steel vis-à-vis conventionally wrought material. The standard rotating bending test specimen are printed by the process of Direct metal laser sintering (DMLS). The parts are printed with different orientation and some specimens have periodic porosity to understand the effect of porosity on fatigue life. A micrograph analysis will follow to completely understand the crack propagation behaviour in a 3D printed metallic part. The fatigue life estimates are then compared with suitable finite element model.</t>
  </si>
  <si>
    <t>Additive manufacturing, Fatigue analysis, Finite element analysis</t>
  </si>
  <si>
    <t>10.1055/s-0038-1676335</t>
  </si>
  <si>
    <t>Biomechanical Comparison of Two Locking Plate Constructs under Cyclic Loading in Four-Point Bending in a Fracture Gap Model: Two Screws versus Three Screws per Fragment</t>
  </si>
  <si>
    <t>Veterinary and Comparative Orthopaedics and Traumatology</t>
  </si>
  <si>
    <t>© 2019 Georg Thieme Verlag KG Stuttgart New York.Objectives The number of locking screws required per fragment during bridging osteosynthesis has not been fully determined in the dog. The purpose of this study was to assess the survival of two constructs, with either two or three screws per fragment, under cyclic bending. Methods A 10-hole, 3.5-mm stainless steel locking compression plate was fixed 1 mm away from a bone surrogate in which the fracture gap was 47 mm. Two groups of 10 constructs, prepared with either two or three bicortical locking screws placed at the extremities of each fragment, were tested in a load-controlled 4-point bending test (range 0.7 to + 7 Nm) until failure. Results The 3-screw constructs were stiffer than the 2-screw constructs (19.73 ± 0.68 N/mm vs. 15.52 ± 0.51 N/mm respectively) and the interfragmentary relative displacements were higher for the 2-screw constructs (11.17 ± 0.88%) than for the 3-screw constructs (8.00 ± 0.45%). The difference between the number of cycles to failure for the 3-screw constructs (162,448 ± 30,073 cycles) and the 2-screw constructs (143,786 ± 10,103 cycles) was not significant. Failure in all constructs was due to plate fracture at the level of the compression holes. Clinical Significance Omission of the third innermost locking screw during bridging osteosynthesis subjected to bending forces led to a 20% reduction in construct stiffness and increased relative displacement (+39.6%) but did not change fatigue life.</t>
  </si>
  <si>
    <t>bending, cyclic loading, fatigue life, locking plate</t>
  </si>
  <si>
    <t>10.1016/j.sna.2018.11.022</t>
  </si>
  <si>
    <t>Young's modulus and fatigue investigation of aluminum nitride films deposited on 304 stainless steel foils using micro-fabricated cantilevers</t>
  </si>
  <si>
    <t>Sensors and Actuators, A: Physical</t>
  </si>
  <si>
    <t>© 2018 Elsevier B.V.Aluminum nitride based (AlN-based) piezoelectric vibration energy harvesters (PVEHs) have been received much attention in the power generation for the device in microelectromechanical systems (MEMS). During the long-time vibration, PVEHs are suffering cyclically dynamic stress. This may result in the defect of the materials, and finally cause the failure of the device. To achieve a reliable design of the device that can work for a long time without failure, the investigation on the mechanical properties of Young's modulus and fatigue were conducted for AlN films deposited on 304 stainless steel (SUS 304) foils in this study. Two kinds of materials were tested, SUS 304 foils with a thickness of 50 μm (SUS 304 (50 μm)) and a composite material of AlN films deposited on both sides of SUS 304 foils (AlN (1 μm)/ SUS 304 (50 μm)/ AlN (1 μm) structure). The samples were micro-fabricated to cantilevers. Young's modulus was measured by the micro-cantilever resonance method. The resonant bending fatigue testing method was used to investigate the fatigue properties of the materials. The displacement amplitude of the samples was recorded during the tests. A new criterion by using the change of amplitude versus number of cycles was proposed to define the fatigue life. As results, the Young's modulus was 184.9 and 342.9 MPa, for SUS 304 foil and AlN film, respectively. Stress-cycle (S-N) curves were plotted by using the proposed criterion successfully. The fatigue strength of SUS 304 foils and the material with AlN/ SUS 304/ AlN structure was estimated to be 294 and 327 MPa, respectively. Fatigue failures of stable crack, intrusions and extrusions, and slip bands, appeared on the surface of SUS 304 foils after the long time vibration. No fatigue failure or surface defect was observed on AlN films.</t>
  </si>
  <si>
    <t>304 Stainless steel foil, Aluminum nitride film, Fatigue, Micro-fabricated cantilever, Young's modulus</t>
  </si>
  <si>
    <t>10.1016/j.fusengdes.2018.11.007</t>
  </si>
  <si>
    <t>Understanding strain controlled low cycle fatigue response of P91 steel through experiment and cyclic plasticity modeling</t>
  </si>
  <si>
    <t>© 2018 Elsevier B.V.In this paper, constitutive models for cyclic plasticity, namely, Chaboche and the Ohno-Wang models, are used to simulate the low cycle fatigue response of tempered ferritic-martensitic P91steel. A series of uniaxial strain-controlled low cycle fatigue tests are conducted at room temperature to evaluate various fatigue parameters. P91 steel shows cyclic softening behavior at all strain amplitudes. The analysis of the shape of hysteresis loops reveals that P91 steel deviates from Masing behavior. Plastic strain energy is used as a parameter to characterize the fatigue damage. The Morrow energy model estimates experimental average plastic strain energy density accurately. Remnant tensile properties are evaluated to quantify the damage during low cycle fatigue loading. The evaluation of back stress components and material Jacobian are implemented through a user defined subroutine UMAT into the commercial finite element package ABAQUS. Ohno-Wang material model predicts the hysteresis loop shape, area, and cyclic softening nature better than the Chaboche model. The predicted fatigue lives by simulation correlates well with the experimental fatigue lives within ± 200 cycles. These results suggest that energy based parameters can provide a reliable alternative to strain based approach in evaluating the fatigue damage of P91 steel.</t>
  </si>
  <si>
    <t>Average plastic strain energy density, Cyclic plasticity, Cyclic softening, Fatigue life, Low cycle fatigue, Masing behavior</t>
  </si>
  <si>
    <t>10.1016/j.fusengdes.2018.10.028</t>
  </si>
  <si>
    <t>Generation of creep-fatigue interaction diagram for an indigenous reduced activation ferritic martensitic steel (IN-RAFMS) at 823 K based on sequential tests</t>
  </si>
  <si>
    <t>© 2018 Elsevier B.V.A novel method of generating creep-fatigue interaction diagram is presented. Creep-fatigue interaction diagram for reduced activation ferritic–martensitic steel (RAFMS) is generated at 823 K by sequential tests decoupling fatigue and creep loading modes. Prior exposure to fatigue was found to be the life limiting factor compared to prior creep under creep-fatigue interaction, on account of the extensive cyclic softening occurring during the prior fatigue exposures.</t>
  </si>
  <si>
    <t>Creep, Degree of softening, Fatigue, RAFMS</t>
  </si>
  <si>
    <t>10.1016/j.ijfatigue.2018.08.036</t>
  </si>
  <si>
    <t>The prediction methodology for tire's high speed durability regulation test using a finite element method</t>
  </si>
  <si>
    <t>© 2018 Elsevier LtdIn the tire industry, indoor accelerated life tests as regulations have been performed to ensure tire durability performances instead of outdoor field test. The finite element method has been widely used to minimize real test time and cost, but prediction method for accelerated life test had hardly been made in the past. This study presents a rational methodology to predict the tire's failure life at the steel belt edge region due to high speed regulation test. Based on the finite element analysis and fatigue characteristic of rubber material, a method to determine exact failure time is proposed. The steady-state rolling analysis by FEM to get strain energy density range(ΔSED) at the steel belt edge region and fatigue test of rubber compound to obtain ΔSED- number of cycle (Nf) curve were used. The reliability of proposed prediction method was verified by real indoor test.</t>
  </si>
  <si>
    <t>Fatigue test, Prediction method, Steady-state rolling analysis, Strain energy density, Tire high speed durability</t>
  </si>
  <si>
    <t>10.1177/1369433218790769</t>
  </si>
  <si>
    <t>Cyclic testing of Q690 circular high-strength concrete-filled thin-walled steel tubular columns</t>
  </si>
  <si>
    <t>© The Author(s) 2018.Under seismic action, the severe damage in critical regions of structures could be ascribed to the cumulative damage caused by cyclic loading. This article describes an investigation of the hysteresis behaviour of Q690 circular high-strength concrete-filled thin-walled steel tubular columns with out-of-code diameter-to-thickness ratios. A total of eight specimens were tested under constant axial compression and cyclic lateral loading. The study results of phase I testing consisting of a benchmark test were summarized to examine the seismic behaviour under standard loading, and those of the phase II testing that considered different fatigue loading modes and different concrete strengths were summarized to investigate the low-cycle fatigue behaviour. The load–displacement hysteretic curves, energy dissipation, strength and stiffness degradation were discussed in detail. A simplified method was proposed to predict the low-cycle fatigue life, which can be applied in the damage-based seismic design of circular concrete-filled steel tubular structures.</t>
  </si>
  <si>
    <t>cyclic loading, energy dissipation, failure modes, low-cycle fatigue, Q690 circular high-strength concrete-filled thin-walled steel tubular columns</t>
  </si>
  <si>
    <t>10.1016/j.ijfatigue.2018.08.038</t>
  </si>
  <si>
    <t>Low-cycle fatigue characteristics of Cr18Mn18N0.6 austenitic steel under strain controlled condition at 100 °C</t>
  </si>
  <si>
    <t>© 2018 Elsevier LtdLow-cycle fatigue characteristics (e.g. cyclic stress-strain curves, strain-life curves, stress-life curves, and transition fatigue life) of austenitic stainless steel Cr18Mn18N0.6 used for supercritical turbogenerator retaining rings were studied under an axial strain controlled condition with total strain amplitudes ranging from 0.005 to 0.0085 at working temperature 100 °C. Cr18Mn18N0.6 was found to be cyclic softening during low-cycle fatigue with the extent and rate of cyclic softening increasing with strain amplitude. Stress amplitude decreased more rapidly for larger applied total strain amplitude. The transition fatigue life of Cr18Mn18N0.6 was found to be about 2177 cycles. Fatigue crack initiated from a relatively flat zone at the specimen surface due to persistent slip band and surface roughening. Cr18Mn18N0.6 austenitic stainless steel was found to possess a high low-cycle fatigue resistance compared with conventional steel alloys like 304 stainless steel.</t>
  </si>
  <si>
    <t>Controlled strain condition, Cyclic softening, Fatigue test, Retaining ring steel Cr18Mn18N0.6, Working temperature</t>
  </si>
  <si>
    <t>10.1111/ffe.12901</t>
  </si>
  <si>
    <t>Fatigue crack propagation characteristics of high-tensile steel wires for bridge cables</t>
  </si>
  <si>
    <t>© 2018 Wiley Publishing Ltd.The viability of single edge cracked sheet test method for rapidly determining the crack propagation characteristics of steel wires was investigated. First, fatigue tests under 3 different stress ratios were conducted on the sheet specimens which were manufactured from a kind of widely used cable wires. The test data were analysed, and the crack growth rates of sheet specimens were constructed by Walker model. Then, a series of fatigue tests were performed on notched round-bar specimens to verify the predictability of Walker model parameters. Moreover, the experimental results obtained in different studies on crack propagation characteristics of steel wires were discussed. The results show that the crack propagation characteristics of sheet specimens behave a certain dependence on depth. The sheet crack growth laws can be well used to predict the fatigue life of notched bar specimens when the mechanical heterogeneity is considered. For bridge cable steels, the rational values for the exponent parameter of Paris law, m, should be close to 3.</t>
  </si>
  <si>
    <t>cold-drawn eutectoid steel, fatigue crack propagation, high-tensile steel wire, LEFM, Walker equation</t>
  </si>
  <si>
    <t>10.1002/adem.201800286</t>
  </si>
  <si>
    <t>High Lightweight Potential of Ultrafine-Grained Aluminum/Steel Laminated Metal Composites Produced by Accumulative Roll Bonding</t>
  </si>
  <si>
    <t>© 2018 WILEY-VCH Verlag GmbH &amp; Co. KGaA, WeinheimThe focus of this paper is the designing of ultrafine-grained aluminum/steel laminated metal composites for innovative lightweight materials concepts used for cyclic loading. These ultrafine-grained composites are produced by the accumulative roll bonding process. Three different aluminum/steel composites are studied, where the position of the steel layers is varied, to investigate the influence of the layer architecture. The mechanical properties are measured in monotonic and cyclic three-point bending tests. The influence of the meso- and microstructure are intensively studied by scanning electron microscope observations. Furthermore, the internal stresses during elastic straining are calculated by a finite element simulation. In the composites, both monotonic and cyclic mechanical properties are strongly increased and are clearly higher as expected by a linear rule of mixtures of the constituent materials. This increase is particularly high for the fatigue properties resulting in a strongly enhanced specific fatigue limit of the composites.</t>
  </si>
  <si>
    <t>accumulative roll bonding (ARB), fatigue crack path, fatigue life, laminated metal composites (LMCs), monotonic mechanical properties</t>
  </si>
  <si>
    <t>10.1177/0954406218761507</t>
  </si>
  <si>
    <t>Study on damage behavior of carbide tool for milling difficult-to-machine material</t>
  </si>
  <si>
    <t>© IMechE 2018.Water chamber head is an important component of nuclear power unit, and the main material is 508 III steel of difficult-to-machine material, which has the characteristics of high hardness, high strength, high plasticity and high profile shrinkage, etc. During the milling process, the tool is subjected to the cyclic impact load, which make cutting force and cutting heat change violent and occurrence of tool damage failure accelerate. In this paper, the damage behavior of carbide tool for milling difficult-to-machine material is studied first, and then field experiment was carried out on 508 III steel material, tool failure modes were analyzed, which include impact damage and fatigue fracture, and the failure theory and the crack propagation of carbide material were investigated in the process of tool damage. Then, the impact damage model of carbide tool is established based on the classical strength theory, and the critical condition of impact damage is determined according to simulation analysis. Finally, the theoretical model of carbide tool fatigue life is established and the tool fatigue limit is analyzed. Theoretical basis and technical support are provided for the tool failure mechanisms analysis, life prediction, parameter optimization, tool design and development aspects during the study.</t>
  </si>
  <si>
    <t>508 III, carbide tool, crack propagation, fatigue fracture, impact damage, Steel</t>
  </si>
  <si>
    <t>10.2474/trol.13.320</t>
  </si>
  <si>
    <t>Tribological study on tailored-formed axial bearing washers</t>
  </si>
  <si>
    <t>Copyright © 2018 Japanese Society of TribologistsTo enhance tribological contacts under cyclic load, high performance materials are required. Utilizing the same high-strength material for the whole machine element is not resource-efficient. In order to manufacture machine elements with extended functionality and specific properties, a combination of different materials can be used in a single component for a more efficient material utilization. By combining different joining techniques with subsequent forming, multi-material or tailored components can be manufactured. To reduce material costs and energy consumption during the component service life, a less expensive lightweight material should be used for regions remote from the highly stressed zones. The scope is not only to obtain the desired shape and dimensions for the finishing process, but also to improve properties like the bond strength between different materials and the microscopic structure of the material. The multi-material approach can be applied to all components requiring different properties in separate component regions such as shafts, bearings or bushes. The current study exemplarily presents the process route for the production of an axial bearing washer by means of tailored forming technology. The bearing washers were chosen to fit axial roller bearings (type 81212). The manufacturing process starts with the laser wire cladding of a hard facing made of martensitic chromium silicon steel (1.4718) on a base substrate of S235 (1.0038) steel. Subsequently, the bearing washers are forged. After finishing, the surfaces of the bearing washers were tested in thrust bearings on an FE-8 test rig. The operational test of the bearings consists in a run-in phase at 250 rpm. A bearing failure is determined by a condition monitoring system. Before and after this, the bearings were inspected by optical and ultrasonic microscopy in order to examine whether the bond of the coat is resistant against rolling contact fatigue. The feasibility of the approach could be proven by endurance test. The joining zone was able to withstand the rolling contact stresses and the bearing failed due to material-induced fatigue with high cycle stability.</t>
  </si>
  <si>
    <t>Axial bearing washers, Bearing fatigue life, Tailored forming</t>
  </si>
  <si>
    <t>10.13251/j.issn.0254-6051.2018.12.035</t>
  </si>
  <si>
    <t>Residual heat quenching process of 50CrV steel for automotive stabilizer bar</t>
  </si>
  <si>
    <t>Fatigue test, Residual heat quenching, Stabilizer bar, Stiffness test</t>
  </si>
  <si>
    <t>10.1016/j.conbuildmat.2018.10.124</t>
  </si>
  <si>
    <t>Benefits of high strength reduced modulus (HSRM) concrete railroad ties under center binding support conditions</t>
  </si>
  <si>
    <t>© 2018 Elsevier LtdConcrete ties, also referred to as sleepers or crossties, have become a promising alternative to timber ties for freight lines in demanding territories with high curvature, high grade, and high axle loads. Concrete ties have also become popular in rail transit systems. High strength (HS) concrete is the material of choice in the fabrication of prestressed concrete railroad ties. The higher strength of the concrete is directly related to higher values of the elastic modulus, thus increasing the rigidity of the material. The combination of increased strength, rigidity, and the material brittleness may lead to premature cracking and deterioration which has raised major concerns within the rail industry. With experience in frontier concrete material research, researchers at the University of South Carolina (USC) have developed a High Strength Reduced Modulus (HSRM) concrete by introducing weathered granite aggregates into concrete mix designs. A comprehensive study has been conducted at USC to quantify the benefits of using HSRM concrete in railroad ties. Both laboratory experiments and computer simulations at the material, component, and structural levels were performed. HSRM can improve the cracking resistance and fatigue performance and extend the service life of the concrete ties. This paper presents the details of the computer simulations used to quantify the benefits of using the HSRM material in ties subjected to center binding conditions. Three-dimensional nonlinear Finite Element (FE) models have been developed for the HSRM and the “Standard” concrete ties. Nonlinear material models based on concrete damaged plasticity are implemented. The concrete-steel bond interface is also modeled. The numerical models are first validated through comparisons with laboratory testing results of prestressed concrete prisms and commercial prestressed ties, which showed excellent agreement. Results from a parametric study simulating the center binding conditions in a tangent track have shown that the HSRM concrete tie outperforms the Standard concrete tie by: (i) showing smoother stress distribution, (ii) delaying the initiation of cracks, and (iii) failing at higher ultimate loads.</t>
  </si>
  <si>
    <t>Center binding, Finite-element modeling, Low modulus concrete, Railroad crossties, Railroad sleepers, Support conditions</t>
  </si>
  <si>
    <t>10.1016/j.compstruct.2018.08.094</t>
  </si>
  <si>
    <t>FRP strengthening of web panels of steel plate girders against shear buckling Part-I: Static series of tests</t>
  </si>
  <si>
    <t>© 2018 Elsevier LtdThe result of an experimental programme investigating a novel technique to strengthen web plates against breathing fatigue is presented in this paper; the programme was divided into five phases, including: (1) the development of a novel preformed corrugated FRP panel for strengthening thin-walled steel plate girder webs against buckling, (2) selecting the adequate adhesive and epoxy using double-lap shear and tension specimens, (3) producing the FRP panel, and (4, 5) testing its performance in two main experimental series; the initial (static) series and the final (cyclic) series. Only the initial series which involved tests on 13 steel plates strengthened with the proposed preformed corrugated FRP panel and subjected to in-plane shear will be reported in this paper. This series investigated the performance of different forms of strengthening under static load, in preparation for a subsequent series of cyclic tests to investigate their fatigue performance. Test results showed the efficiency of the technique at increasing the stiffness of the strengthened specimens in comparison to the unstrengthened ones and reducing the critical stresses which will serve as a precursor for the anticipated increase in the fatigue life of the girders.</t>
  </si>
  <si>
    <t>Buckling, FRP, Plate girders, Shear, Steel plates</t>
  </si>
  <si>
    <t>10.18057/IJASC.2018.14.6</t>
  </si>
  <si>
    <t>Fatigue life assessment of inclined welded joints in steel bridges subjected to combined normal and shear stresses</t>
  </si>
  <si>
    <t>© 2018, Hong Kong Institute of Steel Construction. All rights reserved.The paper presents fatigue life assessment of inclined welded joints with a new geometric configuration in steel bridges. Fatigue tests on full penetration load-carrying fillet cruciform welded joints with inclination angles of 0°, 15°, 30°, and 45° subjected to uniaxial cyclic loading are performed. Hot spot normal and shear stress ranges are obtained by a linear extrapolation, and a sensitivity analysis is carried out to determine the appropriate mesh size. The fatigue life results predicted by the equivalent stress range method, DNV(Det Norske Veritas), Eurocode 3, and IIW(the International Institute of Welding) are compared with test results. The results show that the fatigue cracks in all of the specimens initiate at the weld toe but propagate in different directions. There are two cracking types: (a) cracking along the weld (θ=0°, 15°); (b) cracking perpendicular to the direction of the applied load (θ=30°, 45°). The fatigue life increases with an increase in the inclined angle due to a decrease in the normal stress range perpendicular to the weld. The fatigue life tends to be overpredicted by Eurocode 3 at the large inclination angle. The FAT90 used by DNV is more conservative than the FAT100 recommended by Eurocode 3 and IIW, so that the fatigue life is underestimated. It is concluded that the equivalent stress range method and IIW are in good agreement with the fatigue test results. The equivalent stress range method is more suitable to assess the fatigue life of inclined welded joints subjected to combined normal and shear stresses due to the ease of implementation and low computational cost. The fatigue design curve of FAT100 is recommended for the equivalent stress range method.</t>
  </si>
  <si>
    <t>Fatigue life assessment, Hot spot stress, Inclined angle, Steel bridge, Welded joint</t>
  </si>
  <si>
    <t>10.4067/S0718-33052018000400568</t>
  </si>
  <si>
    <t>Fracture mechanics assessment of fatigue semi-elliptical cracks in butt-welded joints</t>
  </si>
  <si>
    <t>Ingeniare</t>
  </si>
  <si>
    <t>© 2018, Universidad de Tarapaca. All Rights Reserved.This work carries out a theoretical study about the influence that profile geometry of the weld seam joints has on fatigue life. It is considered that SMAW butt-welded joints, 6 mm-A36 structural steel board, and the E6013 electrode. The influence of geometry is parametrized by the overweight weld and the radius of the weld toe. To do the latter, an arrangement of experiments were made into 3 levels for each factor. For the development of the current work some information obtained from experimental results was used (i.e., weld profile and mechanical properties). The geometry of one group of real weld seams is digitalized and simulated in the construction of 3D solid-models, while a superficial semi-elliptical crack is defined around the weld toe. By applying the Finite Element Method, analytical equations are obtained for the weld magnification factors (Mk). As main results of this work stand out, on the first hand, the strong influence that slub has on the fatigue life, an excess thickness means a reduction in the life forecast to even 42% for the welded joint. Secondly, the different behavior of strength intensity factor around the crack edge, which makes the crack become longer and narrower. The analytical equations for Mk can be utilized on life-management model for butt-welded joints.</t>
  </si>
  <si>
    <t>Butt-welded joint, Fatigue, Fracture mechanics, Life assessment, Semi-elliptical crack, Stress intensity factor</t>
  </si>
  <si>
    <t>10.14006/j.jzjgxb.2018.S2.052</t>
  </si>
  <si>
    <t>Equivalent initial flaw model for fatigue life prediction of pitted corroded steel reinforcement</t>
  </si>
  <si>
    <t>© 2018, Editorial Office of Journal of Building Structures. All right reserved.It is a complicated and engineering related issue to predict the fatigue lives of pitted corroded steel reinforcement effectively. Based on the current experimental and theoretical outcomes, an equivalent initial flaw model for fatigue life prediction was proposed. Considering the comprehensive effect of pit length, width and depth, a correction formula of stress concentration was proposed. By taking into account the crack initial life, short crack propagation life and long crack propagation life, the depth-to-width ratio and length-to-width ratio of corrosion pits were equalized to surface initial flaw. The fatigue lives of pitted corroded steel reinforcements were predicted based on the formulae of fatigue life of steel bars with surface flaw and stress concentration. Test data were used for regression of model parameters and to predict the fatigue lives of steel reinforcements with semi-elliptical and triangular pit respectively. The predicted fatigue lives agree well with the experiment results. Therefore, the equivalent initial flaw model is validated.</t>
  </si>
  <si>
    <t>Bridge structure, Crack initiation life, Crack propagation life, Equivalent initial flaw, Fatigue life prediction, Pitted corroded steel reinforcement, Reinforced concrete, Stress concentration factor</t>
  </si>
  <si>
    <t>10.11908/j.issn.0253-374x.2018.12.002</t>
  </si>
  <si>
    <t>Experiment Research on Fatigue Performance of Pre-Corroded High-Strength Bridge Wires</t>
  </si>
  <si>
    <t>© 2018, Editorial Department of Journal of Tongji University. All right reserved.In order to investigate the fatigue properties of pre-corroded high-strength bridge wires, a total of 30 steel wire specimens on six corrosion levels were prepared by using the acetic acid salt spray test. Fatigue tests were conducted with the specimens. The effects of corrosion level and stress amplitude were analyzed and the law of fatigue strength degradation was studied. The test results show that the fatigue life of bridge wires decreases significantly under corrosion. Bilinear S-N curves of pre-corroded bridge wires were established and the logarithm of fatigue life decreased linearly with the weight loss at the same stress. Finally, the fatigue surface equations of pre-corroded high-strength bridge wires were established based on the test results and the recommended fatigue strength at different assure rates were proposed.</t>
  </si>
  <si>
    <t>Corrosion, Fatigue, High-strength bridge wires</t>
  </si>
  <si>
    <t>10.3785/j.issn.1008-973X.2018.12.006</t>
  </si>
  <si>
    <t>Effect analysis of corrosion on low cycle fatigue behavior of structural steel</t>
  </si>
  <si>
    <t>© 2018, Zhejiang University Press. All right reserved.The laboratory low cycle fatigue (LCF) tests of accelerated corrosion Q345 steel specimens under certain strain amplitudes were conducted. Based on finite element model (FEM) analysis and micromechanical fracture criteria cyclic void growth model (CVGM), the LCF fracture mechanism of the specimens was analyzed, and the influence mechanism of pitting corrosion on LCF life of the steel was discussed. Results show that the LCF life of corroded Q345 steel specimens with about 6% mass loss is reduced by approximately 30% in comparison with the intact ones; the shapes of stable hysteresis curves of intact specimens and corroded ones are found to be almost identical, and corrosion has little influence on the bearing capacity of steel. The fatigue test results show that specimens under 1% strain amplitude cyclic loading present brittle fracture, however, those under 2.5% strain amplitude present ductile fracture. This work indicates that LCF life reduction of corroded steel is mainly caused by strain concentration at the location of pitting corrosion, and the LCF life decreases with the increase of strain concentration degree.</t>
  </si>
  <si>
    <t>Cyclic void growth model, Fatigue life, Low cycle fatigue (LCF), Pitting corrosion, Seismic design of steel bridge</t>
  </si>
  <si>
    <t>10.3969/j.issn.1007-7294.2018.12.008</t>
  </si>
  <si>
    <t>Fatigue Crack Growth Properties of 18Ni(250) and 18Ni(350) Used for Full-Ocean-Depth Pressure Hull</t>
  </si>
  <si>
    <t>© 2018, Editorial Board of Journal of Ship Mechanics. All right reserved.Maraging steel will be applied in the development of full-ocean-depth manned cabin and also some other pressure hull as water ballast cabins. And 18Ni(250) and 18Ni(350) are two candidate types of maraging steels. The life assessments of the manned cabin and water ballast cabins must be conducted to guarantee the safety of the submersible. In this paper, the crack growth test results of 18Ni(250) and 18Ni(350) obtained by experiments are presented, and their parameters of the unified crack growth rate model are obtained based on one group of the experimental results. The crack growth rate curves under other load ratios are predicted according to those parameters. Comparisons between prediction curves and test data show the applicability of the prediction model on the two materials, which can be the theoretical basis in fracture-mechanics based life estimation of manned cabins and water ballast cabins.</t>
  </si>
  <si>
    <t>18Ni(250), 18Ni(350), Crack growth rate, Full-ocean-depth manned cabin, Maraging steel</t>
  </si>
  <si>
    <t>10.13224/j.cnki.jasp.2018.12.018</t>
  </si>
  <si>
    <t>Effect of mean stress on multiaxial fatigue failure of 30CrMnSiA steel</t>
  </si>
  <si>
    <t>© 2018, Editorial Department of Journal of Aerospace Power. All right reserved.Fatigue experiments were carried out to investigate the effects of mean-stress and phase-difference on the tension-torsion fatigue life of 30CrMnSiA high strength steel, while the experimental data and plane stress characteristics of different mean stress and phase difference were analyzed. The test results showed that the fatigue life increased with the growing phase difference without mean stress, but decreased with the increase of phase difference when mean stress existed, whether mean normal stress or mean shear stress. Criteria based on the linear combination of the shear stress amplitude and normal stress on the maximum shear stress amplitude plane cannot reflect the test results correctly to some degree. Moreover, the initial crack angle was measured showing that its direction was close to the maximum shear stress amplitude plane. Finally, the defects of the criteria based on the linear combination shear stress amplitude and maximum normal stress on the maximum shear stress amplitude stress plane were explained by stress analysis.</t>
  </si>
  <si>
    <t>Critical plane, Fatigue life, High strength steel, Mean stress, Multiaxial fatigue, Phase difference</t>
  </si>
  <si>
    <t>10.17973/MMSJ.2018_12_2018110</t>
  </si>
  <si>
    <t>The effect of recycling powder steel on porosity and surface roughness of SLM parts</t>
  </si>
  <si>
    <t>MM Science Journal</t>
  </si>
  <si>
    <t>© 2018, MM publishing Ltd. All rights reserved.The paper deals with the influence of the recycling of 1.2709 powder steel on porosity of the components produced by selective laser melting technology (SLM). One of the main requirements for the parts produced by SLM is to achieve good mechanical properties. The presence of pores, typical defects in the SLM produced material, is one of the causes of the mechanical properties reduction. In particular, to extend the high cycle fatigue life, it is necessary to achieve relative densities close to the full material and to minimize the pore size near the surface of the parts. One of the possible cause of pore formation and the degradation of the properties of the powder material is the standard recycling by sieving to remove the contaminants produced during the build job. Using a series of recycling tests, possible qualitative and quantitative changes of powder material and their consequences on the porosity of the manufactured parts are monitored. The paper proposes recommendations for the recycling process setup, compares the influence of the input parameters on the porosity.</t>
  </si>
  <si>
    <t>1.2709, 18Ni 300, Martensitic steel, Porosity, Powder recycling, Selective laser melting, SLM</t>
  </si>
  <si>
    <t>10.3390/met8121006</t>
  </si>
  <si>
    <t>Long-life fatigue of carburized 12Cr2Ni alloy steel: Evaluation of failure characteristic and prediction of fatigue strength</t>
  </si>
  <si>
    <t>© 2018 by the authors. Licensee MDPI, Basel, Switzerland.In this study, the fatigue failure behaviors of carburized 12Cr2Ni alloy steel were examined in the long-life regime between 104 and 108 cycles with about 100 Hz under R = 0. Results showed that this alloy steel exhibited the double S-N characteristics with surface failure and interior failure. From a statistical point of view, the correlation coefficient further proved that the fine granular area (FGA) governed the fatigue performance of carburized 12Cr2Ni alloy steel. Based on the generalized extreme values (GEV) distribution and test data, the predicted maximum defect size was about 23.4 μm. Considering the effect of tensile limit, material hardness, and crack size characteristics, the fatigue strength prediction model under stress ratio of 0 could be established. The predicted fatigue limit for carburized 12Cr2Ni alloy steel at 108 cycles under R = 0 was 507.86 MPa, and the prediction error of fatigue limit was within 0.04. Therefore, the results were extremely accurate.</t>
  </si>
  <si>
    <t>Correlation coefficient, Fatigue strength, Fracture mechanism, Long-life regime, Maximum inclusion size</t>
  </si>
  <si>
    <t>10.1007/s13296-018-0056-4</t>
  </si>
  <si>
    <t>Fatigue Strength and Root-Deck Crack Propagation for U-Rib to Deck Welded Joint in Steel Box Girder</t>
  </si>
  <si>
    <t>© 2018, Korean Society of Steel Construction.Fatigue tests and numerical analysis were carried out to evaluate the fatigue performance at the U-rib to deck welded joint in steel box girder. Twenty specimens were tested corresponding to different penetration rates (80 and 100%) under fatigue bending load, and the fatigue strength was investigated based on hot spot stress (HSS) method. The detailed stress distribution at U-rib to deck welded joint was analyzed by the finite element method, as well as the stress intensity factor of weld root. The test results show that the specimens with fully penetration rate have longer crack propagation life due to the welding geometry, resulting in higher fatigue failure strength. The classification of FAT-90 is reasonable for evaluating fatigue strength by HSS method. The penetration rate has effect on crack propagation angle near the surface, and the 1-mm stress below weld toe and root approves to be more suitable for fatigue stress assessment, because of its high sensitivity to weld geometry than HSS.</t>
  </si>
  <si>
    <t>1-mm stress, Fatigue strength, Fatigue test, Hot spot stress, Weld root crack</t>
  </si>
  <si>
    <t>10.1007/s11665-018-3726-7</t>
  </si>
  <si>
    <t>High-Temperature Low-Cycle Fatigue Behavior of HS80H Ferritic–Martensitic Steel Under Dynamic Strain Aging</t>
  </si>
  <si>
    <t>© 2018, ASM International.In this work, low-cycle fatigue tests were performed on HS80H ferritic–martensitic steel with the strain amplitudes ranging from 0.5 to 2.0% at room temperature and 350 °C. The cyclic stress response at 350 °C was found to be different from that at room temperature due to the effect of dynamic strain aging and showed a significant secondary hardening when the strain values were 0.5 and 0.7%. Furthermore, the dynamic strain aging effect also resulted in an abnormal increase in fatigue life when the strain was 0.7%, which was due to the change in elastic strain. Additionally, the elastic strain and fatigue life were bilinear relations in the double logarithmic coordinates. Finally, the transmission electron microscope observations showed that the dynamic strain aging led to the change in substructure, while the grain was refined.</t>
  </si>
  <si>
    <t>cyclic stress response, dynamic strain aging, fatigue life, low-cycle fatigue</t>
  </si>
  <si>
    <t>10.1111/ffe.12861</t>
  </si>
  <si>
    <t>Fatigue life prediction of notched specimen for ultrahigh-strength steel TM210A</t>
  </si>
  <si>
    <t>© 2018 Wiley Publishing Ltd.The effective stress model of the fatigue life prediction for notched components based on smooth specimens is presented. The model used surface area elements in the high-stress region surrounding the root of a notch. The weakest link theory incorporating the stress field intensity model was used in this approach. The effects of stress gradient and component size were considered. A constant amplitude rotating bending fatigue experiment was performed at room temperature at stress ratio R = −1 for smooth and notched specimens of the ultrahigh-strength steel TM210A. The proposed prediction method was checked against the experimental results of the TM210A notched specimens. Prediction results of 50% survival rate were all within a factor of 2 scatter band of the experimental results.</t>
  </si>
  <si>
    <t>fatigue, notch, TM210A, ultrahigh-strength steel</t>
  </si>
  <si>
    <t>10.1016/j.fusengdes.2018.10.024</t>
  </si>
  <si>
    <t>Study on creep fatigue of heat sink in W/RAFM divertor for CFETR</t>
  </si>
  <si>
    <t>© 2018 Elsevier B.V.The divertor target is one of the main components enduring the high heat load in fusion reactor. The life time and integrity of the divertor are severely limited by the failure of the target heat sink especially in operation of high temperature and long operating period of China Fusion Engineering Test Reactor (CFETR). Therefore, the study of the failure mechanism of heat sink under long pulse and high-power H-mode operation is one of the bases to ensure the reliability of CFETR. In this paper, the finite element method is used to analyze the structural response of the heat sink to the thermal load of the W/RAFM(Reduced Activation Ferritic–Martensitic) divertor target under CFETR design operating conditions. Then the numerical creep-fatigue damage accumulation model is built to explore the fatigue failure mechanism of divertor target heat sink in high power / long pulse operation during which the stress relaxation is taken into account. The preliminary creep-fatigue assessment of CLAM steel as divertor target heat sink in CFETR design operation phase is presented and provides important theoretical basis for life prediction of heat sink for future fusion reactor.</t>
  </si>
  <si>
    <t>CLAM steel, Creep, Divertor, Fatigue, Long pulse</t>
  </si>
  <si>
    <t>10.1016/j.tafmec.2018.09.005</t>
  </si>
  <si>
    <t>On the application of fracture fatigue entropy to variable frequency and loading amplitude</t>
  </si>
  <si>
    <t>© 2018 Elsevier LtdA nondestructive fatigue model is developed that utilizes the thermographic methodology and the concept of entropy production to predict the residual life of a component subjected to variable amplitude loading. The applicability of the model is investigated using a set of experiments on stainless steel 304 covering both low- and high-cycle fatigue regimes. Results are also presented that compare the predictions of the residual life with those obtained by applying the Miner's rule, quantitative thermographic methodology, fatigue driving stress, and the fatigue driving energy approaches. The results show that the maximum and average errors of the present approach are much lower than the above-mentioned methods. Also presented are the results of a series of variable-frequency fatigue experiments that are successfully predicted by the present methodology.</t>
  </si>
  <si>
    <t>Fatigue fracture entropy, Internal friction, Low- and high-cycle fatigue, Variable loading</t>
  </si>
  <si>
    <t>10.1016/j.engstruct.2018.09.021</t>
  </si>
  <si>
    <t>Iron-based shape memory alloy for the fatigue strengthening of cracked steel plates: Effects of re-activations and loading frequencies</t>
  </si>
  <si>
    <t>© 2018 Elsevier LtdThe paper discusses the application of an iron-based shape memory alloy (Fe-SMA) for the fatigue strengthening of steel plates. The shape memory effect (SME), which is the characteristic behavior of the Fe-SMAs, was used for the prestressed strengthening of steel plates. One steel plate without any pre-cracks and two steel plates with pre-cracks were retrofitted with Fe-SMA strips. The SMA-strengthened specimens along with a reference unstrengthened specimen were then subjected to high cycle fatigue (HCF) loading. The effect of multiple re-activations and different loading frequencies (e.g., fr = 0.005, 5, 10, and 15 Hz) on the HCF behavior of the Fe-SMA was investigated. The test results showed that the achieved prestressing level (i.e., recovery stress) in the Fe-SMAs for an activation temperature of 260 °C was in the range of 330–410 MPa, resulting in compressive stresses in the range of 35–72 MPa in the steel plates. Furthermore, it was observed that the recovery stress decreases slightly during cyclic loading, which should be considered in the design. The loss in the prestressing level was approximately 17–20% of the original prestressing; however, the re-activation (i.e., a second activation) process could retrieve a significant portion of the loss. The test results showed that the activated Fe-SMA strips could apply considerable compressive stresses to the cracked steel plate, which reduce the tensile stresses and stress intensity factors (SIFs) at the vicinity of the crack tip, resulting in a significant increase in the fatigue life of the specimens and a complete fatigue crack arrest in some cases.</t>
  </si>
  <si>
    <t>High cycle fatigue (HCF), Phase transformation, Re-activation, Recovery stress, Shape memory effect (SME), Smart material, Strengthening of cracked steel plates, Stress intensity factor</t>
  </si>
  <si>
    <t>10.1016/j.ijfatigue.2018.07.025</t>
  </si>
  <si>
    <t>Fatigue life of 316L steel sinters of varying porosity under conditions of uniaxial periodically variable loading at a fixed stress amplitude</t>
  </si>
  <si>
    <t>© 2018 Elsevier LtdThis paper presents new test results of the fatigue life of porous 316L steel sinters with porosities of 41%, 33% and 26%, obtained in the process of powder metallurgy. Tests were performed under conditions of uniaxial, periodically variable loading at a fixed amplitude and zero mean stress value. Variability analysis was conducted over the course of periodic loading: of maximum and minimum strain values in loading cycle, elastic modulus values and of hysteresis loop shape. Microscopic examinations of fractures in samples obtained during fatigue tests were also performed, with indication of the mechanism of material destruction. A stress-based damage accumulation model under uniaxial (tension – compression), periodically variable loading conditions is proposed. The increment of the isotropic material damage state variable was made dependent on the value and increment of stresses. A critical value of the damage state variable or critical value of stresses dependent on this variable was applied in fatigue crack initiation criteria. Numerical dependencies were positively verified on the basis of the results of original fatigue tests.</t>
  </si>
  <si>
    <t>316L steel, Damage accumulation model, Fatigue life, Fatigue loads, Porous sinters</t>
  </si>
  <si>
    <t>10.1016/j.ijfatigue.2018.07.042</t>
  </si>
  <si>
    <t>Utilizing the theory of critical distances in conjunction with crystal plasticity for low-cycle notch fatigue analysis of S960 MC high-strength steel</t>
  </si>
  <si>
    <t>© 2018 Elsevier LtdIn the current study, the elastoplastic reformulation of the theory of critical distances (TCD) is used for low-cycle fatigue analysis of round specimens with circumferential notches made of a direct-quenched high-strength steel. An attempt is made to investigate the effect of microstructural heterogeneity (which is absent in empirical notch analysis methods) on the estimation capability of the TCD approach by embedding microstructural features in the numerical analysis model. To this end, the originally proposed reformulation of TCD for the low-cycle fatigue regime was modified by utilizing a numerical model equipped with the constitutive equations of crystal plasticity for the critical zone of the notch root. Necessary experimental tests and microstructural measurements were performed to enable tuning of the parameters of the crystal plasticity formulation and implementation of the numerical model. In order to keep the complexity of the model at a reasonable level compared to its original form, and to sustain its general applicability, some hypotheses and simplifications were made in implementation of the numerical model, especially in presentation of the grain morphology and post-processing of the results. The current analysis highlights the effect of the material's microstructural features on the fatigue analysis approach under investigation and its main parameter, the material characteristic length. It was seen that conservative estimations of low-cycle fatigue life observed for sharper notches of the material when using conventional TCD fatigue life analysis were slightly improved when material characteristic length calculated with the crystal plasticity-embedded numerical model was used.</t>
  </si>
  <si>
    <t>Critical distances, Crystal plasticity, Finite elements, High-strength steel, Notches</t>
  </si>
  <si>
    <t>10.1016/j.ijfatigue.2018.07.041</t>
  </si>
  <si>
    <t>A probabilistic Stüssi function for modelling the S-N curves and its application on specimens made of steel S355J2+N</t>
  </si>
  <si>
    <t>© 2018 Elsevier LtdThe fatigue life can be represented through S-N curves which describe the relationship between load cycles up to failure and stress range applied in a structure. Providing these curves help the engineers to estimate design stress levels with a high reliability. The nonlinear function proposed by Stüssi offers a good approach to model the mentioned curves. However, he did not propose any statistical distribution which allows to make estimations with certain probability. Moreover, the Stüssi function does not consider the influence of runouts and their subsequent retests. The Weibull model from Castillo et al. is a statistical method which overcomes this limitation. However, this method cannot be applied to model the S-N curves in the Low Cycle Fatigue regime. In this paper, a Weibull distribution is combined with the Stüssi function in order to model the S-N curves, and the characteristics of this proposed method are compared with those of the Weibull model from Castillo et al. In order to establish the advantages and usability of both models, one application considering the experimental data of specimens made of steel S355J2+N is presented. Finally, some recommendations regarding the planning of fatigue tests are made.</t>
  </si>
  <si>
    <t>Cyclic loading, Estimation, Fatigue, Runouts, S-N curves, Stüssi, Weibull</t>
  </si>
  <si>
    <t>10.1016/j.ijfatigue.2018.07.032</t>
  </si>
  <si>
    <t>Fatigue behavior and microstructural characterization of a high strength steel for welded railway rails</t>
  </si>
  <si>
    <t>© 2018 Elsevier LtdRailway rails are subjected to complex dynamic loading, which promotes the fatigue crack propagation phenomenon. As newer demands arise for increasingly faster and more heavily burdened trains, the need for rails with improved mechanical properties increases as well. In this work, a high strength TMCP steel of S700MC grade aimed for rail production is evaluated regarding welding ability. Steel joints were MAG welded and characterised regarding fatigue life. Fatigue tests were carried out using 0.1 stress ratio. Paris Law was assessed using Digital Image Correlation method. The weld seam and heat affected zone were characterised regarding microhardness variation throughout, and results were interpreted based on microstructural features. The produced welds show different microstructure depending on the cooling rate from weld pass temperature. In the centre of the seam, weld root presents fine grain bainitic structure with HV0.1 around 336, while weld face shows coarse grain ferritic structure with HV0.1 around 307. Experimental data from fatigue tests were used to validate a numerical simulation; a difference below 7% was obtained. Experimental data were used to evaluate a case study regarding crack propagation in a railway rail. Numerical simulation showed that only 718,320 cycles are required to increase a crack with initial length 40 mm in 4 mm. The results obtained from the joint experimental and numerical approach show that assessing the material properties and correlating them with the material microstructure is fundamental to develop applications for new materials, while simulation of the crack propagation phenomenon can be used to compare material performance.</t>
  </si>
  <si>
    <t>Fatigue, High strength steel, MAG welding, Microstructure, XFEM</t>
  </si>
  <si>
    <t>10.1016/j.ijfatigue.2018.07.033</t>
  </si>
  <si>
    <t>Effects of intermittent loading on fatigue life of a high strength steel in very high cycle fatigue regime</t>
  </si>
  <si>
    <t>© 2018 Elsevier LtdAn intermittent loading path (i.e. a pause duration follows after a loading pulse) is broadly employed in a ultrasonic fatigue test to minimize the effect of self-heating in specimens. The exact influence of such intermittent loading strategy remains elusive. We report here a significant fatigue life improvement of a high strength steel in very high cycle fatigue regime subjected to intermittent loading, in contrast to that without the pause duration although the crack initiation mechanism remains the same. This phenomenon is attributed to the strain aging by the numerous low stress amplitude cycles under intermittent loading, which strengthens the local region ahead of the initiated crack tip by the former high stress amplitude cycles and improves the fatigue life.</t>
  </si>
  <si>
    <t>High strength steels, Intermittent loading, Ultrasonic fatigue technique, Very high cycle fatigue</t>
  </si>
  <si>
    <t>10.22037/iej.v13i1.18037</t>
  </si>
  <si>
    <t>Cyclic fatigue life of two single file engine-driven systems in simulated curved canals</t>
  </si>
  <si>
    <t>Iranian Endodontic Journal</t>
  </si>
  <si>
    <t>© 2018, Iranian Association of Endodontics. All rights reserved.Introduction: This study aimed to evaluate the cyclic fatigue resistance of two single file engine-driven instruments, Reciproc and NeoNiTi, in simulated root canals. Methods and Materials: Two groups of 15 NiTi endodontic instruments with an identical tip size of 0.25 mm were tested: Reciproc R25 (group A) and NeoNiTi Al (group B). Cyclic fatigue testing was performed in a stainless steel artificial canal. The simulated canals had a 60 angle and 5- iiim radius curvature. The Reciproc instruments were operated using the preset program on torque control electric motor specific for the Reciproc instruments, while the NeoNiTi instruments were operated using the manufacturer recommendation. All instruments were rotated until fracture occurred, and the number of cycles to fracture (NCF) and the length of the fractured tip were recorded and registered. Means and standard deviations of NCF and fragment length were calculated for each system and data were subjected to Student's t test (P&lt;0.05). Results: A statistically significant difference (P&lt;0.05) was noted between Reciproc and NeoNiTi instruments. NeoNiTi Al instruments were associated with a significantly higher mean NCF as compared to Reciproc R25 instruments (833±176 vs. 318±87 NCF). There was no significant difference (P&gt;0.05) in the mean length of the fractured fragments between the instruments. Conclusion: NeoNiTi instruments were associated with a significantly higher cyclic fatigue resistance than Reciproc instruments.</t>
  </si>
  <si>
    <t>Cyclic fatigue, NeoNiTi, Reciproc, Single-file system</t>
  </si>
  <si>
    <t>10.1016/j.conbuildmat.2018.07.231</t>
  </si>
  <si>
    <t>Fatigue properties of welded Q420 high strength steel at room and low temperatures</t>
  </si>
  <si>
    <t>© 2018 Elsevier LtdEngineering structures are erected in all kinds of terrain and climate, and structural deformation and vibration may appear in anytime, such as deflection, shrinkage-expansion and vibration response. Fatigue failure of steel structure is a long-term behavior and difficult to estimate, especially in low temperatures. To study the fatigue behavior of Q420B steel weld joints under low temperatures, this paper conducted a series of experiments. Firstly, Charpy V-notch impact tests and strength tests of Q420B steel under normal and low temperatures were performed, and this type of steel can meet the requirements of Chinese and American standards. Secondly, the test specimens, temperature control system and loading method were designed, after which the fatigue tests of Q420B steel weld joints were carried out under different stress amplitudes (0.5 ft w, 0.7 ft w and 0.9 ft w) and different temperatures (25 °C, 0 °C, −15 °C and −30 °C, i.e. 298 K, 273 K, 258 K and 243 K), respectively. The fatigue fracture occurred at all above stress amplitudes and testing temperatures, and the fatigue life obviously increased with the decrease of temperature. Therefore, it can be concluded that the low temperature can improve the fatigue performance of welded Q420B steel in some degree. Lastly, the S-N curves of Q420B steel weld joints under different temperatures were provided and compared with the theoretical values of the current specifications.</t>
  </si>
  <si>
    <t>Fatigue behavior, Low temperature, Q420B steel weld joints, S-N curve</t>
  </si>
  <si>
    <t>10.3969/j.issn.1001-8360.2018.11.016</t>
  </si>
  <si>
    <t>Experimental Investigation on Fatigue Life of Damaged RC Beams</t>
  </si>
  <si>
    <t>© 2018, Department of Journal of the China Railway Society. All right reserved.In order to study the fatigue performance of reinforced concrete beams after corrosion damage of steel bars and concrete carbonation, ten beams were used in this experiment, where one beam was applied to the static load and the other nine beams were applied to the fatigue load. The average corrosion rate of the steel bars in the test beams was designed to be 6%, 8%, 10% and 12%. The results show that the fatigue life of test concrete beams decreases significantly with the increase of the corrosion rate of longitudinal reinforcement. With the increase of the corrosion rate, the failure mode of concrete beams is changed from longitudinal bar fatigue fracture to the longitudinal crack of the concrete in the compression zone and the concrete eventually crushes. With the increase of corrosion rate and fatigue loading, the maximum deflection of the test beam increases and the stiffness of the beam is obviously reduced. Based on the theoretical analysis and the experimental results, the relationship between the fatigue life and the corrosion rate of the test beam is described by a piecewise linear function. A new model for predicting the piecewise linear fatigue life of corroded reinforced concrete beams is established, based on the critical corrosion rate of steel bars.</t>
  </si>
  <si>
    <t>Bridge engineering, Corroded reinforced concrete beam, Fatigue life, Fatigue test, Prediction model</t>
  </si>
  <si>
    <t>10.1016/j.engstruct.2018.08.075</t>
  </si>
  <si>
    <t>Determination of S-N fatigue curves for damaged steel plates strengthened with prestressed CFRP plates under tension loading</t>
  </si>
  <si>
    <t>© 2018 Elsevier LtdTo promote a straightforward design guideline, a determination model of S-N fatigue curves was established to consider effects of the initial crack and stress ratio (R-ratio) on the fatigue performance of damaged steel plates strengthened with non- and prestressed CFRP (Carbon Fiber-reinforced Polymer) plates. The modified Paris’ law employing the effective stress intensity factor range was first used to model the fatigue crack growth data obtained from an extensive literature review for various R-ratios, including edge- and center-notched reinforced steel plates under fatigue loadings. Based on these analysis, the fatigue S-N curve function including the fatigue strength Δσc and fatigue threshold ΔσL, was derived to consider the effects of the initial crack and R-ratio. The model was validated using fatigue results of approximately two hundred specimens with various notch sizes and stress ratios. Specific handbooks provided distinctly different values of C and m for mild steel, and among them the recommended values are 6.86 × 10−12 (with the unit of MPa and meter) and 3.0 through the validation using existing test data reported in the literatures. The comparison of the experimental and predicted fatigue lives confirms the feasibility of the proposed S-N curve determination. Furthermore, the practical value U of the crack closure effect is recommended as 1.0 in the negative R region (R &lt; −0.5) considering the crack closure effect would be overestimated. The sensitivity analysis of critical factors also shows that the initial damage level dramatically influences the S-N curve, and the prestress level also has a dominant impact not only on the reduction of stress range but also the upgrade of fatigue threshold.</t>
  </si>
  <si>
    <t>Prestress level, Prestressed CFRP plate, R-ratio, S-N fatigue curve, Steel structure, Strengthening</t>
  </si>
  <si>
    <t>10.1016/j.compstruct.2018.07.067</t>
  </si>
  <si>
    <t>Experimental study on ultra-high ductility cementitious composites applied to link slabs for jointless bridge decks</t>
  </si>
  <si>
    <t>© 2018 Elsevier LtdAs a member in the engineered cementitious composites (ECC) family, ultra-high ductility cementitious composites (UHDCC) has the tensile strain capacity ranging from 6% to 12%. The present study aims to investigate the effect of UHDCC on the performance of link slabs for jointless bridge decks subjected to fatigue loading. To explore the fatigue durability of UHDCC, fatigue bending tests were carried out on six plain UHDCC beams at different stress levels. UHDCC exhibited multi-cracking, strain-hardening characteristics and satisfying fatigue durability at high load levels. A fitting equation was proposed to summarize the relation between stress level and fatigue life. Furthermore, three full-scale jointless bridge decks were tested to failure under fatigue loading. Two specimens made of steel reinforced UHDCC exhibited superior fatigue durability to that made of steel reinforced concrete, even if they experienced much larger deformation and steel strain. The test results indicated that the presence of UHDCC can effectively alleviate the strain fluctuation range of steel, reduce the input energy intensity, and improve the energy dissipation capacity of specimens, thus enhancing the fatigue life of steel bars. The findings above were demonstrated by a further analysis on the cumulative dissipated energy in the final part of the article.</t>
  </si>
  <si>
    <t>Engineered cementitious composites, Fatigue performance, Link slabs for jointless bridge decks, Ultra-high ductility cementitious composites</t>
  </si>
  <si>
    <t>10.1016/j.conbuildmat.2018.08.108</t>
  </si>
  <si>
    <t>Experimental study on fatigue performance of composite beam with steel-plate-concrete composite decks</t>
  </si>
  <si>
    <t>© 2018 Elsevier LtdIn order to study the fatigue performance of composite beam with steel-plate-concrete composite deck under fatigue load, both static test on two specimens and fatigue test with constant-amplitude fatigue load on six specimens were conducted. The influence of the upper limit and lower limit of fatigue load as well as the amplitude of fatigue load on the failure mode and failure damage was studied both under sagging moment and hogging moment. In addition, for the tested specimens under fatigue load, the dynamic deflection, residual deflection, strains of concrete and steel plates, strain of steel beam, residual capacity and the flexural stiffness were recorded and analyzed. The experimental results demonstrated that the failure mode of specimens under sagging moment was the fracture of steel plate of composite beam, resulting in the concrete crush in compression region, however, the specimens under hogging moment developed good fatigue behavior with comparatively high bearing capacity and stiffness and no fatigue failure was found finally. The fatigue life was directly affected by the stress amplitude of fatigue load while the upper limit and lower limit of fatigue load had little influence on it. The conclusion obtained in the paper was helpful for the design of this type of composite beam.</t>
  </si>
  <si>
    <t>Composite beam, Experimental study, Failure mode, Fatigue performance, Steel-plate-concrete composite deck</t>
  </si>
  <si>
    <t>10.1080/09603409.2017.1404684</t>
  </si>
  <si>
    <t>Manifestations of dynamic strain aging under low and high cycle fatigue in a type 316LN stainless steel</t>
  </si>
  <si>
    <t>© 2017, © 2017 Informa UK Limited, trading as Taylor &amp; Francis Group.Influence of Dynamic strain aging (DSA) under low cycle fatigue (LCF) and high cycle fatigue (HCF) loading was investigated by conducting LCF and HCF tests on specimens over a wide range of temperature from 573 to 973 K. DSA was found to be highly pronounced in the temperature range of 823–873 K. DSA was seen to have contrasting implications under LCF and HCF deformation. The cyclic hardening owing to DSA caused an increase in the cyclic stress response under LCF, leading to decrease in cyclic life. On the other hand, the DSA-induced strengthening suppressed the crack initiation phase under HCF where the applied stress remains fixed, leading to an increase in the cyclic life.</t>
  </si>
  <si>
    <t>316LN SS, Dynamic strain aging, high cycle fatigue, low cycle fatigue</t>
  </si>
  <si>
    <t>10.13228/j.boyuan.issnl001-0963.20180053</t>
  </si>
  <si>
    <t>Fatigue crack initiation and propagation behavior of high cobalt molybdenum stainless bearing steel</t>
  </si>
  <si>
    <t>© 2018 Gangtie Yanjiu Xuebao. All rights reserved.The crack initiation and propagation behavior of high cobalt molybdenum stainless bearing steel was studied by rota TiN g bending fatigue test with smooth cylindrical specimens and notched specimens &lt; theoretical stress concentration factor Kt = 3). The fatigue limit and S-N curve of bearing steel were measured by up-and-down method and group method, respectively. The fractures of the specimens were observed by scanning electron microscopy. The results show that the cracking type of the smooth specimens is single source initiation. The crack source is surface defects and subsurface inclusion. The surface defects are surface roughness, persistent slip band and machining dent, while the subsurface inclusion is Al2O3-CaO-MgO-SiO22 composite inclusion. The fatigue limit of notched specimens is significantly decreased. The cracking type of the notched specimens is multi-source initiation. The notch sensitivity factor qf of bearing steel is 1.18. The fatigue failure of the smooth specimens is transferred from the surface roughness with high stress amplitude to the persistent slip bands, the machining dents and the inclusions with low stress amplitude. The fatigue crack initiation life accounts for more than 94.1 % of the whole fatigue life.</t>
  </si>
  <si>
    <t>Crack initiation, Crack propagation, Rota TiN g bending fatigue, Stainless bearing steel</t>
  </si>
  <si>
    <t>10.11717/j.issn:2095-1922.2018.06.04</t>
  </si>
  <si>
    <t>Experimental Study on Fatigue Behavior of Unbonded Prestressd RPC Beams</t>
  </si>
  <si>
    <t>© 2018, Editorial Department of Journal of SJZU. All right reserved. The study compared the fatigue properties of the two test beams.Using static and equal amplitude fatigue tests,the two RPC beam deflections,crack widths,steel strain and RPC strain are collected and analyzed by measuring instruments.The fatigue test results show that the fatigue life is more than 2 million cycles for the two test beams under the stress of the bridge with probability of 98%.After 2 million fatigue loading,the crack width of the test beam,the strain at the edge of the compression zone,the mid-span deflection,the ordinary steel strain are 0.08 mm,814×10 -6 ,7.6 mm and 484×10 -6 ,respectively.For the unbonded prestressed RPC(UPRPC)beams,they are 0.12 mm,1 147×10 -6 ,10.3 mm,and 1 226×10 -6 ,respectively for the ordinary reinforced RPC(ORRPC)beams.All of these values obtained from the fatigue test are significantly below the corresponding failure values under the static test.The results show that both test beams show better fatigue resistance,and the fatigue resistance of unbonded prestressed RPC beams is stronger than that of ordinary reinforced RPC beams.</t>
  </si>
  <si>
    <t>Fatigue tests, ORRPC, Static load tests, URRPC</t>
  </si>
  <si>
    <t>10.13228/j.boyuan.issn0449-749x.20180129</t>
  </si>
  <si>
    <t>Effects of metallurgical craftwork on high bending fatigue performance of GCr15 steel during high cycle rotation</t>
  </si>
  <si>
    <t>© 2018, CISRI Boyuan Publishing Co., Ltd. All right reserved.The research on the high cycle mechanical fatigue test of GCr15 bearing steel under vacuum degassing and electroslage remelting processes was studied. It was observed that under the condition of 107 times fatigue life, the bending fatigue strength of ESR bearing steel was 1 085 MPa, which was higher than that of vacuum degassing steel(1 000 MPa). The fatigue fracture surface was characterized and analyzed by scanning electron microscope. The size of the inclusions derived from the electroslag process was 3.4-25.6 μm, while that of the vacuum degassing process was 13.3-71.9 μm. It is demonstrated that the size of large particle inclusions(DS) and their distribution are the key factors affecting the fatigue strength and life of bearing steels by studying the relationship between the characteristics of entire fatigue process, such as crack initiation core inclusions, the crack expanding fish-eye, the instantaneous fracture zone and the fatigue strength and the life of spin bending fatigue fracture. It was pointed out that reducing the size of large particle inclusions in bearing steel, controlling its distribution and increasing crack tolerance were still the development direction of metallurgical control of high-end bearing steel in the future.</t>
  </si>
  <si>
    <t>Fatigue mechanism, Fracture characteristic, GCr15 bearing steel, Inclusion, Rotary bending fatigue</t>
  </si>
  <si>
    <t>10.7511/dllgxb201806008</t>
  </si>
  <si>
    <t>Analysis and experimental research on fatigue performance of anchor plate based on TCD</t>
  </si>
  <si>
    <t>Dalian Ligong Daxue Xuebao/Journal of Dalian University of Technology</t>
  </si>
  <si>
    <t>© 2018, Editorial Office of Journal of Dalian University of Technology. All right reserved.Anchor plate is widely used in steel box girder cable-stayed bridges, however there is a stress concentration at the connection between the anchor plate and the anchor pipe, which is prone to fatigue failure under dynamic load. Taking a cable-stayed bridge in Dalian as engineering background, the theoretical analysis and experimental research on the fatigue performance of its anchor plate are introduced. First of all, the fatigue performance of the anchor plate is analyzed with the theory of critical distance (TCD).The equivalent stress of the anchor plate is 141 MPa by "linear method". Next a fatigue experiment is performed, whose model ratio is 1: 1.5. The maximum equivalent stress of the anchor plate is 32 MPa and the maximum deformation is 3 mm from experiment. The anchor plate is in elastic working state during the loading process. After 2 million times fatigue loading, there are no cracks on the specimen. The theoretical analysis and fatigue experiment results show that the cable-stayed anchor plate will not undergo fatigue cracking during the design life.</t>
  </si>
  <si>
    <t>Anchor plate, Fatigue test, Numerical analysis, Theory of critical distance (TCD)</t>
  </si>
  <si>
    <t>10.1016/j.mtla.2018.08.029</t>
  </si>
  <si>
    <t>Effect of retained austenite on micropitting behavior of carburized AISI 8620 steel under boundary lubrication</t>
  </si>
  <si>
    <t>© 2018 Acta Materialia Inc.The objective of this study was to investigate the effect of retained austenite (RA) on the micropitting behavior of carburized AISI 8620 steel under boundary lubrication condition. Samples with RA ranging from approximately 0–70% were prepared using specific carburizing schemes. Rolling contact fatigue tests were carried out at maximum contact pressure 1.5 GPa using a benchtop test rig. Samples were subsequently analyzed using noncontact white light profilometry and micro X-Ray Diffraction to observe the evolution of micropitting and RA, respectively. An increase in RA% resulted in increased micropitting life. The failure mechanism for the lowest RA samples was dominated by early crack initiation and rapid crack propagation, whereas samples with medium and high RA showed initiation and propagation of micropitting with clear evidence of RA transforming to martensite. Higher levels of RA% to ensure a stable amount remains after this transformation is desirable for extended micropitting life. An extended finite element method (XFEM) which included a Voronoi tessellation to randomly generate the steel microstructure was used to simulate the experiments, and showed that consistent with experimental findings, crack propagation was increasingly hindered in the case of microstructure with increasing RA%.</t>
  </si>
  <si>
    <t>Carburizing, Finite element analysis, Micropitting, Retained austenite, Rolling contact fatigue</t>
  </si>
  <si>
    <t>10.1007/s12206-018-1013-z</t>
  </si>
  <si>
    <t>Dissimilar material welding and assessing reliability of super alloy for green and high efficiency thermal power plant</t>
  </si>
  <si>
    <t>© 2018, The Korean Society of Mechanical Engineers and Springer-Verlag GmbH Germany, part of Springer Nature.This paper studies the prediction of fatigue and corrosion fatigue lives using neural network and accelerated life methods for dissimilar material weld between Alloy617 and 12Cr steel. First, dissimilar material welding between Alloy617 and 12Cr steel was performed using buttering technology. The fatigue and corrosion fatigue strengths, and electrochemical corrosion susceptibility of dissimilar material weld were assessed. After that, on the basis of obtained data, fatigue life and corrosion fatigue life of dissimilar material weld were predicted using the neural network and accelerated life test methods. The predicted results showed good agreement with the actual fatigue and corrosion fatigue lives. Especially, the results of the neural network prediction were more accurate than those of the accelerated life method.</t>
  </si>
  <si>
    <t>Accelerated life test method, Corrosion fatigue strength, Dissimilar material welding, Fatigue strength, Neural network</t>
  </si>
  <si>
    <t>10.1007/s12206-018-1001-3</t>
  </si>
  <si>
    <t>Effects of work hardening models on low-cycle fatigue evaluations of coiled tubing with CT-100 steel</t>
  </si>
  <si>
    <t>© 2018, The Korean Society of Mechanical Engineers and Springer-Verlag GmbH Germany, part of Springer Nature.In the present study, low-cycle fatigue life of a coiled tubing (CT) with a CT-100 steel was evaluated by using various work hardening models. Tensile and low-cycle fatigue tests were performed, and experimental results were used to calibrate material model constants. A nonlinear finite element model was constructed in the ABAQUS program by using a CT fatigue test machine. During the test cycles, bending and straightening conditions were repeated and histories of strains were collected. The multiaxial low-cycle fatigue life was calculated by using Manson–Coffin relation and Tresca criterion. The kinematic and combined hardening models can be used to evaluate the fatigue life of CT, and their results are conservative compared with the fatigue test results. Results of the present study can be used as the basic data in establishing CT fatigue analysis.</t>
  </si>
  <si>
    <t>Coiled tubing, Life prediction, Low-cycle fatigue, Work hardening model</t>
  </si>
  <si>
    <t>10.1007/s13296-018-0106-y</t>
  </si>
  <si>
    <t>Prediction of Bending Fatigue Life of Cracked Out-of-Plane Gusset Joint Repaired by CFRP Plates</t>
  </si>
  <si>
    <t>© 2018, Korean Society of Steel Construction.Carbon fiber reinforced polymer (CFRP), plates bonding repair method is one of the simple repair methods for cracked steel structures. In this study, the influence of width of CFRP plates on bending fatigue life of out-of-plane gusset joint strengthened with CFRP plates was investigated from the experimental and numerical point of view. In the bending fatigue test of cracked out-of-plane gusset joint strengthened with CFRP plates, the effect of width of CFRP plates on crack growth life was clarified experimentally. Namely, it was revealed that the crack growth life becomes larger with increasing the width of CFRP plates. In the numerical approach, the stress intensity factor (SIF) at the surface point of a semi-elliptical surface crack was estimated based on the linear fracture mechanics. Furthermore, the extended fatigue life of cracked out-of-plane gusset joint strengthened with CFRP plates was evaluated by using the estimated SIF at the surface point and the empirical formula of the aspect ratio of semi-elliptical crack. As the results of numerical analysis, the estimated fatigue life of the specimen strengthened with CFRP plates showed the good agreement with the test results.</t>
  </si>
  <si>
    <t>Bending moment, CFRP plate, Linear fracture mechanics, Out-of-plane gusset joint, Stress intensity factor</t>
  </si>
  <si>
    <t>10.1007/s13296-018-0148-1</t>
  </si>
  <si>
    <t>Low-Cycle Fatigue Failure Prediction of Steel Yield Energy Dissipating Devices Using a Simplified Method</t>
  </si>
  <si>
    <t>© 2018, Korean Society of Steel Construction.One of the failure modes observed in steel yield energy dissipating devices (SYEDs) excited by a strong earthquake would be the low-cycle fatigue failure. Fatigue cracks of a SYED are prone to initiate at the notch areas where stress concentration is usually occurred, which is demonstrated by the cyclic tests and analyses carried out for this study. Since the fatigue failure of SYEDs dramatically deteriorates their structural capacities, the thorough investigation on their fatigue life is usually required. To do this, sophisticated modeling with considering a time-consuming and complicate fracture mechanism is generally needed. This study makes an effort to investigate the low-cycle fatigue life of SYEDs predicted by a simplified method utilizing damage indices and fatigue prediction equations that are based on the plastic strain amplitudes obtained from typical finite element analyses. This study shows that the low-cycle fatigue failure of SYEDs predicted by the simplified method can be conservatively in good agreement with the test results of SYED specimens prepared for experimental validation.</t>
  </si>
  <si>
    <t>Low cycle fatigue, Notch areas, Steel yield energy dissipating devices (SYEDs), Stress concentration</t>
  </si>
  <si>
    <t>10.3795/KSME-A.2018.42.11.993</t>
  </si>
  <si>
    <t>Fatigue service life evaluation of spot-welding specimen with liquid metal embrittlement defects using equivalent structural stress</t>
  </si>
  <si>
    <t>© 2018 The Korean Society of Mechanical Engineers.In recent years, the application of ultra-high strength steels has increased owing to improvements in the weight reduction of automobiles and the strengthening of collision safety regulations. However, their application has been delayed owing to liquid metal embrittlement (LME) defects during the spot-welding process of ultra-high strength steel galvanized steel sheets. This is because of the absence of test data for exact criteria about LME defects, but experimentally analyses of the various defect types and sizes are virtually impossible. Therefore, in this study, we apply the equivalent structural stress method to some spot-welding fatigue test results, and we derive a master stress - fatigue life curve regardless of the specimen shape and load type. In addition, we evaluated the effect of LME defects.</t>
  </si>
  <si>
    <t>Equivalent Structural Stress, Fatigue Service Life Evaluation, Liquid Metal Embrittlement, Spot Welding</t>
  </si>
  <si>
    <t>10.1177/1687814018811013</t>
  </si>
  <si>
    <t>Rapid fatigue life prediction for spot-welded joint of SUS301 L-DLT stainless steel and Q235B carbon steel based on energy dissipation</t>
  </si>
  <si>
    <t>© The Author(s) 2018.Spot welding of dissimilar materials can utilize the respective advantage comprehensively, of which reliable prediction of fatigue life is the key issue in the structure design and service process. Taking into account almost all the complex factors that have effects on the fatigue behavior such as load level, thickness, welding nugget diameter, vibrational frequency, and material properties, this article proposed an energy dissipation-based method that is able to predict the fatigue life for spot-welded dissimilar materials rapidly. In order to obtain the temperature gradient, the temperature variations of four-group spot-welded joint of SUS301 L-DLT stainless steel and Q235 carbon steel during high-cycle fatigue tests were monitored by thermal infrared scanner. Specifically, temperature variation disciplines of specimen surface were divided into four stages: temperature increase, temperature decrease, continuous steady increase in temperature, and ultimate drop after the fracture. The material constant C that a spot-welded joint of dissimilar material needs to reach fracture is 0.05425°C·mm3. When the specimen was applied higher than the fatigue limit, the highest error between experimental values and predicted values is 18.90%, and others are lower than 10%. Therefore, a good agreement was achieved in fatigue life prediction between the new method and the validation test results.</t>
  </si>
  <si>
    <t>Energy dissipation, fatigue life, infrared thermography, rapid prediction, spot welding</t>
  </si>
  <si>
    <t>10.3390/met8110893</t>
  </si>
  <si>
    <t>On the microstructures and fatigue behaviors of 316L stainless steel metal injection molded with gas-and water-atomized powders</t>
  </si>
  <si>
    <t>© 2018 by the authors. Licensee MDPI, Basel, Switzerland.316L stainless steel samples are fabricated by metal injection molding using water-atomized and gas-atomized powder with different oxygen contents. The influences of oxygen on the microstructural evolution and fatigue properties of the samples are investigated. The oxygen tends to react with Mn and Si to form oxide particles during sintering. The oxides hamper the densification process and result in decreased sintered density. Moreover, their existence reduces the Mn and Si dissolving into the base metal and compromises the solution strengthening effect. The oxides lead to stress concentration in the tensile and fatigue tests and become the initiation sites of fatigue cracks. After sintering, the samples made from the gas-atomized powder have a much lower oxygen content compared to those made from the water-atomized powder, therefore, exhibiting much better mechanical properties. The tensile strength, yield strength and the elongation of the samples made from the gas-atomized powder are 560 MPa, 205 MPa, and 58%, respectively. Their fatigue lives are about one order of magnitude longer than the samples made from water-atomized powder, and also longer than those fabricated by powder metallurgy and selective laser sintering which were reported in other studies.</t>
  </si>
  <si>
    <t>316L stainless steel, Fatigue, Gas atomization, Mechanical properties, Metal injection molding, Water atomization</t>
  </si>
  <si>
    <t>10.1111/ffe.12866</t>
  </si>
  <si>
    <t>High cycle fatigue analysis in the presence of autofrettage compressive residual stress</t>
  </si>
  <si>
    <t>© 2018 Wiley Publishing Ltd.An experimental and numerical investigation of the effect of residual compressive stress on the high cycle fatigue life of notched low carbon steel test specimens is presented. Experimentally determined cyclic stress strain curves for S355 low carbon steel are utilized in a finite element analysis plasticity modelling framework incorporating a new cyclic plasticity material model representative of cyclic hardening and softening, cyclic mean stress relaxation, and ratcheting behaviors. Fatigue test results are presented for standard tensile fatigue test specimens and novel double notch specimens. Double notch specimens are tested with and without compressive residual stress prior-induced through tensile overload. It is shown that cyclic plasticity phenomena have a significant influence on the induced residual stress distribution and also on material behavior when fatigue tested in the high cycle regime. It is observed that higher initial compressive residual stresses magnitude does not necessarily lead to a longer fatigue life. Finite element analysis using the new cyclic plasticity material model shows this behavior is due to combined residual stress redistribution under fatigue test cyclic loading and cyclic hardening effects. A fatigue life methodology based on the stress-life approach augmented by a critical distance method is proposed and shown to give good agreement with experimental results for test specimens with no induced residual stress. The results obtained for specimens with induced residual stress are more conservative, but the degree of conservatism is significantly lower than that in the conventional stress life approach. The proposed methodology is therefore suitable for analysis and design assessment of components with pre-service induced compressive residual stress, such as autofrettaged pressure components.</t>
  </si>
  <si>
    <t>autofrettage, compressive residual stress, cyclic plasticity, high cycle fatigue, re-autofrettage, theory of critical distance</t>
  </si>
  <si>
    <t>10.1061/(ASCE)MT.1943-5533.0002518</t>
  </si>
  <si>
    <t>Effects of hammer peening on fatigue performance of roof and U-rib welds in orthotropic steel bridge decks</t>
  </si>
  <si>
    <t>© 2018 American Society of Civil Engineers.The effects of hammer peening on the fatigue performance of roof and U-rib welds in orthotropic steel bridge decks were studied by fatigue testing and finite element analysis simulation. Eight specimens of roof and U-rib welds were manufactured. The changes in weld geometry and microstructure after hammer peening were measured by the reverse mold and metallographic test. The effects of hammer peening on fatigue life were compared. Through the use of finite element models, the stress and deformation after hammer peening, and the effects of hammerhead radius and hammer depth were investigated; operational suggestions regarding hammer peening were also proposed. The results indicated that hammer peening reduced the geometric mutation of welds and generated a stratiform microstructure near the surface. The fatigue life of roof and U-rib welds increased significantly after hammer peening. The influence depth of residual compressive stress induced by hammer peening increased as the hammerhead radius increased, while the maximum compressive stress decreased without changes to its distribution. The principal stress and influence depth of the applied compressive stress increased with increasing hammer depth as well. The Hammer peening parameters of a 4 mm hammerhead radius and a 0.5 mm hammer depth were suggested.</t>
  </si>
  <si>
    <t>Hammer peening, Orthotropic steel bridge deck, Residual stress, Weld fatigue</t>
  </si>
  <si>
    <t>10.1016/j.ijmecsci.2018.08.021</t>
  </si>
  <si>
    <t>Determination of the mechanical properties of surface-modified layer of 18CrNiMo7-6 steel alloys after carburizing heat treatment</t>
  </si>
  <si>
    <t>© 2018 Elsevier LtdA surface-modified layer (SML) can enhance the fatigue life of key components. Material in a SML is inhomogeneous in the depth direction. Therefore the test method for this type of material should differ from that for a homogeneous material. An indentation method with a spherical indenter was developed to measure the elastic modulus of the SML based on the contact theory of a gradient material. The elastic modulus of the SML for 18CrNiMo7-6 steel alloys after carburizing heat treatment was tested by using the proposed method. The elastic modulus and hardness of the SML were evaluated by using the Vickers indentation test on the top surface and on the cross section to verify the proposed method. The elastic modulus of the SML that was generated by the carburizing heat treatment did not change with depth and the SML hardness was improved significantly.</t>
  </si>
  <si>
    <t>Contact theory of gradient material, Elastic modulus, Hardness, Spherical indenter, Surface-modified layer</t>
  </si>
  <si>
    <t>10.1016/j.tws.2018.08.017</t>
  </si>
  <si>
    <t>Size effect and life estimation for welded plate joints under low cycle actions at room and low ambient temperatures</t>
  </si>
  <si>
    <t>© 2018 Elsevier LtdTo understand the size effect and the low temperature effect on the low-cycle fatigue behaviour of welded plate joints, this study reports a series of low-cycle fatigue tests of welded cruciform joints with different geometries under the room temperature (28oC) and the low temperature (−60oC). The experimental results reveal the opposing size effect during the fatigue crack initiation and propagation stages. The comparison of the fatigue life under different temperatures implies a negligible influence caused by the low temperature on the total low-cycle fatigue life of welded plate connections. In addition, this study predicts numerically the low-cycle fatigue life for the welded specimens based on the continuum damage mechanics and achieves a reasonable agreement with experimental results. To simplify the numerical estimation of the local energy-based fatigue driving force at the weld toe, this paper proposes an improved modified Neuber's rule (IMNR), which quantifies the effect of the yield strength for connections under intermediate fatigue driving force. The improved modified Neuber's rule enhances the accuracy of evaluating the local inelastic stress and strain state at the weld toe.</t>
  </si>
  <si>
    <t>Low temperature, Low-cycle fatigue, Neuber's rule, Size effect, Welded plate joints</t>
  </si>
  <si>
    <t>10.1061/(ASCE)MT.1943-5533.0002489</t>
  </si>
  <si>
    <t>Ultra-low cycle fatigue fracture of high-strength steel Q460C and its weld</t>
  </si>
  <si>
    <t>© 2018 American Society of Civil Engineers.In order to investigate the ultra-low cycle fatigue (UCLF) fracture in welded connections of high-strength steel (HSS) under earthquakes, this paper studies micromechanical fracture models for Q460C steel, which has wide application prospects in China. Notched round bars and smooth round bars, which were manufactured from base metal, heat-affected zone (HAZ), and weld metal of Q460C HSS, were tested under monotonic loading and cyclic loading, respectively. The fracture surface of tensile specimens were analyzed by scanning electron microscope (SEM) tests. This paper presents the results, including the skeleton curve, hysteresis loops, low cycle fatigue life, and characteristic length l. By comparing the experimental results with the finite-element analyses, the toughness parameters of the void growth model (VGM), the stress-modified critical strain (SMCS) model, and the cyclic void growth model (CVGM) of Q460C HSS and its weld were calibrated. Results indicate that the toughness parameters of various materials for HSS are generally lower than that of normal strength steel. Also, in the welded beam-to-column connections, the HAZ requires more attention. The results can be used to effectively and accurately evaluate the UCLF fracture in welded HSS connections.</t>
  </si>
  <si>
    <t>Cyclic void growth model (CVGM), Fracture, High-strength steel, Micromechanical model, Ultra-low cycle fatigue</t>
  </si>
  <si>
    <t>10.1016/j.engfailanal.2018.07.017</t>
  </si>
  <si>
    <t>Fracture mechanics based estimation of fatigue lives of laser welded joints</t>
  </si>
  <si>
    <t>© 2018 Elsevier LtdThe conventional joining methods like resistance spot welding and arc welding have several challenges during joining of thin sheets of high strength steel materials. One of the main challenges is that application of these joining methods may result in a severe distortion of welded structure. Therefore, laser welding process has emerged as an alternative joining process which can help mitigate some of these challenges. Lower heat input from laser during the welding process results in a smaller size weld heat affected zone and also in lower overall distortion of the structure. The laser welding process presents an exciting opportunity in designing lighter weight structures. However, the major roadblock to application of laser welding method for large structural parts is that fatigue behavior of laser welded joints is not yet well understood. In order to study the fatigue performance of laser welded joints, detailed experimental and numerical investigations have been carried out and the results are presented in this work. The scope of experimental studies included a large set of coupons with different thicknesses and material combinations. Experimental fatigue test data has been generated for the laser welded joints produced using thin sheets of three grades of high strength steel materials (HSLA and UHSS grades) of several thicknesses (1 mm, 1.6 mm, 2 mm and 3 mm). The fatigue test data sets were obtained at R-ratios of R = 0.1, R = 0.2 and R = 0.3. Another variable introduced into experimental studies was an orientation of laser weld joint with respect to applied loading direction. After fatigue tests were completed, detailed metallurgical investigations have been carried out to understand the failure mechanism and the crack growth behavior in laser welded joints. Based on the observed experimental and numerical studies it was concluded that the strain life based fatigue analysis method which has been successfully applied to study weld toe failures for the arc weld joints is not sufficient for the evaluation of laser welded joints. This is due to the reason that laser welded joints have unique challenges due to weld root crack failures and extremely high stress concentration at the location of crack initiation in the root of laser welded joints between the plates. The fracture mechanics based method has been developed for the fatigue life assessment of laser welded joints. In order to apply this method comprehensive three-dimensional finite element studies were performed. Numerical studies show good correlation of the estimated fatigue lives obtained using proposed fracture mechanics method with the experimental data.</t>
  </si>
  <si>
    <t>Fatigue life, Fracture mechanics, High strength steels, Laser welds, Stress analysis</t>
  </si>
  <si>
    <t>10.1016/j.compstruct.2018.07.005</t>
  </si>
  <si>
    <t>Integration of carbon nanotube sensing skins and carbon fiber composites for monitoring and structural repair of fatigue cracked metal structures</t>
  </si>
  <si>
    <t>© 2018Advanced composite materials have been investigated for repair of fatigue-damaged metal structures, but one of the challenges is the repair often covers-up underlying damage, preventing visual inspection. A novel approach where a carbon nanotube-based sensing layer integrated in a steel/composite adhesive bond has been investigated as an approach for repair while adding capability to detect the adhesive bond integrity and monitor propagation of cracks in the underlying substrate. The sensing layer, composed of a random mat of aramid fibers coated with carbon nanotubes, offers tremendous application flexibility for integration of sensing capabilities in structures. Experiments examining fatigue crack propagation in structural steel with a composite repair and integrated bondline sensing increased the fatigue life by 380% to over 500%, depending on configuration. The sensing layer was able to monitor deformation and crack propagation in real-time and shows potential for use in periodic inspection-based monitoring of cracks using electrical property changes.</t>
  </si>
  <si>
    <t>Carbon nanotubes, Composite repair, Crack monitoring, Fatigue fracture, Structural health monitoring, Structural rehabilitation</t>
  </si>
  <si>
    <t>10.1016/j.engfailanal.2018.06.026</t>
  </si>
  <si>
    <t>Low cycle fatigue behaviour of welded T-joints in high strength steel</t>
  </si>
  <si>
    <t>Fatigue testing, Life prediction, Weld fatigue</t>
  </si>
  <si>
    <t>10.1016/j.ijfatigue.2018.06.043</t>
  </si>
  <si>
    <t>Enhanced monotonic and cyclic mechanical properties of ultrafine-grained laminated metal composites with strong and stiff interlayers</t>
  </si>
  <si>
    <t>© 2018The accumulative roll bonding process allows to produce multilayered composites in which substantially dissimilar metals, both in terms of Young's modulus as well as mechanical strength, can be brought together. For the optimization of such laminated metal composites a fundamental understanding of the microstructural interactions and deformation processes at the internal material interfaces is necessary. The influence of a gradient in hardness and Young's modulus in ultrafine-grained laminated metal composites on the monotonic and cyclic mechanical properties is investigated in this paper. Special attention is put on aluminum/steel composites, as a high gradient in hardness and Young's modulus is present at the layer interfaces. The mechanical properties are determined in monotonic and cyclic three-point bending tests. By scanning electron microscopy, the influence of the meso- and microstructure on the fatigue properties is intensively studied. Furthermore, the internal stresses during elastic straining are calculated using finite element simulations. The results are that for the aluminum/steel composites the monotonic and cyclic properties are drastically increased compared to aluminum mono-material sheets, as well as to composites based on two different aluminum alloys, in which only a gradient in hardness at the material interface exists and the gradient in elastic properties is absent. This is related to a pronounced crack deviation at the material interface as well as to an effective load transfer in the composites.</t>
  </si>
  <si>
    <t>Accumulative Roll Bonding (ARB), Fatigue crack path, Fatigue life, FE-simulation, Laminated metal composites (LMCs), Monotonic mechanical properties, Ultrafine-grained (UFG) materials</t>
  </si>
  <si>
    <t>10.1016/j.ijfatigue.2018.06.009</t>
  </si>
  <si>
    <t>Effect of specimen configuration on fatigue properties of dissimilar aluminum to steel resistance spot welds</t>
  </si>
  <si>
    <t>© 2018General Motors (GM) has developed a proprietary resistance spot welding process using a Multi-Ring, Domed (MRD) electrode geometry that is capable of producing welds between aluminum alloys and steel materials with acceptable joint strength. This work presents fatigue properties of resistance spot welds (RSWs) produced between dissimilar 1.2-mm thick wrought aluminum AA6022-T4 and 2.0-mm thick IF steel RSWs in tensile-shear and coach-peel configurations. The results were compared to those of spot welds made of 1.2-mm thick and 2.00-mm thick AA6022-T4. The tensile-shear and coach-peel spot welds exhibited limited scatter in fatigue life for both stack-ups. The overall fatigue life of the tensile-shear AA6022-T4 to IF stack-ups was much greater than that of the AA6022-T4 to AA6022-T4 stack-ups. However, in coach-peel, there was no significant difference in fatigue life between the two stack-ups. In both tensile-shear and coach-peel fatigue tests the fracture mode for both stack-ups was primarily crack growth through the 1.2-mm thick AA6022-T4 sheet. The superior performance of the tensile-shear AA6022-T4 to IF steel RSWs was most likely a result of larger weld nugget size along with microstructural features that improved performance. These included more favourable notch root openings as well as columnar grain growth and alloying of the aluminum nugget with iron that could retard fatigue crack propagation.</t>
  </si>
  <si>
    <t>Aluminum alloy, Dissimilar materials, Fatigue strength, Resistance spot welds, Steel alloy</t>
  </si>
  <si>
    <t>10.1016/j.fusengdes.2018.02.011</t>
  </si>
  <si>
    <t>Overview of fatigue life assessment of baffles in Wendelstein 7-X</t>
  </si>
  <si>
    <t>BEM, Cracks, Fatigue, FEM, First wall, Thermo-mechanics, Wendelstein 7-X</t>
  </si>
  <si>
    <t>10.1016/j.conbuildmat.2018.07.249</t>
  </si>
  <si>
    <t>Experimental study on fatigue performance of corroded high-strength steel wires used in bridges</t>
  </si>
  <si>
    <t>© 2018 Elsevier LtdThis paper presents an experimental research on the fatigue performance of corroded high-strength steel wires used in bridges. Three dimensional (3D) profile measurements and fatigue tests were conducted on the steel wires on six corrosion levels. It is found that the experimental pitting depth followed a normal distribution and both the location and scale parameters increased with the corrosion degree. The fatigue test results indicated that corrosion could cause a significant decrease in the fatigue life of corroded steel wires. The S-N curves were bilinear in the log-log scale and the logarithmized fatigue life decreased linearly with the corrosion degree. An empirical formula for fatigue life calculation was established considering the corrosion effect. A method based on 3D measurements and AFGROW software was proposed to predict the remaining fatigue life of corroded steel wires. The predicted fatigue lives agreed well with the test results.</t>
  </si>
  <si>
    <t>Accelerated corrosion tests, AFGROW, Bridge wire, Corrosion, Fatigue life</t>
  </si>
  <si>
    <t>10.1016/j.conbuildmat.2018.07.170</t>
  </si>
  <si>
    <t>Corroded reinforced concrete beams under low-speed and low-cycle fatigue loads</t>
  </si>
  <si>
    <t>© 2018 Elsevier LtdThe study performs experimental investigation of the behavior of reinforced concrete (RC) beams with corroded steel reinforcement under low-speed and low-cycle fatigue loads. A total of 14 specimens were tested. The results indicated that the fatigue life cycles decreased by 88.7% when the mass loss increased from 1.56% to 12.56%. The fatigue lives from the present tests were compared with those from other experimental studies and predictions from the CEB-FIP 2010 code and indicated that the fatigue life of concrete estimated by the code is safe for a corroded beam under low-cycle fatigue loading.</t>
  </si>
  <si>
    <t>Concrete beam, Corroded reinforcement, Fatigue test, Low-cycle, Low-speed</t>
  </si>
  <si>
    <t>10.3390/met8100832</t>
  </si>
  <si>
    <t>Surface morphology and its influence on cyclic deformation behavior of high-Mn TWIP steel</t>
  </si>
  <si>
    <t>© 2018 by the authors. Licensee MDPI, Basel, Switzerland.In this study, the dependence of the cyclic deformation behavior on the surface morphology of metastable austenitic HSD® 600 TWinning Induced Plasticity (TWIP) steel was investigated. This steel—with the alloying concept Mn-Al-Si—shows a fully austenitic microstructure with deformation-induced twinning at ambient temperature. Four different surface morphologies were analyzed: as-received with a so-called rolling skin, after up milling, after down milling, and a reference morphology achieved by polishing. The morphologies were characterized by X-Ray Diffraction (XRD), Focused Ion Beam (FIB), Scanning Electron Microscopy (SEM) as well as confocal microscopy methods and show significant differences in initial residual stresses, phase fractions, topographies and microstructures. For specimens with all variants of the morphologies, fatigue tests were performed in the Low Cycle Fatigue (LCF) and High Cycle Fatigue (HCF) regime to characterize the cyclic deformation behavior and fatigue life. Moreover, this study focused on the frequency-dependent self-heating of the specimens caused by cyclic plasticity in the HCF regime. The results show that both surface morphology and specimen temperature have a significant influence on the cyclic deformation behavior of HSD® 600 TWIP steel in the HCF regime.</t>
  </si>
  <si>
    <t>Fatigue, FIB, HCF, LCF, SEM, Specimen self-heating, Surface morphology, TWIP steel, XRD</t>
  </si>
  <si>
    <t>10.3390/app8101948</t>
  </si>
  <si>
    <t>Simulation of cyclic deformation behavior of selective laser melted and hybrid-manufactured aluminum alloys using the phase-field method</t>
  </si>
  <si>
    <t>© 2018 by the authors.Selective laser melting process has already been developed for many metallic materials, including steel, aluminum, and titanium. The quasistatic properties of these materials have been found to be comparable or even better than their conventionally-manufactured counterparts; however, for their reliable applications in operational components, their fatigue behavior plays a critical role, which is dominated by several process-related features, like surface roughness, remnant porosity, microstructure, and residual stresses, which are controlled by the processing features, like imparted energy density to the material, its corresponding solidification behavior, the cooling rate in the process, as well as post-processing treatments. This study investigates the influence of these parameters on the cyclic deformation behavior of selective laser melted as well as hybrid-manufactured aluminum alloys. The corresponding microstructural features and porosity conditions are evaluated for developing correlations between the process conditions to microstructure, the deformation behavior, and the corresponding fatigue lives. From the numerical point of view, damage development with respect to process-induced cyclic deformation behavior is assessed by the phase-field method, which has been identified as an appropriate method for the determination of fatigue life at the respective applied stress levels. Fatigue strength of SLM-processed parts is found better than their cast counterparts, while hybridization has further increased fatigue strength. No effect of test frequency on the fatigue life could be established.</t>
  </si>
  <si>
    <t>Al-alloys, Deformation behavior, Phase-field method, Porosity, Residual stresses, Selective laser melting</t>
  </si>
  <si>
    <t>10.16579/j.issn.1001.9669.2018.05.024</t>
  </si>
  <si>
    <t>Experimental study on crack growth rate of B780CF steel welded joints under different welding process</t>
  </si>
  <si>
    <t>© 2018, Editorial Department of JOURNAL OF MECHANICAL STRENGTH. All right reserved.The fatigue crack growth rate under different welding process was tested with standard compact tension specimen, the test data are processed by using incremental polynomial method and the crack growth rate curve under different welding process was obtained. The effect of different welding process on the crack growth rate was analyzed, the result show under the condition of the same crack length, the influence on fatigue life N, base material life &lt; submerged arc welding life &lt; heat affected zone life &lt; manual welding life. and the fatigue fracture under welding process was analyzed, the mechanism of the crack growth rate under different welding process was discussed.</t>
  </si>
  <si>
    <t>Crack growth rate, Fatigue fracture, Incremental polynomial method, Welding process</t>
  </si>
  <si>
    <t>10.3901/JME.2018.19.232</t>
  </si>
  <si>
    <t>Investigation on the Grinding Ability of Thread Gauge Material under Different Heat Treatment</t>
  </si>
  <si>
    <t>© 2018 Journal of Mechanical Engineering.Safety production of oil-gas well is directly affected by the forming grinding quality of non-API thread gauge. Spiral tooth, up to IT3~IT4 level of dimensional accuracy, fatigue resistance performance (up to 20 000 cycle time) under severe service condition, all of these requirements have close relation with the heat treatment and grinding processes which used in the machining of thread gauge. However, in the final grinding of thread gauge, surface defects on tooth such as grinding burn on the flange, grinding crack are often happened. These defects would significantly reduce the abrasion resistance and service life of the gauge. In order to solve this situation, based on favorable usability and service properties of the gauge, this topic proposed a method to optimize the heat treatment of die steel which is the workpiece material and grinding parameters in parallel. Studies involve quantitative description of the relationship between heat treatment of die steel and its grinding performance, the grinding burn and crack could be solved by this technique. Heat treatment and surface grinding experiments are carried out on die steel, the results show that the optimized heat treatment improves the grinding quality of the material effectively. It also indicated the combination of optimized heat treatment and grinding parameters was the necessary condition in grinding of gauge material.</t>
  </si>
  <si>
    <t>Forming grinding, Grinding burn, Grinding crack, Heat treatment, Thread gauge</t>
  </si>
  <si>
    <t>10.1590/1679-78255259</t>
  </si>
  <si>
    <t>Experimental study of fatigue crack behavior of rib-to-rib butt welded connections in orthotropic steel decks</t>
  </si>
  <si>
    <t>© 2018, Brazilian Association of Computational Mechanics. All rights reserved.Rib-to-rib (RR) butt welded connections are one of the most sensitive locations for encountering fatigue failure in orthotropic steel decks (OSDs), and numerous fatigue cracks arising from these areas have been identified in existing OSD bridges. Due to dynamic factors in their service life bridges with an orthotropic steel deck (OSD) are prone to fatigue cracking and failure. Studies concerning the cases which use (RR) butt-welded connections are limited in the literature. In this study a cyclic loading experiment is carried out for the investigation of the fatigue life and crack propagation characteristics of butt-welded connections. A static numerical simulation was performed, and the experimental setup was verified with strain gage measurements at the beginning of the tests. Failure modes and stiffness curves were obtained. Crack growth characteristics are observed as provided by dye-penetrant and dynamic stiffness crack detection methods. Crack lengths against the number of cycles were obtained and failure cycles were recorded for construction of the fatigue strength (S-N) Curves as given in AASHTO (2007). Cracked specimens performed in E’ category while the control specimen showed infinite fatigue life. Also it is seen that dye-penetrant method is more efficient than the dynamic stiffness detection method.</t>
  </si>
  <si>
    <t>Butt welds, Fatigue crack behavior, Fatigue life, Finite element method, Full-scale tests, Rib-to-rib connection</t>
  </si>
  <si>
    <t>10.11916/j.issn.1005-9113.17031</t>
  </si>
  <si>
    <t>Influences of Tool Wear on Residual Stress and Fatigue Life of Workpiece in Hard Cutting Process</t>
  </si>
  <si>
    <t>Journal of Harbin Institute of Technology (New Series)</t>
  </si>
  <si>
    <t>© 2018, The Editorial Department of Journal of Harbin Institute of Technology. All right reserved.Tool wear has an important influence on the residual stress distribution on the machined surface. Also, it will influence the fatigue life of finished workpiece. In this research, the hard turning process of hardened die steel Cr12MoV was studied by using PCBN tool with considering tool wear. Based on the numerical treatment of residual stress, the dispersion and distribution curves of different tool wear were fitted, and the influence mechanism of tool wear on the residual stress distribution of machined surface was analyzed. Based on the theory of fatigue mechanics and mathematical statistics, the mathematical model for difference of stress dispersion and fatigue life was established. The rotating and bending tests were carried out on the standard parts after cutting process for the workpiece. The influence of tool wear on fatigue life was revealed by fracture surface morphology and fatigue life study. The results provide theoretical support for control of residual stress and the fatigue property of the machined surface under the actual working conditions.</t>
  </si>
  <si>
    <t>Fatigue life, Hard turning process, Residual stress dispersion, Surface residual stress, Tool wear</t>
  </si>
  <si>
    <t>10.11868/j.issn.1005-5053.2017.000188</t>
  </si>
  <si>
    <t>Prediction for Contact Fatigue Life of Plasma Sprayed Coating Based on Weibull Distribution</t>
  </si>
  <si>
    <t>© 2018, Editorial Board of Journal of Aeronautical Materials. All right reserved.Weibull distribution is one of the most common statistical methods used to deal with and analyze the fatigue life, but in the study of contact fatigue life of coating, most scholars established the Weibull distribution model without multivariate statistical analysis, which affected the accuracy of the model to a certain extent. In this work, NiCrBSi alloy coating was deposited on steel (AISI 1045) substrate using supersonic plasma spraying technique. Rolling contact fatigue (RCF) life of the coating was investigated using a ball-on-disc tester under different loads. The contact fatigue life of the coating was verified by Fan-Montfort test. The results show that the RCF life of different loads accords with Weibull distribution. The map of Weibull distribution failure probability is plotted. The coating failure probability at any number of cycles under the same working conditions can be observed intuitively through the map. The regression equation of RCF life and loading is established, it shows that the logarithm of characteristic life is linear associated with the loading, and the regression model can accurately characterize the contact fatigue life of coatings in a certain range.</t>
  </si>
  <si>
    <t>Best linear unbiased estimate, Contact fatigue life, Fan-Montfort test, Weibull distribution</t>
  </si>
  <si>
    <t>10.3969/j.issn.1007-9629.2018.05.008</t>
  </si>
  <si>
    <t>Effect of Corrosion Pits on Fatigue and Fracture Properties of Steel Bars</t>
  </si>
  <si>
    <t>© 2018, Editorial Department of Journal of Building Materials. All right reserved.With artificial drilling pits as simulation of corrosion pits of 3 HPB300steel bars, the fatigue crack growth tests on steel bar specimens were conducted based on beach marking method, and FRANC3D was used to analyze the fatigue crack propagation of steel bars. On this base, the crack growth process of 12semi-elliptical pits with different sizes was numerically analyzed with different stress amplitudes. The results show that the crack growth rate grows slowly at first, then increases significantly; the fatigue life of the steel bar with larger initial crack depth is notably lowered; the larger the initial crack depth to width ratio is, the shorter the fatigue life of steel bars is; the fatigue life of the rebar decreases with the increase of stress amplitude, and the larger the initial aspect ratio is, the faster the crack propagation rate increases and the shorter the fatigue life is.</t>
  </si>
  <si>
    <t>Beach marking method, Corrosion pit, Fatigue crack growth, Fatigue life, FRANC3D, Numerical analysis</t>
  </si>
  <si>
    <t>10.6052/j.issn.1000-4750.2017.06.0483</t>
  </si>
  <si>
    <t>Experimental study on the fatigue crack growth behavior of bridge steel Q345qD at low temperatures</t>
  </si>
  <si>
    <t>Ductile-brittle transition temperature, Fatigue crack growth, Low temperature, Q345qD bridge steel, Threshold</t>
  </si>
  <si>
    <t>10.2472/jsms.67.897</t>
  </si>
  <si>
    <t>Influence of shot peening treatment on rotating bending high-cycle fatigue properties of additive manufactured maraging steels material</t>
  </si>
  <si>
    <t>© 2018 The Society of Materials Science, Japan.Rotating bending fatigue tests were conducted to investigate the effect of shot peening on fatigue properties of maraging steels made by direct metal laser sintering process which was one of additive manufacturing processes. In order to investigate the effect of lamination direction of material, two types of specimen changed modeling pattern as horizontal modeling and vertical modeling were prepared. As the result of the fatigue test, non peened specimen was fractured from initial defect near the specimen surface, but the shot peened specimen was fractured from initial defect inside specimen where located 600m deeper from surface of specimen. The size of initial defect differs according to the difference in modeling pattern and its size of the vertical modeling material was larger than the horizontal modeling material ones. However, threshold stress intensity factor at which specimen fracture of both materials were the same levels. The cause of this, fatigue limits of the vertical modeling material was slightly smaller than the horizontal modeling material ones. And then, since the final dimensions of the fish eye of both materials become the same, fatigue life of vertical modeling material shorter than horizontal modeling material.</t>
  </si>
  <si>
    <t>Additive manufactured, Fish eye, Fracture mechanism, High cycle fatigue (HCF), Maraging steel, Shot peening, Stress intensity factor</t>
  </si>
  <si>
    <t>10.1115/1.4040368</t>
  </si>
  <si>
    <t>Research on the application of f&lt;inf&gt;en&lt;/inf&gt; for environmentally assisted fatigue evaluation of the austenitic SS pipe under combined transient loads</t>
  </si>
  <si>
    <t>Copyright © 2018 by ASME.Accumulative test data indicate that the effects of the light water reactor (LWR) environment could cause the fatigue resistance of primary pressure boundary components materials to be significantly reduced. Environmentally assisted fatigue (EAF) is the abbreviation of the environmentally assisted fatigue. In 2007, Nuclear Regulatory Commission (NRC) issued RG. 1.207. It was updated in 2014. And, it requires that the effects of LWR environment on the fatigue life reduction of metal components should be considered for new design plants. And it suggests to use environmental correction factor, Fen, to account for EAF. NRC regulation (NUREG), NUREG/CR-6909 (NRC, 2013, “Effect of LWR Coolant Environments on the Fatigue Life of Reactor Materials,” U.S. Nuclear Regulatory Commission, Argonne, IL, Standard no. NUREG/CR-6909), presents the detail Fen calculation formula. Fen is a function of temperature, strain rate, dissolved oxygen level in water, and sulfur content of the steel. Accordingly, Fen calculation will present a comparatively conservative result. Depending on the experience of the primary pressure boundary piping transient operation, Fen varies during each transient. More uncertainty and confusion are raised during the application of the Fen method. The research work in this paper includes: first, the typical character of piping thermal transient is derived based on the existing experience. Second, small specimen EAF tests are conducted depending on the above derived combined loading characters. Then effort is taken to improve the application of the Fen method for the combined multitransient loading conditions. And the results are compared with those of the lowest instantaneous Fen method and equalization of the weighted Fen method. Finally, a designed test plan is presented.</t>
  </si>
  <si>
    <t>Austenitic SS pipe, Combined transient loads, EAF, Environmental fatigue correction factor, Strain rate</t>
  </si>
  <si>
    <t>10.1016/j.ijadhadh.2018.05.016</t>
  </si>
  <si>
    <t>Strength properties of aluminium/glass-fiber-reinforced laminate with additional epoxy adhesive film interlayer</t>
  </si>
  <si>
    <t>International Journal of Adhesion and Adhesives</t>
  </si>
  <si>
    <t>© 2018 Elsevier LtdThis paper studies the strength analysis of two types of fibre-metal laminates (FMLs), with a different way of preparing the adhesive coupling between 2024-T3 aluminium alloy sheets and a polymer/fibre layer. In the first variant, the 3 M structural adhesive film AF 163-2 K is used as an intermediate layer between prepreg and adherends. The adhesive layer is co-cured with prepreg and adherends. In the second FML variant, coupling between adherends was produced using epoxy resin. Two types of strength test, – i.e., tensile/shear test and 90° peel test – were used to measure the adhesion between the layers of FML composite. To measure the joint strength the tensile test was used. The fracture mode and the fracture surfaces were examined and discussed using a scanning electron microscope. The application of the adhesive film as an additional binding agent caused an increase in laminate elasticity. In this way, the strength and fatigue life of the joint increased. The main advantage of adhesive film application was a significant increase in the peel strength of laminate, which reached 289.4%. As a result of this, bonded laminates are very susceptible to normal stresses. However, the application of the additional adhesive film in the analysed 2/1 laminate lay-up increased the mass of the laminate by about 10%. Furthermore, a significant increase in the FML peel strength was achieved, with the increased cost of the additional adhesive film at about 20%.</t>
  </si>
  <si>
    <t>2024-T3 aluminium alloy, Adhesive joints, FML composites, Peel strength, Shear strength</t>
  </si>
  <si>
    <t>10.3221/IGF-ESIS.46.28</t>
  </si>
  <si>
    <t>Fatigue crack propagation in welded joints X70</t>
  </si>
  <si>
    <t>© 2018, Gruppo Italiano Frattura. All rights reserved.Structural failure assessment approaches take into account local parameters, specimen geometry, loading and material. In the case of welded joints, in addition to these parameters, consideration must be given to the effect of the heterogeneity of properties due to welding. The objective of our work is to study the fatigue crack propagation of welded joint in API X70 pipeline steel. This experimental study focused on welded joints in the different parts, base metal, weld metal and heat affected zone. The concepts of fracture mechanics are used to analyze the harmfulness of defects in welded joints and the main part of fatigue life falls on the crack propagation. The results obtained show that the fatigue crack propagation rate of cracks in the heat affected zone is delayed compared to the other zones. The effect of the microstructure and the quality of submerged arc welding of the studied X70 steel are significant. Tensile tests, hardness and measurement of energetically parameters complemented this work.</t>
  </si>
  <si>
    <t>Energy, Fatigue crack propagation, Mechanical behaviors, X70</t>
  </si>
  <si>
    <t>10.1108/IJSI-12-2017-0073</t>
  </si>
  <si>
    <t>Quantification of weld size parameters for throat failure prevention in a brake flange axle weld subjected to torsional loading with structural stress approach</t>
  </si>
  <si>
    <t>© 2018, Emerald Publishing Limited.Purpose: The brake reaction test performed on a rear axle assembly revealed that the brake flange weld could not sustain the load needed to pass the minimum requirement of the test. Evaluation of the failure mode indicated that the fracture of the weld originated at the root of the weld and cracked through the fusion zone of the weld instead of cracking through base material (toe failure). The paper aims to discuss these issues. Design/methodology/approach: A computational methodology is presented to quantify the critical parameters to prevent throat failure. The torsion dominated loading created high in-plane shear stress on the weld which can contribute significantly to the premature failure. Findings: The failure through the fusion zone, often termed as weld throat/root failure, was not accounted for during the design phase by numerical simulation which led to the wrong conclusion that the design will pass the test requirement. Although weld sizing and weld penetration depth can explain such unexpected failure modes, fatigue life of this particular failure was still over-predicted using the Master SN curve formulation of structural stress approach which is well established for Mode I type of failure. Accounting for the shear component in the structural stress approach led to good correlation with the test specimen. Weld throat depth is a significant parameter contributing to throat failure. Practical implications: The failure of the weld joining the brake flange and the tube of an axle is a high severity failure mode which can result in loss of vehicle control and injury or death and hence the failure should be prevented at any cost. Originality/value: Most of the previous work of welded components relates to Mode I loading. There is very few research performed to discuss the Mode III loading and failure. This research illustrates the importance of considering the throat failure mode and quantifies the weld parameters to prevent such failures in design applications.</t>
  </si>
  <si>
    <t>Master SN curve, Throat fracture</t>
  </si>
  <si>
    <t>10.1007/s11665-018-3625-y</t>
  </si>
  <si>
    <t>The Effect of Heat Treatment Process Parameters on Mechanical Properties, Precipitation, Fatigue Life, and Fracture Mode of an Austenitic Mn Hadfield Steel</t>
  </si>
  <si>
    <t>© 2018, ASM International.In this study, the effect of cooling rate after heat treatment on mechanical properties, fatigue life, precipitation and fracture mode of an austenitic Mn Hadfield steel was investigated. Cast samples of the Hadfield steel were heat treated at 1100 C for 2 h. The samples were subsequently quenched in pure water and also in 3 wt.% NaCl salt bath. Optical microscope (OM) and scanning electron microscope (SEM) were used to analyze microstructure and fracture surfaces. Transmission electron microscope (TEM) was used to assess the precipitates. X-ray diffraction (XRD) was used to determine the phases formed. Mechanical properties and fatigue life were determined by uniaxial tensile test, bending fatigue and hardness measurements. Results showed that the sample quenched in salt bath had lower Mn3C precipitates, hardness, yield and tensile strengths. Instead, this situation resulted in a more ductile fracture mode and higher formability. Finally, the fatigue life of the sample quenched in salt bath was longer than the one quenched in pure water.</t>
  </si>
  <si>
    <t>austenitic Mn Hadfield steel, cooling rate, fatigue life, fracture mode, mechanical properties</t>
  </si>
  <si>
    <t>10.1016/j.addma.2018.07.009</t>
  </si>
  <si>
    <t>Numerical tools to investigate mechanical and fatigue properties of additively manufactured MS1-H13 hybrid steels</t>
  </si>
  <si>
    <t>© 2018 Elsevier B.V.Additive manufacturing (AM) has been recently used to deposit metal powder on top of conventional metals. Of particular interest is hybrid additively manufactured steels which were found to be a suitable solution to benefit from features of each metal at different spots of a mechanical component. Due to its superior mechanical characteristics, maraging steel (MS1) has recently attracted tremendous attention for additive manufacturing applications mainly in aerospace, tool and die, and marine industries or to be 3D printed on top of other metals as a hybrid product using different techniques such as Direct Metal Laser Sintering (DMLS). In this paper a predictive finite element (FE) model and a combined analytical-numerical framework were developed to evaluate the mechanical performance of hybrid additively manufactured components and facilitate the prediction of hardness and fatigue life of these parts. The proposed tools were employed in two scopes: First to simulate the indentation hardness test of hybrid DMLS-MS1-H13 steels; and second to calculate fatigue crack nucleation life of maraging steel including defects (i.e. welding residual stresses). Parameters such as local and global displacements, changes in Young's modulus, and hardness, high cycle fatigue life, welding temperature distribution, and residual stress were investigated. The hardness experiments were carried out to improve the reported data found in similar studies, which were used as the main resource to validate the proposed numerical framework. The capabilities of the presented frameworks enable this work to target existing ambiguities in additively manufactured mechanical components.</t>
  </si>
  <si>
    <t>Additive manufacturing, Fatigue crack nucleation, Finite element analysis, Maraging steel (MS1), MS1-H13 hybrid steels, Welding residual stresses</t>
  </si>
  <si>
    <t>10.1016/j.joen.2018.06.006</t>
  </si>
  <si>
    <t>Cyclic Fatigue of Reciproc and Reciproc Blue Nickel-titanium Reciprocating Files at Different Environmental Temperatures</t>
  </si>
  <si>
    <t>Journal of Endodontics</t>
  </si>
  <si>
    <t>© 2018 American Association of EndodontistsIntroduction: The aim of the present study was to investigate the impact of ambient temperature on the life span of nickel-titanium (NiTi) files. Methods: Cyclic fatigue testing of NiTi instruments was performed in a stainless steel artificial canal. During the experiment, 4 different temperatures (0°C, 20°C, 35°C, and 39°C) were used in a thermostatic bath controlled using electronic and infrared controls. Eighty R25 Reciproc Blue (VDW, Munich, Germany) and 80 R25 Reciproc (VDW) instruments were reciprocated in the artificial canal until fracture occurred, and the time to fracture and the length of the fractured fragment were recorded. The phase transformation temperature for 3 instruments of each type was analyzed by differential scanning calorimetry. One-way analysis of variance and Bonferroni tests were used to statistically analyze the data at a 5% significance level (P &lt;.05). Results: Reciproc Blue instruments were significantly more resistant to cyclic fatigue than Reciproc at all the temperatures tested (P &lt;.05). Fatigue resistance was proportionally higher as the environmental temperature decreased (0°C &gt; 20°C &gt; 35°C &gt; 39°C). No signiﬁcant difference was registered for the length of the fractured fragment of both instruments tested at all temperatures tested (P &gt;.05). Conclusions: Blue alloy significantly increases the cyclic fatigue resistance of Reciproc files compared with M-Wire alloy. Temperature significantly affects the life span of NiTi files. When the ambient temperature increases between 0°C and 35°C, the fatigue resistance of the files statistically decreases.</t>
  </si>
  <si>
    <t>Ambient temperature, cyclic fatigue resistance, heat treatment, instruments, nickel-titanium</t>
  </si>
  <si>
    <t>10.1061/(ASCE)CC.1943-5614.0000875</t>
  </si>
  <si>
    <t>Fatigue and Monotonic Behaviors of Corrosion-Damaged Reinforced Concrete Beams Strengthened with FRCM Composites</t>
  </si>
  <si>
    <t>© 2018 American Society of Civil Engineers.This paper provides a comprehensive account of using fabric-reinforced cementitious matrix (FRCM) composites to strengthen corrosion-damaged reinforced concrete (RC) structures subjected to monotonic loading and fatigue. Twelve beams were constructed and tested to failure under four-point loading configuration. Prior to testing, 10 beams were subjected to accelerated corrosion for 140 days, leading to an average mass loss in the steel reinforcement of 19%. Eight corrosion-damaged beams were strengthened and tested while the other two beams remained unstrengthened. Two other virgin beams that were not subjected to corrosion were used as benchmarks. The test parameters included the fabric material (polyparaphenylene benzobisoxazole and carbon), the number of FRCM plies, the strengthening configuration, and the type of loading (monotonic and fatigue). Test results showed that the corrosion of steel bars dramatically decreased the fatigue life of the beams. After strengthening, the corrosion-damaged beams fully restored the load-carrying capacity of the virgin beam. The FRCM-strengthened beams endured more load cycles than those endured by their unstrengthened benchmarks but could not restore the original fatigue life of the virgin beam. The effect of FRCM configuration was more pronounced in the beams subjected to fatigue than those tested monotonically. PBO-FRCM composites were more effective than the carbon counterparts in enhancing the fatigue performance of the corrosion-damaged beams.</t>
  </si>
  <si>
    <t>Cementitious materials, Corrosion, Fabric-reinforced cementitious matrix, Fatigue, Flexure, Repair, Strengthening</t>
  </si>
  <si>
    <t>10.1061/(ASCE)ST.1943-541X.0002192</t>
  </si>
  <si>
    <t>Low-Cycle Fatigue Testing of Shear Links and Calibration of a Damage Law</t>
  </si>
  <si>
    <t>© 2018 American Society of Civil Engineers.This paper experimentally studies the low-cycle fatigue (LCF) behavior of shear links in eccentrically braced frames (EBFs) with the aim of calibrating a convenient damage law for estimating the exhausted as well as remaining life of these members under any loading history. A total of 14 specimens are tested using a nearly full-scale EBF setup under constant-amplitude cycles as well as proportional and arbitrary loading histories. A generalized damage law is subsequently calibrated using results of the present study as well as a comprehensive data compilation of previous experiments for predicting the occurrence of link fracture under earthquake-induced loading histories. The approach forms a basis for the development of acceptance criteria based on cumulative measures which can be incorporated into the current performance-based design and evaluation procedures. For further validation, the procedure is applied to the case of EBF links fractured during the Christchurch earthquakes. Finally, the current standards for EBF shear links are discussed based on the findings of the LCF tests.</t>
  </si>
  <si>
    <t>Damage law, Eccentrically brace frames, Links, Low-cycle fatigue, Steel</t>
  </si>
  <si>
    <t>10.1061/(ASCE)BE.1943-5592.0001280</t>
  </si>
  <si>
    <t>Fatigue Damage Evaluation of Orthotropic Steel Deck Considering Weld Residual Stress Relaxation Based on Continuum Damage Mechanics</t>
  </si>
  <si>
    <t>© 2018 American Society of Civil Engineers.Weld residual stresses (WRSs) in orthotropic steel decks (OSDs) contribute prominently to fatigue damage. WRSs relax during the accumulation of fatigue damage. However, their effects are ignored in conventional methods of fatigue damage evaluation. This paper presents the first evaluation approach to fatigue damage that considers of the relaxation of WRSs. WRSs were analyzed using a thermomechanical analysis that took into account the relaxation of WRS. An elastic-plastic fatigue damage model was developed using continuum damage mechanics. The proposed model of fatigue damage was experimentally validated using fatigue tests on U-rib weld connection specimens under different cyclic loading conditions. The test results indicated the feasibility of the elastic-plastic fatigue damage model for predicting WRSs and fatigue damage in OSDs. Ignoring the effects of WRSs may result in the overestimation of fatigue life, resulting in structural designs that are not conservative enough.</t>
  </si>
  <si>
    <t>Fatigue damage model, Fatigue evaluation, Orthotropic steel deck (OSD), Weld residual stress, Weld residual stress relaxation</t>
  </si>
  <si>
    <t>10.1061/(ASCE)ST.1943-541X.0002184</t>
  </si>
  <si>
    <t>Underwater Large-Scale Experimental Fatigue Assessment of CFRP-Retrofitted Steel Panels</t>
  </si>
  <si>
    <t>© 2018 American Society of Civil Engineers.Some steel structures, such as hydraulic navigation and marine structures, operate in harsh wet and corrosive environments and can suffer significant deterioration. The deterioration manifests itself in the form of corrosion, fatigue cracking, or a combination of both. Although typically viewed as a nuisance, if left unrepaired, the deterioration can threaten the integrity of the structure. Repairing these cracks using conventional repair methods has proven to be not only time-consuming but also ineffective. Recent advances in the use of carbon fiber-reinforced polymers (CFRPs) to retrofit structures have demonstrated its viability as a solution for increasing fatigue life of metal structures. However, the applications have been primarily focused on the aerospace and bridge industries, and very few studies have been concerned with retrofitting metallic structures under wet and corrosive environments. Therefore, there is a clear need to evaluate the possibility of using CFRP to repair underwater metal structures. To this end, this paper devises a new experimental setup to allow for underwater testing of large-scale steel panels retrofitted with CFRP patches. The purpose of this experimental study is to provide a first-of-its-kind benchmark data by which the potential for using CFRP for underwater fatigue repair of metallic structures can be assessed. Five large-scale steel panels are tested, three of which are repaired with CFRP patches, under different environmental conditions. The study evaluates the effect of CFRP retrofit on crack growth rate. Because the application in this study pertains to water navigation structures used in rivers, the effect of fluvial sediments and salt are considered. The use of salt allows for accelerated corrosion in the specimens to represent the actual condition of deteriorated panels. Test results for dry and underwater specimens show an increase in fatigue life with the use of CFRP compared with bare specimens. The results also show an increase in debonding susceptibility of the CFRP when the CFRP/adhesive system is subjected to corrosion, turbulence, and sediment particles.</t>
  </si>
  <si>
    <t>Carbon fiber-reinforced polymers (CFRP)-retrofitted steel panels, Fatigue and fracture, Large-scale experimental testing, Miter gates, Steel hydraulic navigation structures, Underwater</t>
  </si>
  <si>
    <t>10.1016/j.engstruct.2018.06.074</t>
  </si>
  <si>
    <t>Experimental investigation on the CFRP strengthening efficiency of steel plates with inclined cracks under fatigue loading</t>
  </si>
  <si>
    <t>CFRP properties, CFRP strengthening, Damage degree, Fatigue life, Fatigue test, Inclined crack, Initial crack length, Mixed-mode (I + II), Steel plate</t>
  </si>
  <si>
    <t>10.1016/j.engfracmech.2018.06.014</t>
  </si>
  <si>
    <t>Fatigue resistance of the deck plate in steel orthotropic deck structures</t>
  </si>
  <si>
    <t>© 2018 Elsevier LtdSteel orthotropic decks in bridges and ferries have shown to be prone to fatigue cracking. A typical fatigue crack observed in these structures initiates at the root of the weld between the deck plate and stringer and grows into the deck plate. Due to limited fatigue test data available and the deviating characteristics of this type of crack as compared to other types of fatigue cracks, the fatigue strength is uncertain. In this study, a linear elastic fracture mechanics model has been developed for this type of crack, providing insight into its fatigue performance. The model predicts a relatively high fatigue resistance which is close to the results of fatigue tests. The model further predicts a relatively long residual fatigue life after crack detection, providing large inspection intervals.</t>
  </si>
  <si>
    <t>Bridge deck, Deck plate crack, Fatigue, Probabilistic fracture mechanics, Rib-to-deck plate joint</t>
  </si>
  <si>
    <t>10.1016/j.engstruct.2018.05.112</t>
  </si>
  <si>
    <t>Bond behaviour of CFRP/steel strap joints exposed to overloading fatigue and wetting/drying cycles</t>
  </si>
  <si>
    <t>© 2018 Elsevier LtdCarbon fibre reinforced polymer (CFRP) has been widely used in strengthening of deficient steel structures in subtropical regions following their application in concrete structure rehabilitation. However, after the strengthening, both hygrothermal conditions and overloading fatigue can further promote the mechanical degradation of the strengthened structures, and the tendency remains unclear. Therefore, to predict the service life of steel structures after CFRP strengthening, the bond behaviour of CFRP-strengthened steel plates that are affected by overloading fatigue damage and/or wetting/drying cycles (WDCs) with 3.5 wt% NaCl solution was investigated in this study. In total, 12 CFRP/steel strap joints were tested in six cases, where six specimens experienced overloading damage by axial fatigue tensile loading. Then, both specimens with and without predamage were exposed to WDCs (0, 90 and 180). After WDC exposure, the tensile tests were conducted. The load-strain curves, tensile-bearing capacities, failure modes and interfacial stress distributions were obtained. As observed, with increasing WDCs, the strength of the overloading fatigue-damaged specimens continuously decreased. However, the strength of the specimens without overloading damage decreased during the first 90 WDCs and then slightly increased during the next 90 WDCs. In addition, a simple expression of the maximum interfacial principle stress at the gap location of the CFRP/steel strap joints was developed. A model based on the maximum stress was proposed to evaluate the long-term bond strength degradation of CFRP-strengthened steel structures under overloading fatigue and/or WDC conditions, and good consistency was reached with the test results.</t>
  </si>
  <si>
    <t>Bond behaviour, CFRP, Durability, Overloading fatigue, Wetting/drying cycles</t>
  </si>
  <si>
    <t>10.1016/j.jnucmat.2018.05.064</t>
  </si>
  <si>
    <t>Influence of mean stress and light water reactor environment on fatigue life and dislocation microstructures of 316L austenitic steel</t>
  </si>
  <si>
    <t>© 2018 Elsevier B.V.Influence of mean stress on fatigue life of the austenitic stainless steel 316 L in air and light water environments (boiling water reactor/hydrogen water chemistry) at 288 °C was determined with a series of tests carried out in load-control mode. Fatigue life was found to increase with application of compressive and tensile mean stress in air and light water reactor environments. Secondary hardening was regarded as the main reason for this behavior. A modified Smith-Watson-Topper (SWT) model was considered to account for mean stress and was shown to predict fatigue life accurately in air and water environments. The reduction of fatigue life in water environment, determined with the SWT curves, was about 2.5. Observations of the end-of-life dislocation arrangements by transmission electron microscopy showed that the dislocation microstructure depends essentially on plastic strain amplitude, which in turn is strongly correlated to stress amplitude and mean stress. The microstructures were found consistent with those usually observed after strain-controlled experiments. At rather low plastic strain amplitudes, corduroy structure consisting of small dislocation loops was observed. Acting as significant obstacle to dislocation motion, corduroy structure affects overall dislocation mobility therefore contributing to notable secondary cyclic hardening.</t>
  </si>
  <si>
    <t>Austenitic steels, Fatigue life, Light water reactor environment, Mean stress, Transmission electron microscopy</t>
  </si>
  <si>
    <t>10.1016/j.triboint.2018.05.029</t>
  </si>
  <si>
    <t>A 3D efficient finite element model to simulate rolling contact fatigue under high loading conditions</t>
  </si>
  <si>
    <t>3D FE model, Accumulation of plastic deformation, Damage mechanics, Prediction fatigue life, Rolling contact fatigue</t>
  </si>
  <si>
    <t>10.11918/j.issn.0367-6234.201707026</t>
  </si>
  <si>
    <t>Low-cycle fatigue behaviors of structural steel and modification of the two-surface constitutive model</t>
  </si>
  <si>
    <t>© 2018, Editorial Board of Journal of Harbin Institute of Technology. All right reserved.In order to evaluate the damage of steel structures induced by earthquake, this research investigated the coupling relation between the ultimate plastic deformation and low-cycle fatigue life as well as the cyclic softening behavior of structural steel. The repeated high strain loading experiments were carried out on low carbon steel Q345qC, and the low-cycle fatigue life and cyclic softening behavior were studied. By analyzing the relationships between the bearing capacity deterioration and the dissipating energy density, the modification of the bounding surface radius and center and cyclic softening were introduced to the two-surface constitutive model. On this basis, the mechanical behaviors of a steel bridge pier under cyclic loading were investigated by employing the modified two-surface constitutive model, and the effects of material cyclic softening on the bearing capacity of the steel bridge pier were analyzed and discussed. Results show that the structural steel Q345 has good ductility and anti-low-cycle fatigue property. No evident coupling relation between ultimate plastic deformation and low cycle fatigue life of the steel was observed in the experiments. Cyclic softening is more apparent at a larger plastic strain state. The modified two-surface constitutive model is capable of simulating the cyclic softening behavior of the steel in a very satisfactory manner. The bearing capacity of the steel bridge pier under cyclic loading or in earthquake decreases slightly when material cyclic softening is considered.</t>
  </si>
  <si>
    <t>Bridge building material, Constitutive model, Cyclic softening, Low-cycle fatigue, Seismic performance</t>
  </si>
  <si>
    <t>10.1016/j.msea.2018.08.073</t>
  </si>
  <si>
    <t>Evaluation of size effect on strain-controlled fatigue behavior of a quench and tempered rotor steel: Experimental and numerical study</t>
  </si>
  <si>
    <t>© 2018 Elsevier B.V.Combining the weakest-link theory with fatigue crack growth modeling, this study presents a mechanical-probabilistic modeling of specimen size effect for 30NiCrMoV12 steel in a low cycle fatigue (LCF) regime. Particularly, the influence of specimen size on fatigue life is quantified by experiments in strain-controlled fatigue and crack propagation. Experimental results from replica tests with three geometrical specimens indicate that nearly all of its fatigue life consists of multiple surface cracking with mutual interactions and coalescences. A probabilistic procedure for multiple surface fracture simulation is then established by incorporating random processes of crack formation, propagation and coalescence between dispersed surface cracks. Moreover, an evaluation of surface damage evolution is elaborated based on statistical physics for different structural sizes/volumes, which showed good agreement between analytical life distributions and test results.</t>
  </si>
  <si>
    <t>Crack coalescence, Fatigue, Life prediction, Size effect, Weakest-link theory</t>
  </si>
  <si>
    <t>10.15961/j.jsuese.201700591</t>
  </si>
  <si>
    <t>Effect of Torsional Pre-strain on the Extremely Low Cycle Fatigue Properties of Q345R Steel</t>
  </si>
  <si>
    <t>© 2018, Editorial Department of Advanced Engineering Sciences. All right reserved.Extremely low cycle fatigue (ELCF) properties of pressure vessel steel Q345R steel with torsional pre-strain were investigated. The fatigue tests were conducted on a MTS 809 servo-hydraulic material testing machine. The tests were run under uniaxial tension-compression loading with total lateral strain control. The ELCF behaviors, such as cyclic stress response characteristics, cyclic stress-strain relationships, and the fatigue life were investigated. The fatigue lives were processed by Weibull double parameters probability function, and the results revealed good linear correlations between the fatigue lives and the confidence level in the double logarithmic coordinate. The strain-life data from the axial tests were used to derive suitable Hollomon and Coffin-Manson parameters for the test material. And the fatigue life prediction models were obtained. Moreover, the relationship between the plastic strain energy and the cycles was calculated and the cyclic toughness was analyzed. The scanning electron microscope (SEM) micrographs revealed that compared to the material without pre-strain, the fracture of the torsional pre-strained material has more cavities, voids and secondary cracks.</t>
  </si>
  <si>
    <t>Extremely low cycle fatigue(ELCF), Fatigue toughness, Microcosmic fracture mechanism, Q345R steel, Torsional pre-strain</t>
  </si>
  <si>
    <t>10.13465/j.cnki.jvs.2018.17.037</t>
  </si>
  <si>
    <t>Simulation and tests for tensile fatigue life of steel wire rope</t>
  </si>
  <si>
    <t>© 2018, Editorial Office of Journal of Vibration and Shock. All right reserved.To predict fatigue life of steel wire ropes under tensile load, the finite element model of a 6×36WS steel wire rope was established and its stress distribution under axial tensile load was simulated. The tensile fatigue test for the steel wire having the maximum stress was conducted to obtain its load-life curve. Then, the tensile fatigue life of the steel wire rope was simulated and its tensile fatigue test was conducted to verify the simulated result. The fatigue simulation result of the wire rope showed that under the axial tensile load, the maximum stress is located at the contact area of adjacent two strands where the fatigue life is the shortest; the fatigue life simulation result of the wire rope agrees well with that of its fatigue test, the load-life curve fitted with simulation data provides a basis for predicting fatigue life of steel wire ropes.</t>
  </si>
  <si>
    <t>Fatigue life, Finite element, Steel wire, Steel wire rope, Tensile test</t>
  </si>
  <si>
    <t>10.1016/j.actamat.2018.07.036</t>
  </si>
  <si>
    <t>Fatigue life and mechanistic modeling of interior micro-defect induced cracking in high cycle and very high cycle regimes</t>
  </si>
  <si>
    <t>© 2018 Acta Materialia Inc.Axially loaded push-pull cyclic tests of a precipitation-hardened stainless steel with different sampling orientations were conducted in high cycle and very high cycle fatigue regimes. Results showed apparent fatigue anisotropy with non-metallic inclusions dominating crack initiation behavior. A fatigue lifing model was developed by combining size, location and shape of inclusions into a new form of Z parameter to rationalize the orientation effect. Using a multi-scale and full-field approach, the inclusion-induced interior cracking mechanisms were found to be associated with inclusion-microstructure interaction resulted plasticity. Micro-hardness at the cracking site was the lowest on the fracture surface, and surrounding microstructures showed formation of small grains with clear interfaces. The fine granular area was characteristic of several nano-scale fine grains formed in terms of dislocation cell structures by martensitic laths breakdown. The coalescence of interfaces or micro-crackings finally became interior early fatigue cracks. The mechanistic modeling of “fragmentation of martensitic laths and formation of dislocation cells” revealed a microstructure-dependent crack initiation and stage I growth for interior fatigue cracking. All these inform the significance of combining metallurgical and processing factors in designing against fatigue of engineering materials.</t>
  </si>
  <si>
    <t>Dislocation structures, Fatigue crack initiation, Focused ion beam (FIB), Microstructure-inclusion interaction, Very high cycle fatigue</t>
  </si>
  <si>
    <t>10.1016/j.surfcoat.2018.06.041</t>
  </si>
  <si>
    <t>Comparative study of the effects of surface mechanical attrition treatment and conventional shot peening on low cycle fatigue of a 316L stainless steel</t>
  </si>
  <si>
    <t>© 2018 Elsevier B.V.In this work, the effects of surface mechanical attrition treatment (SMAT) and conventional shot peening (CSP) are comparatively studied on the surface characteristics and low cycle fatigue (LCF) properties of a 316L stainless steel. For this purpose, surface topography, residual stress and work hardening are evaluated on the treated samples. Both CSP and SMAT are performed with the same Almen intensity and the same coverage. Total strain controlled LCF tests are carried out in order to compare the effects of these two techniques on the fatigue properties of the studied steel. The results show that the samples treated by SMAT and CSP exhibit similar trends of cyclic stress amplitude evolution, and higher mechanical strength than the untreated samples. However, the samples treated by CSP manifest higher fatigue life under low strain amplitude (±0.5%), but lower fatigue life under high strain amplitude (±1.25%), compared to the SMATed samples. The fatigue life results are discussed based on the analysis of different characteristics including surface topography, microstructure, residual stress and its relaxation, as well as fracture surfaces.</t>
  </si>
  <si>
    <t>316L steel, Conventional shot peening, Damage mechanism, Low cycle fatigue, SMAT</t>
  </si>
  <si>
    <t>10.1016/j.oceaneng.2018.06.040</t>
  </si>
  <si>
    <t>Numerical modelling of a steel catenary riser section in the touchdown zone under cyclic loading</t>
  </si>
  <si>
    <t>© 2018 Elsevier LtdThe fatigue life of steel catenary risers is significantly influenced by cyclic riser–seabed–water interaction in the touchdown zone. In this study, the penetration and extraction of a shallow embedded riser section, subjected to cyclic vertical loading, are simulated using a computational fluid dynamics approach with ANSYS CFX. An empirical strength degradation model is proposed for soil softening due to undrained remoulding and clay–water interaction in the highly sheared interface, termed ‘shear wetting.’ The combined effects of strain rate and softening on the mobilized shear strength of deepwater offshore clay are implemented in CFX. A sufficiently large number of loading cycles is simulated using this computationally efficient numerical technique to achieve a stable response. A significantly large reduction of vertical resistance of a shallowly embedded riser section due to cyclic loading, as observed in physical model tests, is obtained using the proposed strength degradation model with shear wetting, which cannot be explained simply by undrained remoulding.</t>
  </si>
  <si>
    <t>Cyclic loading, Finite volume method, Soft clay, Steel catenary riser, Strength degradation, Suction</t>
  </si>
  <si>
    <t>10.1016/j.jmmm.2018.05.019</t>
  </si>
  <si>
    <t>Crack propagation analysis and fatigue life prediction for structural alloy steel based on metal magnetic memory testing</t>
  </si>
  <si>
    <t>© 2018 Elsevier B.V.To monitor the crack propagation and predict the fatigue life of ferromagnetic material, the metal magnetic memory (MMM) testing was carried out to the single edge notched specimen made from structural alloy steel under three-point bending fatigue experiment in this paper. The variation of magnetic memory signal Hp(y) in process of fatigue crack propagation was investigated. The gradient K of Hp(y) was investigated and compared with the stress of specimen obtained by finite element analysis. It indicated that the gradient K can qualitatively reflect the distribution and variation of stress. The maximum gradient Kmax and crack size showed a good linear relationship, which indicated that the crack propagation can be estimated by MMM testing. Furthermore, the damage model represented by magnetic memory characteristic was created and a fatigue life prediction method was developed. The fatigue life can be evaluated by the relationship between damage parameter and normalized life. The method was also verified by another specimen. Because of MMM testing, it provided a new approach for predicting fatigue life.</t>
  </si>
  <si>
    <t>Fatigue crack propagation, Life prediction, Material damage, Metal magnetic memory testing, Stress concentration</t>
  </si>
  <si>
    <t>10.13228/j.boyuan.issn0449-749x.20180099</t>
  </si>
  <si>
    <t>HCF propagation with unilateral initial crack in 304 stainless steel piece by XFEM</t>
  </si>
  <si>
    <t>© 2018, CISRI Boyuan Publishing Co., Ltd. All right reserved.In order to investigate the fatigue life of micro crack metal with low stress level cyclic loadings,an unilateral fatigue crack propagation of 304 stainless steel piece was researched with Paris criterion and extended finite element method (XFEM) based crack tip singularity. And the crack propagation with high cycle stress was analyzed by experiment and numerical method separately. Result shows that the whole cycle life of this sample is about 1.18 million times. The simulated values of propagation velocity are in good agreement with that of experimented values. The nonlinear fitting degree in whole areas between numerical solution by XFEM and analytical solution by stress intensity function (SIF) is very well. But the fitting degree of ΔK value in III area is reduced for the reason of stress intensity factor in crack tip operational instability enlarged with the crack expanding.</t>
  </si>
  <si>
    <t>304 stainless steel, Fatigue crack propagation, Paris criterion, Stress intensity factor, XFEM</t>
  </si>
  <si>
    <t>10.13373/j.cnki.cjrm.XY18050031</t>
  </si>
  <si>
    <t>Coupling Deformation Mechanism for Coronary Stents with Different Materials</t>
  </si>
  <si>
    <t>Xiyou Jinshu/Chinese Journal of Rare Metals</t>
  </si>
  <si>
    <t>© Editorial Office of Chinese Journal of Rare Metals. All right reserved.The finite element model of coronary stent system was established without considering the intravascular plaque, and the interaction mechanism between coronary stent, crimp shell, balloon and vessels was revealed. The difference of stress and strain distribution in the dilatation deformation of three metallic materials (stainless steel SUS-316L, CoCr-L605, magnesium alloy WE43) was analysed by finite element method, and the biomechanical properties of the stent were appraised by using expansion uniformity, axial expansion rate, radial rebound rate, safety factor and so on. The fatigue strength and the dangerous stress point of stent under the action of vascular pulse were emphatically studied, and the fatigue life of the stent with more than 10 years was quantitatively predicted. At the same time, the experiments on accelerated fatigue life of the coronary stent in vitro were carried out to verify the correctness of fatigue life predicted and the fatigue fracture position, thus the conclusion that the coronary stent had enough fatigue strength was obtained, which provided a theoretical basis for clinical selection of suitable coronary stents.</t>
  </si>
  <si>
    <t>Coronary stents, Coupling deformation, Fatigue life, Fatigue strength, Finite element analysis</t>
  </si>
  <si>
    <t>10.6052/j.issn.1000-4750.2017.06.0432</t>
  </si>
  <si>
    <t>Finite element analysis of fatigue crack propagation on traffic singal support structures</t>
  </si>
  <si>
    <t>© 2018, Engineering Mechanics Press. All right reserved.In order to solve the problem of the fatigue crack propagation on traffic signal support structures, the ANSYS software is used to model the previous static and the fatigue tests on a signal support structure. The finite element (FE) results are compared with the test results. The results show that the maximum Mises stress on the steel tube is 413.7 MPa in the static model. The FE results are close to the test results. The ΔKII and the ΔKIII values at the deepest point are very small. The ΔKeff values are almost equivalent to the ΔK1 values. The fatigue life is dominated by the ΔK1 value. The ΔK1 values for the points further away from the crack ends present M shape. The ΔK1 values calculated by the Bowness equation are larger than those obtained by the FE method. It is conservative to predict the fatigue life for the welded tube-to-transverse end plates used in signal support structures.</t>
  </si>
  <si>
    <t>Crack propagation, Fatigue test, Finite element, Static loading, Stress intensity factor</t>
  </si>
  <si>
    <t>10.1002/stab.201810016</t>
  </si>
  <si>
    <t>Transverse butt welds as fatigue critical detail of steel towers and monopiles - Influence of the geometrical notch effect on the fatigue resistance</t>
  </si>
  <si>
    <t>© 2018, Ernst und Sohn. All rights reserved.Transverse butt welds as fatigue critical detail of steel towers and monopiles – Influence of the geometrical notch effect on the fatigue resistance. The large dimensions of wind turbines and their components become more and more challenging for the entire supply chain in the wind industry. An efficient manufacturing of components is of an increasing importance in order to withstand the cost pressure and to be competitive on the international market. Welding is the most common joining technique in heavy steel construction. Newly developed high-performance welding techniques may contribute to reduce the number of weld passes and by this the manufacturing time. These alternative welds have to show comparable or even better mechanical-technological properties than the conventionally welded seams. This paper mainly focuses on the evaluation of the fatigue resistance. Samples welded by a newly developed combination of nonvacuum electron beam and submerged arc welding are numerically and experimentally checked against conventionally submerged arc welded samples. Motivated by the question of an optimized fatigue design process as part of a serial production process for tubular tower and monopile, the weld geometry was measured. In order to ensure a wide comparability, measurement standards regarding accuracy and data processing were defined. The measured weld profiles were prepared for FE-simulations of the theoretical notch factor Kt. It is possible to predict the fatigue critical weld transition by means of the maximum Kt. Combining the test results with the statistical evaluation of the notch factors, a definite correlation between fatigue life and geometrical notch effect can be shown.</t>
  </si>
  <si>
    <t>elastic notch stress, fatigue, filter, high performance welding technique, masts and towers, monopile, weld geometry, wind energy</t>
  </si>
  <si>
    <t>10.1007/s13296-018-0026-x</t>
  </si>
  <si>
    <t>Effect of High Strain Rate on Low-Cycle Fatigue Behavior of Steel Welded Joints During Earthquake Loading</t>
  </si>
  <si>
    <t>© 2018, Korean Society of Steel Construction.This study aims to investigate the effects of strain rate on the low-cycle fatigue strength of steel welded joints. Load-carrying cruciform joints with different material mismatch ratios were fabricated in order to observe the effects of material mismatching. A series of displacements that generate low-cycle fatigue damage were applied to the specimens. The experiment was conducted by fast cyclic loading and displacement control, using feedback from a displacement transducer. The feedback control algorithm was found to be critical. Thus, a non-linear feedback control algorithm, i.e., PID control, was implemented in the testing machine. An experimental setup capable of fast cyclic loading was developed. Fatigue life based on the load drop curve indicated that higher strain rates caused lower fatigue life. Failure behavior regarding the strain rate effects of steel welded joints was observed.</t>
  </si>
  <si>
    <t>Earthquake loading, High strain rate, Low-cycle fatigue, Steel welded joint</t>
  </si>
  <si>
    <t>10.1016/j.engfracmech.2018.08.003</t>
  </si>
  <si>
    <t>J-integral approach for main crack propagation of RC beams strengthened with prestressed CFRP under cyclic bending load</t>
  </si>
  <si>
    <t>© 2018 Elsevier LtdCompared to the passive bonding strengthening technique using carbon fiber reinforced polymer (CFRP) for reinforced concrete (RC) structures, an active strengthening technique with prestressed FRP for reinforcing RC bridge structures with crack-like defects can make the stress distribution more reasonable, and can inhibit crack propagation. In this study, experimental and numerical methods were applied to investigate the fatigue crack propagation behavior of RC beams strengthened with prestressed carbon fiber laminate (CFL). Fatigue crack propagation tests were carried out to obtain the crack propagation rate on RC beams strengthened with CFL, which had different prestressing levels (0%, 15%, and 22%). The digital image correlation (DIC) method was used to capture the fatigue crack pattern. The finite element method was applied to calculate the J-integral of the main crack on RC beams strengthened with prestressed CFL. For accurate description of the fatigue crack propagation and fatigue life prediction, fatigue crack propagation tests were conducted. Based on a theoretical derivation, a modified version of Paris’ law was proposed. Compared to RC beams strengthened with non-prestressed CFL, the main crack propagation rates on RC beams strengthened with prestressed CFL having prestressing levels of 15% and 22% were decreased by 38.6% and 43.0%, respectively. Higher prestressing levels contribute to a greater resistance to crack propagation.</t>
  </si>
  <si>
    <t>Carbon fiber reinforced polymer (CFRP), Digital Image Correlation (DIC), Fatigue crack propagation, Prestress, Reinforced concrete (RC) beam</t>
  </si>
  <si>
    <t>10.1007/s40430-018-1335-x</t>
  </si>
  <si>
    <t>The need to generate entropy characteristics for fatigue life prediction in low-carbon steel</t>
  </si>
  <si>
    <t>© 2018, The Brazilian Society of Mechanical Sciences and Engineering.This paper presents the need to generate entropy characteristics for fatigue life prediction in low-carbon steel. Entropy generation is a manner in which the measurement of degradation can be ascertained by keeping tab of fatigue process. It helps to predict the lifespan of the specimen which undergoes repetitive cyclic load. To ensure validity, temperature evolution is measured through a fatigue crack growth test induced upon a low-carbon steel material. A thermocouple is used to keep track of the surface temperature created upon the specimen while undergoing cycles of load till it fails, thus arriving at a conclusion that the surface temperature of a specimen under fatigue crack growth test can be used to predict the fatigue point as well as the lifespan of a material. Therefore, the results show that the total entropy generation can be used to predict the fatigue life of the material. The predicted fatigue life based on temperature evolution during the fatigue crack growth test was found to be agreeable with results of the experiments.</t>
  </si>
  <si>
    <t>Entropy generation, Fatigue crack growth, Fatigue life prediction, Temperature evolution</t>
  </si>
  <si>
    <t>10.1111/ffe.12831</t>
  </si>
  <si>
    <t>Torsional fatigue with axial constant stress of oligo-crystalline 316L stainless steel thin wire</t>
  </si>
  <si>
    <t>© 2018 Wiley Publishing Ltd.A series of symmetric torsional fatigue with axial constant stress tests, a kind of multiaxial fatigue test, was conducted on oligo-crystalline 316L stainless steel thin wire, which was less than 3.5 grains across diameter of 200 μm. The material presents significant cyclic hardening under symmetric torsion cycling, and hardening is more obvious with the increasing shear strain amplitude. However, symmetric torsional cycle with constant axial stresses tests characterize rapid initial hardening and then gradually softening until fatigue failure. The axial stress has a great effect on torsional fatigue life. Fractography observation shows a mixed failure mode combined torsional fatigue with tensile strain because of axial tensile stress. A newly proposed model with axial stress damage parameter is used to predict the torsional fatigue life with constant axial stress of small scale thin wire.</t>
  </si>
  <si>
    <t>cyclic hardening, life prediction, stainless steel wires, torsional fatigue, multiaxial fatigue</t>
  </si>
  <si>
    <t>10.1016/j.engfracmech.2018.07.030</t>
  </si>
  <si>
    <t>Predicting the fatigue strength and life of 316L steel sinters of varying porosity for implants in a uniaxial loading state</t>
  </si>
  <si>
    <t>© 2018 Elsevier LtdThis paper presents a new approach to predicting the fatigue strength and life of 316L steel sinters of varying porosity used in the production of implants. Uniaxial monotonic and periodically variable loads were taken into account. The research material consisted of sinters of 316L austenitic steel, with porosities p = 26%, p = 33% and p = 41%, obtained by powder metallurgy. Determined monotonic and fatigue curves within the range of uniaxial tension-compression made it possible to identify the process of fatigue damage growth and formulate numerical dependencies for predicting the fatigue life of porous materials. The variables of the porous sinter's damage state were defined, and the law of damage accumulation (linear and non-linear approach) was formulated incrementally, so as to enable analysis of the influence of loading history on the material's fatigue life. In the proposed model, the increment of the damage state variable was made dependent on the increment of plastic strain and of the tensile stress value in the sample, and in the non-linear approach, also on the actual value of the damage state variable. The numerical model of fatigue damage accumulation was experimentally verified through tests performed by the authors on samples of porous sintered material with varying degrees of compaction.</t>
  </si>
  <si>
    <t>316L stainless steel, Damage accumulation, Fatigue life, Fatigue strength, Implants, Porous sinters</t>
  </si>
  <si>
    <t>10.1016/j.engfracmech.2018.07.022</t>
  </si>
  <si>
    <t>Probabilistic assessment of creep-fatigue crack propagation in austenitic stainless steel cracked plates</t>
  </si>
  <si>
    <t>© 2018 Elsevier LtdThis study investigates the effects of uncertainties in the prediction of creep-fatigue crack propagation in 316L(N) austenitic stainless steel plates containing a semi-elliptical surface defect. Different parameters in geometry, material behavior and test condition are considered as random variables in probabilistic assessments. Monte-Carlo sampling method is employed to estimate the probability distribution of desired outputs such as propagated crack sizes, stress intensity factors and creep rupture life. It is shown that, the standard deviation of the predicted crack sizes in both through-wall direction and along the surface of the plate will be increased by increasing the time (hence the crack size). It is observed also that, the uncertainty in the prediction of the half-surface crack lengths, ci, is significantly more than that of crack depths, ai. Furthermore, probabilistic evaluations are performed using different reliability methods to calculate the probabilities of exceedance of available experimental results. These evaluations clarified the importance of consideration of uncertainties in creep-fatigue crack growth prediction. Sensitivity analyses are carried out to provide useful information about the order of importance of random variables associated to the different limit state functions. It is found that, the CoV (Coefficient of Variation) of the initial crack size, a0 and c0/a0 has a significant role on the importance of these parameters; and therefore they may be important random variables in such probabilistic assessments, based on their CoV and defined limit state functions.</t>
  </si>
  <si>
    <t>Crack growth, Creep-fatigue, Probabilistic assessment, Uncertainty</t>
  </si>
  <si>
    <t>10.1061/(ASCE)MT.1943-5533.0002420</t>
  </si>
  <si>
    <t>Fatigue-life prediction of corroded steel bar based on fractal theory</t>
  </si>
  <si>
    <t>© 2018 American Society of Civil Engineers.This paper presents an experimental study that sought to characterize the effect of corrosion and fatigue load on the behavior of reinforcing steel bars. The surface profiles of corroded steel bars and the relationship between fatigue life and corrosion morphology were investigated. First, the corrosion process was accelerated by applying external direct current. Next, fatigue tests were performed on uncorroded specimens and precorroded specimens, and the results are presented and analyzed. A method for calculating the three-dimensional (3D) corrosion morphology coefficient of corroded steel bar is proposed. The fatigue life of corroded bars is significantly reduced because of corrosion morphology, and a logarithmic linear relationship exists between fatigue life and the corrosion morphology coefficient. Considering the corrosion morphology of corroded steel bars, a method is provided to calculate the fatigue life of a corroded steel bar based on the properties of uncorroded steel bar and the 3D surface morphology coefficient of corroded steel bars. The prediction results for corroded steel bars agree well with the experimental observations.</t>
  </si>
  <si>
    <t>Fatigue life, Fractal characteristics, Steel bar, Three-dimensional (3D) surface morphology coefficient</t>
  </si>
  <si>
    <t>10.1061/(ASCE)BE.1943-5592.0001286</t>
  </si>
  <si>
    <t>Fatigue Performance of Rib-to-Deck Joints Strengthened with FRP Angles</t>
  </si>
  <si>
    <t>© 2018 American Society of Civil Engineers.Rib-to-deck joints of orthotropic steel decks (OSDs) in steel bridges are susceptible to longitudinal fatigue cracking, which often results in considerable repair costs as well as traffic interruption. To mitigate such cracking, a strengthening method using externally bonded fiber-reinforced polymer (FRP) angles was investigated. Seven OSD specimens were tested and subjected to pure bending to evaluate the effectiveness of the strengthening. The influences of different FRP materials, adhesives, and angle dimensions on the fatigue lives of rib-to-deck fatigue details were experimentally studied. It is demonstrated that the proposed method can significantly reduce the hot-spot stress ranges in the vicinity of welded details and elongate their fatigue lives. Ductile adhesive with higher strength and angles with longer legs would help improve the fatigue performance by delaying the occurrence of debonding between angles and OSD specimens. It is also observed that carbon FRP angles are more effective than glass FRP ones, due to their higher elastic modulus. Besides, FRP angles with stiffeners can further increase the fatigue life of the details due to the additional stiffness, if debonding could be avoided or delayed. Finally, numerical analysis validated the beneficial effect of different FRP-based strengthening measures on the stress intensity factors at crack tips. This study provided a reference to the design and application of externally bonded FRP angles in the strengthening of weld details in OSDs.</t>
  </si>
  <si>
    <t>Fatigue test, FRP angle, Rib-to-deck joint, Strengthening, Stress intensity factor</t>
  </si>
  <si>
    <t>10.1016/j.marstruc.2018.06.008</t>
  </si>
  <si>
    <t>Materials selection for XL wind turbine support structures: A corrosion-fatigue perspective</t>
  </si>
  <si>
    <t>© 2018 The AuthorsThe continued growth of the offshore wind industry will depend essentially on reductions in wind energy production cost. Large cost reductions can be achieved through efficient, economic and optimised wind turbine support structures. To achieve maximum offshore wind adoption beyond 2020, significant industrial and research efforts are being made in optimised material selection and application. Fatigue and corrosion damage are the greatest challenges today in design and life estimation of wind turbine support structures. S355 steel is currently used in fabrication of most wind turbine monopile support structures. Clear understanding of their corrosion-fatigue properties and accurate steel selection will support the optimisation and economic design of extra-large wind turbines. This paper presents the fatigue crack growth test results of advanced S355 TMCP steel in air and seawater, and compares the results with studies on commonly available S355 steel. The results show that S355 TMCP steels generally offer higher fatigue damage tolerance than normalised S355 steels in air and the factor decreases and tends towards a common value with increase in stress intensity factor range. However, in seawater there is no significant difference in fatigue crack growth rates for all the S355 ferritic steels considered in this study.</t>
  </si>
  <si>
    <t>BS7910, Corrosion-fatigue, Fatigue, Fatigue crack growth, Offshore wind turbine, S355, Seawater, Steel</t>
  </si>
  <si>
    <t>10.1016/j.marstruc.2018.06.011</t>
  </si>
  <si>
    <t>Low cycle fatigue test and enhanced lifetime estimation of high-strength steel S550 under different strain ratios</t>
  </si>
  <si>
    <t>© 2018 Elsevier LtdThis study investigates the low-cycle fatigue (LCF) behavior of the high-strength steel S550 (commonly used in ship and floating structures) under different strain amplitudes with different strain ratios at a room temperature. The test results characterize the cyclic stress-strain relationship, the mean stress relaxation behavior and the cyclic plasticity parameters of S550 steels. The scanning electron microscopy (SEM) examinations on the failure surface reveal the fatigue crack initiation and growth mechanism. Based on the experimental results, this study presents two enhanced approaches to estimate the low-cycle fatigue life of S550 steels. The energy-based approach modifies the original Smith-Watson-Topper model using the applied energy calculated in the first cycle to enhance the accuracy and facilitate engineering implementations. The damage mechanics-based approach calibrates the material parameters from the measured total fatigue life by combining the fatigue crack initiation model and the damage growth model. The computed fatigue life using the calibrated material parameters demonstrates a close agreement with the measured fatigue life in the experiment.</t>
  </si>
  <si>
    <t>Cyclic plasticity, Damage mechanics, Energy-based fatigue prediction model, Finite element, High-strength steel, Low-cycle fatigue, Mean stress relaxation, Microstructure</t>
  </si>
  <si>
    <t>10.1016/j.ijfatigue.2018.05.031</t>
  </si>
  <si>
    <t>Cyclic deformation behavior of a damage tolerant CrMnNi TRIP steel produced by electron beam melting</t>
  </si>
  <si>
    <t>Additive manufacturing, Austenitic steel, Damage tolerance, EBM, TRIP</t>
  </si>
  <si>
    <t>10.1016/j.tws.2018.06.004</t>
  </si>
  <si>
    <t>Fatigue performance test on inclined central cracked steel plates repaired with CFRP strand sheets</t>
  </si>
  <si>
    <t>© 2018 Elsevier LtdAn experimental study was conducted on central-cracked steel plates with different crack inclination angles that had been repaired with carbon fiber reinforced polymer (CFRP) strand sheets. Initial cracks with five different inclined angles (0–60°) were artificially induced from a central hole of steel plates. All the cracks had the same projection length, running perpendicular to the loading axis. Crack lengths, crack trajectories, failure modes and the effects of different repair configurations were investigated, and fatigue crack propagation lives were compared. A typical adhesive failure mode, oblique compression failure in the adhesive layer, was observed. A conclusion was drawn that fatigue life was directly determined by the projection length, while the projection length was calculated from the initial crack length and inclination angle. The average fatigue life extension ratio of specimens with single-sided repairs was 1.44; that of specimens with double-sided repairs was 3.03.</t>
  </si>
  <si>
    <t>CFRP strand sheet, Fatigue crack propagation life, Inclined crack, Oblique compression failure mode, Steel plate</t>
  </si>
  <si>
    <t>10.1016/j.ijfatigue.2018.05.005</t>
  </si>
  <si>
    <t>Effect of friction in a single-tooth fatigue test</t>
  </si>
  <si>
    <t>© 2018 Elsevier LtdThe primary objective of the single tooth fatigue test is to generate gear-tooth bending fatigue data at a comparatively low price. Assuming a negligible influence on fatigue data, the effect of friction is not evaluated. The aim of this study is to evaluate the effect of tooth friction on tooth bending fatigue life and on the location of the crack initiation site in a single-tooth fatigue test of case carburized steel spur gear. By using Neuber's rule, tooth root stresses predicted by means of two-dimensional elastic finite element analysis are translated into estimates of elastic-plastic stress and strain behaviour. The fatigue life and location of crack initiation site are predicted on the basis of the strain-life approach with consideration of mean stress, surface finish and residual stress effects. Two load models are considered. In the first load model, which represents the operating principle commonly used in practice, the test tooth is loaded through the actuating arm. In the second one, which is proposed in this study, the test tooth supports the reaction through the fixed anvil. In both load models, the test tooth is contacted at the highest point of single tooth contact, while the other one is contacted at a lower position along the tooth profile. The computational model is validated against experimental crack initiation lives from literature. The study revealed that friction has a more significant impact on tooth bending fatigue life and location of the crack initiation for the first load model as opposed to the second one.</t>
  </si>
  <si>
    <t>Finite element analysis, Friction, Gear, Single-tooth fatigue test, Strain-life approach</t>
  </si>
  <si>
    <t>10.1016/j.ijfatigue.2018.05.020</t>
  </si>
  <si>
    <t>Fatigue life prediction for parallel-wire stay cables considering corrosion effects</t>
  </si>
  <si>
    <t>© 2018 Elsevier LtdCorrosion in stay cables of long-span cable-stayed bridges is a severe problem. This paper studies the quantitative influences of corrosion on fatigue life for parallel-wire stay cables. First, accelerated corrosion tests were conducted using acetic acid salt spray (AASS) for exposure periods from 1 d to 60 d; subsequently, a multi-parameter Weibull model for corrosion-stress-life (C-S-N) is employed to describe the influence of corrosion on fatigue life of such steel wires. Fatigue damage evolution models of multi-step loading are then used to establish recursion formulas for the probabilistic character of the fatigue life of parallel-wire stay cables. Monte Carlo simulation (MCS) is conducted to simulate the fatigue life of the stay cable, assuming load redistribution after the failure of each wire. Results indicate that the fraction of wires with short fatigue lives dominates the fatigue life of stay cable. Corrosion effects on fatigue life for both steel wire and stay cables are nearly the same. Although the variance of fatigue life of stay cable is much smaller than that of the steel wire, the fatigue performance of the stay cable becomes stable. The fatigue life of stay cable decreases significantly, as the corrosion degree of the steel wire increases, especially, in the lower stress ranges. Therefore, to prevent premature fatigue failures of parallel-wire stay cables, avoiding corrosion in the steel wires during the in-service period is crucial.</t>
  </si>
  <si>
    <t>Corrosion, Fatigue life, Monte Carlo simulation, Parallel-wire stay cable, Weibull model</t>
  </si>
  <si>
    <t>10.1016/j.acme.2018.03.005</t>
  </si>
  <si>
    <t>Fatigue assessment procedure for old riveted road bridges</t>
  </si>
  <si>
    <t>© 2018 Politechnika WrocławskaThe paper proposes a comprehensive, experimentally supported fatigue evaluation procedure dedicated to old riveted road bridges. The presented fatigue assessment of old riveted structures, very often of high historical value, is performed according to general assumptions of the Eurocodes [1,2] and the European Recommendations for Estimation of Remaining Fatigue Life of Existing Steel Structures [3]. Essential input data used for estimation of the fatigue damage accumulation in critical bridge components as well as for prediction of residual lifetime of the whole structure is based on experimental vibration tests performed under real live loads. An original approach related to the experiment-based adaptation of the standardised fatigue loads [1,2] to the individual operating conditions of each structure is proposed and defined in details. Its practical implementation is described in a case study of a typical historical 80-year-old road bridge crossing the Vistula River in Puławy in Poland. In the previous decades, the bridge despite of its advanced age and historical value was intensively exploited by heavy vehicles. Thus, taking into account the age of the structure and intensity of the traffic crossing the bridge the remaining fatigue resistance of the bridge critical members was evaluated by means of the proposed procedure.</t>
  </si>
  <si>
    <t>Experimental load test, Fatigue analysis, Riveted road bridge</t>
  </si>
  <si>
    <t>10.1007/s00784-018-2362-9</t>
  </si>
  <si>
    <t>Cyclic fatigue using severely curved canals and torsional resistance of thermally treated reciprocating instruments</t>
  </si>
  <si>
    <t>© 2018, Springer-Verlag GmbH Germany, part of Springer Nature.Objectives: To evaluate the cyclic fatigue using severely curved canals and torsional resistance of ProDesign R (Easy Equipamentos Odontológicos, Belo Horizonte, MG, Brazil), Reciproc Blue (VDW, Munich, Germany), and WaveOne Gold (Dentsply Maillefer, Ballaigues, Switzerland) reciprocating instruments Materials and methods: Twenty instruments of the ProDesign R (25/0.06) system, 20 instruments of the Reciproc Blue (25/0.08v) system, and 20 instrument of the WaveOne Gold (25/0.07v) system were used. Cyclic fatigue resistance was tested measuring the time to fracture and the number of cycles to fracture in an artificial stainless steel severely curved canal with 80° angle and a 3-mm radius of curvature (n = 10). Torque and angle of rotation at failure of new instruments (n = 10) were measured according to ISO 3630-1. The fracture surfaces of all fragments were examined with a scanning electron microscope. Results were statistically analyzed using one-way ANOVA and Tukey’s test at a significance level of p &lt; 0.05. Results: ProDesign R instruments showed a significantly longer cyclic fatigue life than the other tested instruments (p &lt; 0.05). Reciproc Blue showed longer cyclic life than WaveOne Gold (p &lt; 0.05). Reciproc Blue showed the higher torsional strength, followed by WaveOne Gold and ProDesign R instruments (p &lt; 0.05). Moreover, Reciproc Blue showed significantly higher angular rotation to fracture than ProDesign R (p &lt; 0.05). WaveOne Gold showed intermediary results regarding angular rotation to fracture with no differences when compared to Reciproc Blue or ProDesign R instruments (p &lt; 0.05). Conclusions: ProDesign R presented the highest cyclic fatigue resistance in severely curved canals when compared with Reciproc Blue and WaveOne Gold. However, Reciproc Blue showed the higher torsional strength overall and higher angular rotation to fracture when compared to ProDesign R. Clinical relevance: Despite the numerous advantages of reciprocating instruments, these instruments still have some risk of fracture during its use, especially in severely curved canals. The present study evaluated the cyclic fatigue and torsional resistance of thermally treated reciprocating instruments.</t>
  </si>
  <si>
    <t>Cyclic fatigue, Reciprocating instruments, Thermal treatment, Torsional resistance</t>
  </si>
  <si>
    <t>10.1016/j.conbuildmat.2018.06.028</t>
  </si>
  <si>
    <t>Effects of simultaneous fatigue loading and corrosion on the behavior of reinforced beams</t>
  </si>
  <si>
    <t>© 2018 Elsevier LtdThis paper investigated experimentally the behavior of reinforced concrete (RC) beams under simultaneous fatigue loading and steel corrosion. Fourteen specimens were manufactured and tested under four-point bending fatigue loading, during which reinforcement corrosion was induced by an accelerated method using a 5% NaCl solution combined with a constant impressed current. Four different levels of maximum fatigue loads, namely 50%, 55%, 65% and 75% of ultimate loading capacity with fatigue loading frequencies of 1.5 Hz and 4.5 Hz and corrosion impressed currents of 0.5 A, 1.0 A, 1.5 A and 2.5 A were applied to the beams. Crack patterns, failure modes, fatigue life, reinforcement corrosion, and flexural stiffness were investigated. Test results indicated that the inclusion of corrosion significantly decreased the ductility, fatigue life and flexural stiffness of the RC beams. Greater levels of maximum fatigue loads and impressed current tended to shorten fatigue life. General and local corrosion occurred simultaneously under the joint effects of fatigue loading and corrosion. It was also found that the flexural stiffness of RC beams under coupled fatigue loading and corrosion increased in early loading cycles and then remained approximately stable, followed by a rapid decrease just prior to failure.</t>
  </si>
  <si>
    <t>Corrosion, Fatigue life, Fatigue loading, Flexural stiffness, Reinforced concrete beams</t>
  </si>
  <si>
    <t>10.13251/j.issn.0254-6051.2018.08.017</t>
  </si>
  <si>
    <t>Oxidation decarburization characteristics and fatigue properties of 65Si2MnW spring steel</t>
  </si>
  <si>
    <t>© 2018, Editorial Office of "Jinshu Rechuli". All right reserved.Oxidation and decarburization experiments of 65Si2MnW steel were conducted in air at different temperatures and time to study the influence of heat treatment on the oxidation and decarburization performance of 65Si2MnW steel. Furthermore, the fatigue test and fracture scanning were carried out to study the fatigue properties and cracking initiations of 65Si2MnW steel. The results show that both the oxidation mass loss and the decarburization depth increase with the prolongation of the heat treatment time. With the increase of the heat treatment temperature, the oxidation mass loss continuously increases while the decarburization depth firstly increases and then declines. Moreover, the oxidation and decarburization performance of 65Si2MnW steel is better than that of 60Si2Mn steel under all the tested heat treatment conditions. The fatigue strength of 65Si2MnW steel is calculated to be about 817 MPa based on the results of up and down method. According to the energy spectrum analysis, the inclusions at the fatigue crack sources are found to be (Mn, Ca)S which is mainly composed of S, Mn and Ca. Moreover, when the inclusion size is large, the fatigue life of 65Si2MnW spring steel decreases significantly.</t>
  </si>
  <si>
    <t>65Si2MnW steel, Fatigue property, Heat treatment, Oxidation and decarburization</t>
  </si>
  <si>
    <t>10.1080/09507116.2017.1346219</t>
  </si>
  <si>
    <t>Fatigue strength of hot-stamped spot welded joints*—study on spot welding tailored blank technology</t>
  </si>
  <si>
    <t>Boron steel, Descaling, Fatigue strength, Hot stamping, Residual stress, Resistance spot welding, Shot blasting, Tailored blank</t>
  </si>
  <si>
    <t>10.3390/ma11081456</t>
  </si>
  <si>
    <t>Effects of loading frequency and loading type on high-cycle and very-high-cycle fatigue of a high-strength steel</t>
  </si>
  <si>
    <t>© 2018 by the authors.High-cycle and very-high-cycle fatigue tests via rotary bending (52.5 Hz), electromagnetic resonance (120 Hz) axial cycling, and ultrasonic (20 kHz) axial cycling were performed for a high-strength steel with three heat treatment conditions, and the effects of loading frequency and loading type on fatigue strength and fatigue life were investigated. The results revealed that the loading frequency effect is caused by the combined response of strain rate increase and induced temperature rise. A parameter h was proposed to judge the occurrence of loading frequency effect, and the calculated results were in agreement with the experimental data. In addition, a statistical method based on the control volume was used to reconcile the effect of loading type, and the predicted data were consistent with the experimental results.</t>
  </si>
  <si>
    <t>Fatigue strength, High-strength steel, Loading frequency, Loading type, Very-high-cycle fatigue</t>
  </si>
  <si>
    <t>10.1016/j.apsusc.2018.01.146</t>
  </si>
  <si>
    <t>Effect of Cr &lt;inf&gt;2&lt;/inf&gt; AlC MAX phase addition on strengthening of Ni-Mo-Al alloy coating on piston ring: Tribological and twist-fatigue life assessment</t>
  </si>
  <si>
    <t>© 2018 Elsevier B.V. The aim of the present study is to investigate the effect of Cr 2 AlC additions on the tribological properties of Piston Ring coated with Ni-Mo-Al alloy. For this Cr 2 AlC MAX phase was blended with Ni-Mo-Al alloy powder in different proportions (10 wt%, 20 wt% and 50 wt%) and coated on the stainless steel piston ring by Air Plasma Spraying (APS). During coating Cr 2 AlC MAX reacts with air and forms Cr 7 C 3 and Al 2 O 3 phases. The in-situ formation of Cr 7 C 3 and Al 2 O 3 was observed to strengthen the alloy. 20 wt% Cr 2 AlC additions to the Ni-Mo-Al alloy yields a good combination of properties, such as improved adhesion, hardness and wear resistance. Composite coating was found to be stable during the exfoliation test of the coated ring. Coating life cycles were found to be nearly doubled by MAX phase addition, as assessed through the twist-fatigue study. These improved properties could be attributed to the finely distributed oxides (alumina) and chromium carbides (Cr 7 C 3 ) within the coated layer, which were formed in-situ during plasma spraying.</t>
  </si>
  <si>
    <t>Air Plasma coating, Exfoliation test, MAX phase composite, Twist fatigue, Wear</t>
  </si>
  <si>
    <t>10.1016/j.conbuildmat.2018.05.218</t>
  </si>
  <si>
    <t>Fatigue behaviour of sea sand concrete beams reinforced with basalt fibre-reinforced polymer bars</t>
  </si>
  <si>
    <t>© 2018 Elsevier LtdAs the most commonly used structural component in recent decades, the durability of reinforced concrete (RC) is always a concern owing to the corrosion of steel in harsh service environments. Using fibre-reinforced polymer (FRP) bars with sea sand concrete avoids the corrosion problem, solves the shortage of natural river sand, and is in line with the sustainable use of resources. In the present study, fatigue tests were conducted on two sizes of basalt FRP (BFRP)-reinforced sea sand concrete beams. The minimum load was set as zero, the maximum loads as 0.5, 0.6, and 0.7 of its ultimate capacity (Fu), and four-point bending with a frequency of 10 Hz was used. The experimental programme consists of two BFRP-reinforced concrete beams as control and four BFRP-reinforced concrete beams for the fatigue test, and a traditional RC beam was used for comparison. The load-deflection relationship showed a bilinear relationship for BFRP-reinforced concrete beams. The slope of the curves showed a rapid growth during the first stage and a relatively slow growth after concrete cracking as the cycles increased. This phenomenon can be attributed to the decreased stiffness of the concrete beam, and it was confirmed through the theoretical calculation of the interface damage. Fatigue life prediction was performed on the BFRP-reinforced sea sand concrete beam, and a fatigue limit 0.55Fu was proposed as a threshold for the applied load level.</t>
  </si>
  <si>
    <t>BFRP, Fatigue life, Fatigue performance, Interface damage, Sea sand concrete beam</t>
  </si>
  <si>
    <t>10.1016/j.msea.2018.06.078</t>
  </si>
  <si>
    <t>Investigating the effect of retained austenite and residual stress on rolling contact fatigue of carburized steel with XFEM and experimental approaches</t>
  </si>
  <si>
    <t>© 2018 Elsevier B.V.In this study, the effects of retained austenite (RA) and residual stress on rolling contact fatigue (RCF) of carburized AISI 8620 steel were investigated through modeling and experiments. In modeling, a two-dimensional finite element RCF model was developed to examine the crack propagation and fatigue life of carburized AISI 8620 steel. An extended finite element method (XFEM) was used to initiate and propagate the cracks in the model. A Voronoi Tessellation was randomly generated to simulate the randomness of the microstructures in steel. The cracks were initiated on the grain boundaries of a Voronoi cell prior to the simulations at different locations in the RCF model. The RCF life of the samples was determined by rolling contact fatigue tests. The results in both simulations and experiments showed that the higher level of RA and compressive residual stress achieved improved RCF life through mitigation of crack propagation. The effect of increased RA led to significant improvement on RCF life as compared to increased in compressive residual stress.</t>
  </si>
  <si>
    <t>Retained austenite, Rolling contact fatigue, Voronoi Tessellation, XFEM</t>
  </si>
  <si>
    <t>10.13228/j.boyuan.issn1001-0963.20170376</t>
  </si>
  <si>
    <t>Effect of magnesium addition on microstructure and mechanical properties in wheel steel</t>
  </si>
  <si>
    <t>© 2018 EBSCO Information Services. All Rights Reserved.In order to reveal the effect of Mg in low carbon microalloy steel, low carbon microalloy steel of HR60 wheel steel was smelted in vacuum induction furnace and industrial field respectively. The characteristics of typical non-metallic inclusions and microstructure of experimental steels were both compared by OM, SEM-EDS and INCA Feature with automatically scanning inclusions function. The mechanical properties of the experimental steels were also measured. The results show that alumina inclusions are modified to spinel inclusions with small size after Mg addition. Furthermore, acicular ferrite can be induced effectively by inclusions containing magnesium. The microstructures of experimental steels are changed from 'polygonal ferrite(PF) + pearlite(P)' to 'polygonal ferrite (PF) + degenerate pearlite(DP) + acicular ferrite(AF)' and refined by Mg treatment. The strength of experimental steels is improved with Mg addition. In industrial experiments, the fatigue limit of Mg-treated steels is greater than 460 MPa, while the fatigue limit of Ca-treated steels is about 450MPa. In addition, the fatigue life of Mg-treated steels is generally higher than that of Ca-treated steels under the condition that the stress is greater than the fatigue limit. In laboratory experiments, the contents of Nb and Ti are reduced while Mg content in steel is 18 × 10-6, the strength of the wheel steel is close to the reference steel. Therefore, the project to reducing production cost by taking advantage of the microalloy role of Mg is feasible.</t>
  </si>
  <si>
    <t>Inclusions microstructure, Mechanical property, Mg addition, Wheel steel</t>
  </si>
  <si>
    <t>10.14006/j.jzjgxb.2018.08.018</t>
  </si>
  <si>
    <t>Experimental study on fatigue performance of Q460D high-strength steel and its welded joints</t>
  </si>
  <si>
    <t>© 2018, Editorial Office of Journal of Building Structures. All right reserved.The weld zone of steel structure is prone to fatigue fracture under fatigue load. The fatigue properties of Q460D high-strength steel and its welded joints were studied, and on the basis of the experimental data, the Smax-N curve was fitted to predict the fatigue life. According to the theory of fatigue damage, the degree of fatigue failure was analyzed, and the fatigue crack growth law was studied by fracture morphology analysis. Results show that the Q460D base metal exhibits high fatigue resistance. The Smax-N 95% survival probability curve of butt joints is in excellent agreement with the curve specified in ANSI/AISC 360-10. The GB 50017-2003 design curve can be used to predict the fatigue life of the cruciform joints with more than 400 thousand cycles. The damage index can be used to characterize the change of the internal state of the component in the process of fatigue failure. The larger the notch coefficient, the faster the damage develops. Crack propagation rule is consistent with damage development before the instant fracture. Along with the development of the damage fatigue striation spacing becomes larger.</t>
  </si>
  <si>
    <t>Damage index, Fatigue performance, Fatigue test, Fracture morphology, Q460D high-strength steel, Welded joint</t>
  </si>
  <si>
    <t>10.14006/j.jzjgxb.2018.08.019</t>
  </si>
  <si>
    <t>Experimental study on fatigue property of Q460 high-strength steel and its bolted connections</t>
  </si>
  <si>
    <t>© 2018, Editorial Office of Journal of Building Structures. All right reserved.In order to investigate the fatigue property of Q460D high-strength steel bolted connection, the fatigue tests were performed on Q460D high strength steel base metal, perforated plate and bolted connection. The Smax-N curves were fitted and compared with the related formula calculation values of code GB 50017-2003 and code ANSI/AISC 360-10. The results show that the fatigue tests data are generally discrete. Within the 95% confidence interval, the fitted Smax-N curves can reflect the fatigue life of the specimens under different stress amplitude with higher reliability. Due to high hardness of Q460D steel, the plastic deformability is poor and sensitive to defects. The stress concentration factors of the perforated plate and bolted connection are both over 2. The fatigue limit stress test values of base metal and perforated plate are respectively 2.01 and 1.45 times the related formula calculation values of code GB 50017 -2003, and 2.32 and 1.91 times the calculation values of code ANSI/AISC 360-10. And the fatigue limit stress test value of the bolt connection is slightly lower than the calculation value of code GB 50017-2003, but is 1.07 times the calculation value of code ANSI/AISC 360-10, indicating that code ANSI/AISC 360-10 is more suitable for evaluating the fatigue performance of the Q460D high strength steel bolted connection.</t>
  </si>
  <si>
    <t>Cumulative damage factor, Fatigue limit, Fatigue test, Q460D high-strength steel, Smax-N curve, Stress concentration</t>
  </si>
  <si>
    <t>10.19636/j.cnki.cjsm42-1250/o3.2018.003</t>
  </si>
  <si>
    <t>Study on the Cyclic Ratcheting Constitutive Model Considering Plastic Strain Memory Recovery</t>
  </si>
  <si>
    <t>© 2018, Editorial Department Chinese Journal of Solid Mechanics. All right reserved.Ratcheting,a cyclic accumulation of inelastic deformation occurring in the engineering materials subjected to asymmetrical stress-controlled cyclic loading,can cause the deformation of structures to exceed the designed limitation or shorten the fatigue life of engineering components.Based on the framework of unified visco-plasticity,a new cyclic constitutive model is proposed to describe the ratcheting behavior of cyclic hardening materials on the basis of Ohno-Abdel-Karim model.As we know,the level of cyclic hardening increases with the increase of plastic strain amplitude in the cyclic deformation tests for cyclic hardening materials.Then,the memory surface for the maximum plastic strain amplitude effect is introduced to reflect the effect,and the dynamic recovery coefficient is added to the plastic strain memory term to reflect the effect of maximum plastic strain on isotropic deformation resistance.The definition of Tanaka's non-proportionality is adopted to describe the multiaxial ratcheting deformation with different multiaxial loading paths.Then,the proposed model is adopted to describe the stress-strain responses of 316L stainless steel (which is a kind of cyclic hardening material) under uniaxial tension,strain-controlled cyclic loading and stress-controlled cyclic loading,respectively.Comparing with the corresponding experimental results,it can be found that,the uniaxial and multiaxial ratcheting of 316L stainless steel can be reasonably described by the proposed model.Furthermore,the model can also properly reflect the various degrees of extra hardening with different proportional and non-proportional loading paths.To sum up,the capability of the proposed model to predict the uniaxial and multiaxial ratcheting behaviors of cyclic hardening material is well improved by introducing the effect of plastic strain memory recovery.It is believed that the proposed model is useful for the design and fatigue life prediction of engineering components.</t>
  </si>
  <si>
    <t>Constitutive model, Extra hardening due to non-proportional loading, Ohno-Abdel-Karim model, Plastic strain memory recovery, Ratcheting</t>
  </si>
  <si>
    <t>10.1002/mawe.201700139</t>
  </si>
  <si>
    <t>Application of continuum damage mechanics model in terms of fatigue life assessment for low cycle and quasi static loadings</t>
  </si>
  <si>
    <t>© 2018 Wiley-VCH Verlag GmbH &amp; Co. KGaA, WeinheimThe aim of this study is to test the classical Lemaitre model based on continuum damage mechanics (CDM) approach in the range of low cycle and quasi-static fatigue life. Study is carried out with the use of results of experimental tests for C45 steel (according to AISI: 1045 steel) carried out under variable-amplitude loading. Loading programs are of two-step character and include blocks of cycles of different lengths and R = -1 coefficients. Fatigue lives are calculated according to Lemaitre model from experimentally obtained stress and strain histories recorded during fatigue tests. The results are compared with experimental tests results and with fatigue lives calculated with the use of by traditional fatigue approach based on Palmgren-Miner damage summation hypothesis. Experimental test of fatigue life calculation results for C45 steel reveals that continuum damage method, using the recorded stresses and strains, predicts fatigue life better as compared to the remaining methods. The study also contains many detailed analyses of experimental results.</t>
  </si>
  <si>
    <t>1045 steel, C45 steel, CDM methods, fatigue life prediction, Lemaitre model, Low cycles fatigue, Palmgren-Miner method, strain-stress based calculation methods</t>
  </si>
  <si>
    <t>10.3139/105.110356</t>
  </si>
  <si>
    <t>Wear behavior of carbonitrided and nitrided hot working steels</t>
  </si>
  <si>
    <t>© 2018 Carl Hanser Verlag GmbH and Co. KG.During forging the tools have to resist high thermal and mechanical loads. Therefore, forging dies are usually nitrided in order to increase the wear resistance of the surface areas. Compared to nitriding carbonitriding increases the hardness depths in shorter treatment times. Due to the (carbo-)nitriding, the surface near region gets a better hot hardness and a better wear resistance than the untreated material. In a second process step by nitriding after carbonitriding, a wear and corrosion resistant compound layer can be created at the surface. In the present work the wear behavior of carbonitrided and nitrided hot working steel ENX38CrMoV5-3 (1.2367) was investigated. The evaluation concerning abrasion and thermal fatigue in the contact of forging die and workpiece was carried out by model wear tests like the two-disc test (Amsler test), the ball-on-disc test and a cyclic induction heating and quenching. The conditions of the heating cycles were chosen close to the forging process. The surface areas were investigated after several cycles in order to gain information about the mechanisms of the surface modification. Finally, the treatment combination carbonitring/nitriding was transferred to forging dies and the wear behavior was investigated in fatigue-life experiments under application conditions.</t>
  </si>
  <si>
    <t>Ball-on-disc test, Carbonitriding, Forging, Hot-working tool steel, Nitriding, Thermal shock, X38CrMoV5-3</t>
  </si>
  <si>
    <t>10.1115/1.4040275</t>
  </si>
  <si>
    <t>Fracture behavior simulation of a high-pressure vessel under monotonic and fatigue loadings</t>
  </si>
  <si>
    <t>Copyright © 2018 by ASME.Fracture behavior of a high-pressure vessel for food processing under monotonic and fatigue loadings was investigated by conducting both experiments and finite element analysis (FEA) based on abaqus and zencrack software. Finite element analysis results showed that cracks nucleated at the filets of pin-hole and propagated faster near the inner surface than near the outer surface of the pressure vessel, progressively deflected, and eventually coalesced with other cracks initiated from the counter pin hole under monotonic loading. Such crack growth behavior coincided with the experimental result of hydraulic pressurizing test. Based on fatigue crack growth test of the pressure vessel material, 17-4PH stainless steel, a new equation to express the da/dN - δK curves including threshold region, has been proposed and embedded into the zencrack software to simulate the fatigue behavior of the pressure vessel. The simulation results showed that fatigue lives could be accurately estimated including low pressure range. The present simulation methods would be the useful design tool for pressure vessel under monotonic and cyclic loadings.</t>
  </si>
  <si>
    <t>17-4PH stainless steel, fatigue, finite element analysis, fracture, high-pressure vessel</t>
  </si>
  <si>
    <t>10.1016/j.tafmec.2018.06.003</t>
  </si>
  <si>
    <t>Stress intensity factor solutions and fatigue estimation for dual phase and low-carbon steel spot weld</t>
  </si>
  <si>
    <t>© 2018 Elsevier LtdIn this paper, stress intensity factor solutions of kinked crack for unequal thickness resistance lap-shear specimens of advanced high strength steel and low carbon steel are investigated for fatigue life estimation. The global stress intensity factor solutions for the main cracks in the lap-shear specimens are developed via finite element analyses and analytical solutions, and the finite element solutions are in good agreement with the analytical solutions. The local stress intensity factor solutions for kinked cracks and the effects of crack shape, crack length and kinked angle to the local stress intensity factors are investigated via finite element analyses. The mode I stress intensity factor of kinked crack shows a smooth increase as the kinked length is less than 30 percent of sheet thickness, and it increases sharply as the kinked length exceeds 50 percent of sheet thickness. An equivalent stress intensity factor of the three dimensional kinked crack and a fatigue life estimation method based on the equivalent stress intensity factor are proposed in the present study. The crack propagation of through-thickness is divided into several sections and subsection integral based on the equivalent stress intensity factor is applied to estimate the fatigue life of lap-shear resistance specimens. Compared with the fatigue test, the fatigue estimation based on subsection integral of local equivalent stress intensity factor for the lap-shear resistance specimens agrees well with the experimental results.</t>
  </si>
  <si>
    <t>Fatigue life estimation, Kinked crack, Resistance spot weld, Stress intensity factors</t>
  </si>
  <si>
    <t>10.1016/j.crme.2018.06.003</t>
  </si>
  <si>
    <t>3D numerical simulation of drilling residual stresses</t>
  </si>
  <si>
    <t>© 2018 Académie des sciencesDrilling can affect the integrity of the surface of a mechanical component and reduce its fatigue life. Thus, drilling parameters such as lubrication or drilling velocity must be optimized to ensure a satisfactory residual mechanical state of the hole surfaces. Unfortunately, experimental tests are time consuming and it is not easy to observe the cutting process because of the confinement of the drill zone. The literature does not exhibit any numerical simulation capable of simulating 3D thermomechanical phenomena in the drill zone for large depth holes. Therefore, residual stresses cannot be easily simulated by means of the sole drilling parameters. The aim of this article is to propose a new numerical approach to compute drilling residual stresses for large-depth holes. A first simulation is developed to simulate heat transfer by means of a 3D thermoviscoplastic simulation in a new Rigid-ALE framework allowing the use of large calculation time steps. Then, a time interpolation and a spatial projection are implemented to rebuild the Lagrangian thermal history of the machined component. Finally, a thermo-elastoplastic simulation is carried out to compute residual stresses in the final workpiece. In this paper, the method is applied to a 316L austenitic stainless steel in the case of an unlubricated hole. The computed residual stresses are compared to experimental measurements.</t>
  </si>
  <si>
    <t>Drilling processes, Numerical simulation, Residual stresses</t>
  </si>
  <si>
    <t>10.1016/j.tafmec.2018.05.015</t>
  </si>
  <si>
    <t>Multiaxial fatigue properties of stainless steel under seven loading paths consisting of cyclic inner pressure and push-pull loading</t>
  </si>
  <si>
    <t>© 2018 Elsevier LtdThe recent literature on multiaxial fatigue has reported that fatigue life evaluated by the von Mises stress is overestimated and that magnitude varies depending on the loading path. In this study, stress-controlled multiaxial fatigue tests were carried out to clarify the controlling factors in failure life using hollow cylinder specimens of type 430 and 316 stainless steel. A newly developed fatigue testing machine that can apply push-pull, reversed torsion, and inner pressure loading to the hollow cylinder specimen was employed. Seven types of cyclic loading paths, consisting of axial or hoop tension stress or a combination thereof, were employed: the Pull, the Inner pressure, the Push-pull, the Equi-biaxial, the Square-shape, the LT-shape, and the LC-shape loading paths. Since the directions of principal stresses were fixed in all the tests, all the loading paths were classified as “proportional loading.” Failure life varies depending on the loading path when evaluated by a maximum equivalent stress based on von Mises. The failure lives of the Square-shape, the LT-shape, and the Push-pull tests are overestimated significantly compared to the Pull test. A stress range that considers the directional change of shear stresses could be used to evaluate failure life. Validity was also examined by crack observation and finite element analysis.</t>
  </si>
  <si>
    <t>Inner pressure, Loading paths, Multiaxial fatigue, Proportional loading, Stainless steel</t>
  </si>
  <si>
    <t>10.1061/(ASCE)BE.1943-5592.0001261</t>
  </si>
  <si>
    <t>Fatigue Behavior of the Group Stud Shear Connectors in Steel-Concrete Composite Bridges</t>
  </si>
  <si>
    <t>© 2018 American Society of Civil Engineers.Clustering stud shear connectors with a narrow spacing to form the group studs is useful for concrete slab prefabrication in steel-concrete composite bridges; however, the group studs fatigue design has not been specified in detail so far because the related tests and results are not enough. In this case, 13 corresponding cyclic push-out tests were executed. The test results showed that the stud root fracture and the nearby concrete damage were the main fatigue failure modes. Arranging studs in a group made the cyclic stud stiffness degradation and the slip creep develop faster, thus lowering the stud fatigue life. Moreover, the group stud fatigue lives as well as some other related literature results were compared with the S-N curves of AASHTO, Eurocode, and Japan Society of Civil Engineers (JSCE) codes, which are mainly for one single stud. In general, the evaluations based on the Eurocode and AASHTO were relatively conservative. The JSCE evaluation may have less safety redundancy compared with the other two specification-based estimations. Furthermore, a parametric analysis was executed for understanding the mechanism of the group arrangement effect on the stud fatigue behavior. The severer fatigue damage accumulation and uneven distribution among the studs in a group were considered to be the main unfavorable factors in the fatigue behavior.</t>
  </si>
  <si>
    <t>Cyclic stiffness degradation, Fatigue life, Fatigue residual strength, Fatigue test, Group studs, Parametric analysis, Slip creep</t>
  </si>
  <si>
    <t>10.1016/j.engstruct.2018.04.063</t>
  </si>
  <si>
    <t>Low-cycle fatigue life of a thermal break system under climatic actions</t>
  </si>
  <si>
    <t>© 2018 Elsevier LtdExternal insulation is more widely used in Northern and Continental Europe than internal insulation. This technique leads to thermal bridges where the building facade has projecting elements like balconies. The thermal requirements of actual standards lead to restore the continuity of the insulation at the interfaces by using thermal break systems (TBS). These systems are usually made of a box containing the insulation material, and a minimalist structural system able to transmit the shear force and the bending moment from the balcony to the wall. In most cases, structural elements are made of stainless steel, as it is less heat-conducting than normal steel. The paper focuses on a specific TBS that uses shear keys and steel profiles to ensure the transfer of forces. TBS are also submitted to important horizontal cyclic shear deformations, provoked by the variations of the dimensions of the balconies due to climatic effects. The objective of the study presented in the paper is to show that significant yielding under these actions can be accepted during service life. First experimental cyclic loading tests have been performed in order to characterize the behaviour of the TBS, as well as its fatigue strength. Then the loading has been defined on the basis of the database of the ECA&amp;D, the European Climate Assessment and Dataset. Finally, the fatigue resistance of the system has been verified. It is shown that the developed TBS can resist to fatigue loading for great length of balconies, while exhibiting significant yielding during service life.</t>
  </si>
  <si>
    <t>Low-cycle fatigue, Stainless steel, Thermal break system, Thermal bridge, Thermal loads</t>
  </si>
  <si>
    <t>10.1016/j.ijfatigue.2018.02.017</t>
  </si>
  <si>
    <t>Damage mechanism in austenitic steel during high temperature cyclic loading with dwells</t>
  </si>
  <si>
    <t>© 2018 Elsevier LtdAustenitic stainless Sanicro 25 steel has been subjected to high temperature elasto-plastic cyclic straining at 700 °C. The isothermal cyclic tests without and with a dwell in the loading cycle were implemented. Several strain amplitudes and optional dwells of 10 min in tensile part of the loading cycle were applied to the specimens. Cyclic stress-strain response was recorded, cyclic hardening/softening curves and fatigue life curves were obtained. Scanning electron microscopy combined with focused ion beam allowed observing sections containing secondary cracks. They were used to identify the surface damage evolution. In order to investigate the internal damage the longitudinal cross sections parallel to the stress axis of the fatigued specimens were prepared. The crack paths and their relation to the grain and twin boundaries were studied by means of electron back scatter diffraction. Several distinct mechanisms of the crack initiation were found in both types of cyclic loading. The effect of the dwell in the loading cycles on fatigue life is discussed in relation to the surface and internal damage evolution.</t>
  </si>
  <si>
    <t>Austenitic steel, Fatigue-creep interaction, Internal damage, Surface damage, Tensile dwell</t>
  </si>
  <si>
    <t>10.1016/j.engfailanal.2018.04.012</t>
  </si>
  <si>
    <t>Structural integrity assessment of the welded joints of the constitution of 1812 bridge (Cádiz, Spain)</t>
  </si>
  <si>
    <t>© 2018 Elsevier LtdAs required by the current Spanish regulations, an inspection and maintenance plan has been completed for the Constitution of 1812 Bridge over the Bay of Cádiz (Spain), which defines the work to be performed on the different elements of the bridge during its service life. The part of the plan related to the inspection of the steel structure has a section dedicated to the inspection of the defects that may be present in the welded joints of the steel deck, providing critical defect sizes above which the safety of the structure would be compromised. With this purpose, in the most stressed points of the deck, the structural details that are most susceptible to fatigue and fracture phenomena have been identified. Moreover, fatigue tests of these details have been performed to complete a structural integrity assessment that also comprises the determination of the material fracture toughness and the definition of the corresponding critical crack sizes. The tests were carried out on specimens obtained with the same steel grades as those used in the bridge and with the same welding procedures as those practiced in the structure. The results show that the fatigue test results are above the S–N curves provided by the Eurocode 3, and also that numerous critical crack sizes would not be detected by the usual inspection techniques used in bridges (visual inspection), so that further research into how to manage this issue is recommended.</t>
  </si>
  <si>
    <t>Fatigue, Fracture, Inspection, Steel deck, Structural integrity</t>
  </si>
  <si>
    <t>10.1016/j.ijfatigue.2018.03.037</t>
  </si>
  <si>
    <t>Experimental determination and sensitivity analysis of the fatigue critical distance obtained with rounded V-notched specimens</t>
  </si>
  <si>
    <t>© 2018 Elsevier LtdThe critical distance inverse search procedure, recently proposed by the authors (Santus et al., 2018), was experimentally applied in this work to 42CrMo4+QT steel and 7075-T6 aluminium alloy for fatigue load ratios R = −1 and R = 0.1. The inverse search lengths were in good agreement with the critical distances derived from the crack threshold. The Point Method lengths were higher than the Line Method values since the relatively low stress distribution second derivative. However, this difference is compensated for when the corresponding Method, Point or Line, is then used for the fatigue strength assessment of another specimen or a component. The fatigue predictions and comparisons with the experiments are reported in an accuracy chart, showing that a small radius notched specimen is recommended to determine the critical distance and thus obtain an accurate strength assessment of a blunter specimen. This critical distance determination was then extended to the fatigue finite life, again obtaining accurate predictions, especially for the aluminium alloy. The online version of this paper is provided with MATLAB scripts which contain examples for the critical distance inverse search and the direct problem for the fatigue stress concentration factor calculation.</t>
  </si>
  <si>
    <t>42CrMo4+QT, 7075-T6, Critical distance determination, Line Method, Point Method</t>
  </si>
  <si>
    <t>10.1016/j.tafmec.2018.02.009</t>
  </si>
  <si>
    <t>Discussion on fatigue life estimation under multiaxial random loading: Comparison between time- and frequency-domain approach</t>
  </si>
  <si>
    <t>© 2018 Elsevier LtdIn the present paper, two critical plane-based criteria proposed by Carpinteri et al. are discussed. Both criteria aim to estimate the fatigue life of smooth metallic structural components under multiaxial random loading, but one is formulated in time-domain whereas the other one in frequency-domain. Such criteria are here modified in order to improve their accuracy in terms of fatigue life estimation, and then applied to experimental fatigue data related to 18G2A structural steel tests available in the literature, performed on smooth specimens under random non-proportional bending and torsion loading.</t>
  </si>
  <si>
    <t>Critical plane, Fatigue life, Frequency-domain, Random loading, Time-domain</t>
  </si>
  <si>
    <t>10.1142/S0219455418400102</t>
  </si>
  <si>
    <t>A Whole-Range S - N Curve for Fatigue Assessment of Steel Orthotropic Bridge Decks</t>
  </si>
  <si>
    <t>International Journal of Structural Stability and Dynamics</t>
  </si>
  <si>
    <t>© 2018 World Scientific Publishing Company.The fatigue assessment of orthotropic bridge decks under routine traffic loading is a significant task to ensure the serviceability and safety of steel bridges. The sequential law computes fatigue damages using whole-range S-N curves and sequential stress histories and has been proven to provide more realistic results than Miner's rule under variable amplitude loading. In this paper, a whole-range S-N curve covering the very low-cycle region, the low-cycle region, the finite life region, the high-cycle region, and the very high-cycle region is proposed for the sequential law to evaluate the fatigue performance of steel orthotropic bridge decks. The mathematical model of the whole-range S-N curve is first deduced based on the partially known S-N curve recommended in steel bridge design codes. The properties of the whole-range S-N curve are then explained from the geometrical point of view in the double logarithm coordinates system. Finally, rib-to-deck joints in steel orthotropic bridge decks are used as a case study. Fatigue test data are used to validate the proposed model. The whole-range S-N curve, with a 97.5% survival limit, is established for fatigue assessment of rib-to-deck joints in real bridges. The results show that the proposed whole-range S-N curve allows a good fit of experimental data and excellent agreement with code S-N curves in the finite life region and provides an effective extrapolation from the finite life region to the whole range of cycle numbers.</t>
  </si>
  <si>
    <t>fatigue assessment, orthotropic deck, S - N curve, sequential law, steel bridge, Structural health monitoring</t>
  </si>
  <si>
    <t>10.13251/j.issn.0254-6051.2018.07.045</t>
  </si>
  <si>
    <t>Failure analysis of 600 MPa hot rolled dual phase steel for passenger car wheel spoke</t>
  </si>
  <si>
    <t>© 2018, Editorial Office of "Jinshu Rechuli". All right reserved.The reasons for the fracture and the difference of fatigue life between two failure spokes in bending fatigue test were analyzed. Both the two spokes were made of the same material, i.e., hot-rolled dual phase steel DP600. The detection results show that the steel plates form a coarse ferrite grain layer caused by surface decarburization. The depth of decarburization layer is 8-15 μm, and the ferrite grain size is 13.3-25.6 μm. It is found that there are two related failure modes in the tested material, i.e., fretting wear and fatigue fracture. The surface decarburization reduces the surface hardness of the steel plate, and the fretting wear between the spoke mounting surface and the test pad further leads to surface deformation and defects which become the crack source of fatigue fracture of the wheel spokes. The difference of decarbonization depth and surface ferrite grain size cause the difference of fatigue life of the two failure spokes.</t>
  </si>
  <si>
    <t>DP600 dual phase steel, Fatigue fracture, Fretting wear, Surface decarburization, Wheel spokes</t>
  </si>
  <si>
    <t>10.12073/j.hjxb.2018390185</t>
  </si>
  <si>
    <t>Research on relationship between ΔK&lt;inf&gt;th&lt;/inf&gt; and fatigue life of heat-affected coarse grain zone in Q960E</t>
  </si>
  <si>
    <t>Fatigue, High angle boundary, High-strength steel, ΔKth</t>
  </si>
  <si>
    <t>10.12073/j.hjxb.2018390170</t>
  </si>
  <si>
    <t>Fatigue fracture, Fatigue life, High temperature low cycle fatigue, P92 steel</t>
  </si>
  <si>
    <t>10.1016/j.msea.2018.06.071</t>
  </si>
  <si>
    <t>Low cycle fatigue behavior and microstructure evolution of a novel 9Cr–3W–3Co tempered martensitic steel at 650 °C</t>
  </si>
  <si>
    <t>© 2018 Elsevier B.V.A series of uniaxial strain-controlled fatigue tests were performed at 650 °C to explore the high-temperature low cycle fatigue (LCF) behavior and corresponding microstructure evolution of a novel 9Cr–3W–3Co martensitic G115 steel. The fatigue test results showed that the steel exhibited a cyclic softening behavior and the degree of softening S increased with the total strain amplitude, which was related to the decrease of dislocation density and subgrain development. Further, statistical analysis of the subgrain size after LCF tests at different strain amplitudes showed that the development of subgrain or cell depended on both the plastic strain level and cycles, among which the effect of plastic strain level is dominant. The variation of degree of softening ΔS was used to make comparison between G115 steel and P92 steels to evaluate the effects of the strain amplitudes on the respective S. The G115 steel experienced the minimum relative increment compared with P92 steel. This resulted from the strengthening by fresh and fine Cu-rich precipitates. The number density of Cu-rich particles increased with the total strain amplitude and that weakened the effect of strain amplitude on degree of softening. SEM was employed to investigate the fracture morphology; representative images of the G115 steel after the LCF tests showing three regions: fatigue crack initiation sites, stable crack growth region, and rupture region. Larger the strain amplitude was, more the crack initiation sites formed, which corroborates the significant decrease in fatigue life with increase in the total strain amplitude. In addition, a modified plastic strain energy approach based non-Masing behavior of G115 steel is proposed to predict the fatigue life.</t>
  </si>
  <si>
    <t>Cu-rich phase, Cyclic softening, G115 steel, Low cycle fatigue, Microstructure evolution</t>
  </si>
  <si>
    <t>10.3901/JME.2018.14.043</t>
  </si>
  <si>
    <t>Corrosion Fatigue Behavior of FV520B Steel in Aqueous H&lt;inf&gt;2&lt;/inf&gt;S + Cl&lt;sup&gt;-&lt;/sup&gt; Environment</t>
  </si>
  <si>
    <t>© 2018 Journal of Mechanical Engineering.In order to investigate the fatigue life of centrifugal compressor impeller, corrosion fatigue tests of FV520B stainless steel in air and aqueous H2S+Cl- environment are carried out. The corrosion fatigue failure mechanism of FV520B steel is analyzed combining with the fracture morphology observation and a modified fatigue life prediction model is built. The results demonstrate that corrosion fatigue lives of FV520B steel aqueous H2S+Cl- environment are dramatically decreased compare with those in air and decreased further with the increasing of H2S. Corrosion fatigue damages caused by hydrogen emerge gradually when the applied stress amplitude is relatively low and increased with the decreasing of applied stress amplitude. Microstructure observation revealed that corrosion pits are found on the surface of the specimens and the fatigue cracks are initiated on the surface of the specimens in all corrosion mediums and then propagated. Considering the effect of hydrogen on fatigue behavior of FV520B steel, a modified fatigue life prediction model is proposed on the basis of pitting corrosion mechanism. The model predictions are in good agreement with the test results, which can provide some insight into fatigue life prediction of materials exposed to aqueous H2S+Cl- environment.</t>
  </si>
  <si>
    <t>Aqueous H2S+Cl-, Corrosion fatigue, FV520B stainless steel, Pitting corrosion</t>
  </si>
  <si>
    <t>10.11784/tdxbz201804059</t>
  </si>
  <si>
    <t>Low-Cycle Fatigue Properties of Welded Joints in Jacket Platform</t>
  </si>
  <si>
    <t>© 2018, Editorial Board of Journal of Tianjin University(Science and Technology). All right reserved.To study low-cycle fatigue properties of welded joints in jacket platform, DH36 steel standard tensile specimens and fillet weld specimens were designed and uniaxial tensile tests were conducted. The copper-accelerated acetic acid-salt spray tests(CASS)were completed and a conversion was made for equal effect of marine environmental spectrum. The controlled low-cycle fatigue tests on non-corrosion and corrosion specimens were performed to acquire the fatigue properties of welded joints. Based on ABAQUS and FRANC3D interaction platform, three kinds of initial fatigue cracks were imported into the fillet weld specimen model to estimate fatigue life. The results indicate that weld defects have a greater impact on fatigue life than short-term corrosion; it is of high reliability to adopt weld root penetration cracks in estimating the low-cycle fatigue life of fillet weld specimens.</t>
  </si>
  <si>
    <t>Fatigue crack, Fracture mechanics, FRANC3D, Low-cycle fatigue, Salt spray test, Welded joint</t>
  </si>
  <si>
    <t>10.1016/j.wear.2018.04.002</t>
  </si>
  <si>
    <t>Influence of microstructure on retained austenite and residual stress changes under rolling contact fatigue in mixed lubrication conditions</t>
  </si>
  <si>
    <t>© 2018 Elsevier B.V.The objective of this study was to understand how the near-surface microstructures of bearings are able to resist surface-initiated damage under rolling contact and mixed lubrication conditions. In the study, rolling elements were subjected to case-carburizing treatments to generate different microstructures containing from 20% to 30% retained austenite. The rolling elements, which developed either fine or coarse martensitic microstructures as a result of the heat treatment, were then subjected to rolling contact fatigue (RCF) tests. Those elements with a fine microstructure had nearly three times the life of those with a coarse microstructure. Retained austenite and residual stress were measured both before and after RCF at different depths below the contact surfaces. In both types of microstructure, rolling contact-induced plastic deformation tended to significantly decrease the near-surface retained austenite content. Rolling contact also tended to produce an increase in compressive residual stresses in the subsurface fine microstructure. In contrast, the residual stress state in the coarse microstructure was changed by RCF from compressive to tensile. Such differences in the residual stress and amount of retained austenite in the microstructure clearly affected the elements’ RCF life.</t>
  </si>
  <si>
    <t>Bearings, Microstructure, Residual stresses, Retained austenite, Rolling contact fatigue, Steel</t>
  </si>
  <si>
    <t>10.3969/j.issn.1000-1093.2018.07.004</t>
  </si>
  <si>
    <t>A Nonlinear Combined Hardening Model for Residual Stress Analysis of Autofretted Thick-walled Cylinder</t>
  </si>
  <si>
    <t>© 2018, Editorial Board of Acta Armamentarii. All right reserved.In order to compute the strength and fatigue life of autofretted barrel exactly, a constitutive model which can reflect the material characteristics of gun steel, including Bauschinger effect and the nonlinear relationship between stress and strain, is constructed for improving the calculating accuracy of residual stress. On the basis of a nonlinear kinematic hardening model, a nonlinear combined hardening model which is used to describe the mechanical properties of autofretted barrel and calculate the residual stress distribution is proposed. According to the proposed constitutive model and the elastic-plastic relationship among parameters, a tensor-form consistent tangent modulus related to the constitutive model is derived for increasing the convergence speed of numerical calculation. To verify the constitutive model, the material parameters are determined by combining the tension compression tests and optimization algorithm. The residual stress of autofretted barrel is calculated by utilizing these parameters and FEA method. The difference between the calculated and experimental results is small. The results show that the proposed constitutive model can reflect the residual stress distribution of autofretted thick-walled cylinder effectively.</t>
  </si>
  <si>
    <t>Autofretted thick-walled cylinder, Barrel, Consistent tangent stiffness matrix, Constitutive model, Parameter optimization, Residual stress</t>
  </si>
  <si>
    <t>10.2355/tetsutohagane.TETSU-2017-086</t>
  </si>
  <si>
    <t>Influence of transformation pseudoelasticity and accumulated plastic strain on low cycle fatigue characteristics of Fe-30Mn-4Si-2Al alloy</t>
  </si>
  <si>
    <t>© 2018 Iron and Steel Institute of Japan. All rights reserved.Fe-30Mn-4Si-2Al alloy (mass%) was reported to show excellent low cycle fatigue properties. We investigated fatigue characteristics of the Fe-30Mn-4Si-2Al alloy as a function of accumulative plastic strains, comparing with the low cycle fatigue test results of Fe-28Mn-6Si-Cr-0.5Nb C alloy and SUS304 steel. The obtained results are shown below. The fatigue life of Fe-30Mn-4Si-2Al alloy is the longest in all the strain ranges as compared with Fe-28Mn-6Si-5Cr-0.5NbC alloy and the SUS 304 steel. In particular, it has a long life in test of high strain amplitude. The εpa - Nf characteristics of Fe-30Mn-4Si-2Al alloy show a straight relationship (εpa = Cp/NfKp). The result that the Manson-Coffin rule holds was obtained. In addition, Cp = 5.62, Kp = 0.72, which is an extremely high value. The fatigue damage value D obtained from the Manson-Coffin equation of Fe-30Mn-4Si-2A alloy was almost 1, similar to Fe-28Mn-6Si-5Cr-0.5NbC alloy or SUS 304 steel. However, the relationship between the accumulative plastic strain λp and fatigue life N is much higher than the limit λp of Fe-28Mn-6Si-5Cr-0.5NbC alloy obtained in the previous report. In particular, the results of εta = 2.0% and 1.4% were 20 times the limit λp. It was found that the excellent low cycle fatigue life of Fe-30Mn-4Si-2Al alloy is caused by the much slower accumulation of plastic strain and the extremely high values of Cp and Kp. The above results show that the repetitive motion of partial dislocation progresses slowly as ε martensite repeats normal and reverse transformation and the developmental process of repeated deformed tissue and fatigue crack propagates in a zigzag along γ/ε interface. As a result, it agrees with previously reported fact that crack growth is suppressed.</t>
  </si>
  <si>
    <t>High-Mn steel, Low-cycle fatigue (LCF), Pseudo-elasticity, Shape memory effect (SME), Twinnig induced plasticity (TWIP), Ε-martensitic transformation</t>
  </si>
  <si>
    <t>10.1016/j.jclepro.2018.04.035</t>
  </si>
  <si>
    <t>Evaluating the fatigue behavior of asphalt mixtures containing electric arc furnace and basic oxygen furnace slags using surface free energy estimation</t>
  </si>
  <si>
    <t>Adhesion, EAF and BOF slag, Fatigue, Surface free energy</t>
  </si>
  <si>
    <t>10.1016/j.marstruc.2018.03.009</t>
  </si>
  <si>
    <t>A global slamming force model for offshore wind jacket structures</t>
  </si>
  <si>
    <t>© 2018 The AuthorsUnder certain harsh environmental conditions, jacket structures supporting offshore wind turbines might be exposed to plunging breaking waves, causing slamming forces that affect the structural integrity and fatigue life. The slamming forces should thus be properly considered during the design, but a suitable force model specifically for jacket structures is currently in absence. In this study, a five-parameter force model is developed for estimating global slamming forces due to plunging breaking waves on jacket structures, based on statistical analyses of experimental data from the WaveSlam project. The force model is developed by considering a total of 176 individual breaking waves, under six wave conditions. For each individual breaking wave, the time history of the slamming force is calculated based on hammer test data in addition to wave test data, and the wave parameters are acquired from a wave elevation measurement. The acquired time histories and wave parameters are then used to determine the parameters involved in the force model, including two exponential parameters (i.e. α1 and α2) and three dimensionless coefficients for the expressions of wave-dependent parameters (i.e. duration coefficient ζ1, rising time coefficient ζ2, and peak force coefficient ζ3). It is found that α1, α2, ζ1 and ζ2 are approximately constant, and ζ3 follows a lognormal distribution. The quantile that determines ζ3 should be carefully selected so as to provide a conservative prediction. A quantile of 95% is suggested in this paper, and it is found to be conservative based on the verification of the developed force model. Therefore, for a given sea state, this force model can give a deterministic and conservative prediction of the slamming force time history, regardless of the randomness of slamming forces. Challenges for the application of the force model are also addressed.</t>
  </si>
  <si>
    <t>Experiment, Global force, Jacket structure, Plunging breaking wave, Wave slamming force</t>
  </si>
  <si>
    <t>10.1016/j.ijprt.2017.12.004</t>
  </si>
  <si>
    <t>Fatigue endurance limit of epoxy asphalt concrete pavement on the deck of long-span steel bridge</t>
  </si>
  <si>
    <t>International Journal of Pavement Research and Technology</t>
  </si>
  <si>
    <t>© 2018 Chinese Society of Pavement EngineeringFatigue crack damage in the epoxy asphalt concrete pavement of long-span steel bridge deck is still one of the most severe problems even though the fatigue endurance performance has been studied for a long time. In this study, it aimed at exploring the mechanism why the fatigue damage of the epoxy asphalt concrete occurred, as well as finding out the reason why fatigue test results in laboratory were different from those in practical engineering application. A finite element mechanics method was first applied to analyze the maximum strain value of the epoxy asphalt concrete pavement at different load positions, then fatigue performance of the epoxy asphalt concrete was investigated using a four-point bending fatigue testing method, and finally a three-parameter fatigue equation model, which was demonstrated to be feasible and rational, was utilized to determine fatigue endurance limit for the first time. The fatigue damage of the epoxy asphalt concrete occurred in a short time once the strain level with driving load was larger than fatigue endurance limit. In contrast, the fatigue damage did not appear in a long time if the strain level was less than the fatigue endurance limit. It is suggested that the fatigue endurance limit be adopted as a control parameter in the design phase of epoxy asphalt concrete pavement. These findings advance previous design specifications in the world, and could help extending service life of epoxy asphalt concrete pavement of long-span steel bridge deck.</t>
  </si>
  <si>
    <t>Epoxy asphalt concrete pavement, Fatigue damage, Fatigue endurance limit, Finite element mechanics method, Long-span steel bridge deck, Three-parameter model</t>
  </si>
  <si>
    <t>10.1061/(ASCE)AS.1943-5525.0000845</t>
  </si>
  <si>
    <t>Trans-Scale Computational Model for Fatigue Behavior Simulation of Orthotropic Steel Decks</t>
  </si>
  <si>
    <t>© 2018 American Society of Civil Engineers.A new three-dimensional trans-scale crack growth model, developed from the microscale to macroscale, is presented based on the concept of restraining stress zone. It aims to simulate the growth behaviors of fatigue cracks in a welded joint of orthotropic steel decks. In the study, the crack shape was first simplified as a semielliptical surface crack, and analyzed in a finite-element mode considering the trans-scale stress intensity factors (SIFs). Subsequently, the trans-scale SIFs served as controlling parameters for the propagation of fatigue crack from the microscale to macroscale. The proposed model can simulate the overall process of fatigue failure of orthotropic steel deck details. Comparison between numerical simulations and results from the experimental S-N curves given in the literature provides two conclusions: (1) the three-dimensional trans-scale crack growth model accurately depicts the trans-scale behaviors of fatigue failure of the weld joint between the longitudinal ribs and deck plate of the orthotropic steel deck; and (2) the model well explained the scatter phenomenon of the fatigue test data due to the microscopic effects. In addition, the initial microdefects have a significant influence on the fatigue life, and the microscopic effects in a fatigue process can be considered by the proposed model.</t>
  </si>
  <si>
    <t>Fatigue crack growth, Orthotropic steel deck, S-N curve, Stress intensity factor, Trans-scale model</t>
  </si>
  <si>
    <t>10.1016/j.ijfatigue.2018.02.016</t>
  </si>
  <si>
    <t>Validation of a new high frequency testing technique in the VHCF regime – Fatigue properties of a 42CrMoS4 and X5CrNiCuNb16-4 steel</t>
  </si>
  <si>
    <t>© 2018 Elsevier LtdIn times of highly loaded components, effort is put into lightweight concepts and to increase service life. The investigation of material fatigue has become very important. In the last years, the ultrasonic testing equipment (UTE) lead to numerous scientific work in the very high cycle fatigue (VHCF) regime. In this work fatigue results are shown, which were determined by a new high frequency vibration technique (HFVT). This facility operates at a frequency of f = 928 ± 8 Hz respectively f = 930 ± 5 Hz. The materials used in this investigation are a 42CrMoS4 (M-A) and a X5CrNiCuNb16-4 (M-B) steel. High frequency fatigue tests were compared with conventional servo-hydraulic fatigue tests at 30 Hz. An increase of fatigue strength was determined (higher strain rate) for both material configurations. In the area of high stress amplitudes and low stress amplitudes material dependent differences were observed. In general, it can be said that this effect decreased towards lower stress amplitudes.</t>
  </si>
  <si>
    <t>Engineering steels, Fatigue testing machines, Frequency effect, VHCF, Vibration-based testing</t>
  </si>
  <si>
    <t>10.1016/j.jcsr.2018.03.016</t>
  </si>
  <si>
    <t>Fatigue behaviour of orthotropic steel bridge decks with inner bulkheads</t>
  </si>
  <si>
    <t>© 2017 Elsevier LtdTests on a full-scale orthotropic steel deck (OSD) specimen were conducted to investigate the effects of inner bulkheads set inside the U-ribs on the static and fatigue behaviours of the OSD. The total length and width of the OSD specimen are 5 m and 2.24 m, respectively. It contains three longitudinal floorbeams and four transversal U-ribs. U-ribs with and without inner bulkheads are symmetrically arranged in the cross section of the specimen. Finite element (FE) analyses on the OSD specimen model and sub-models were conducted to further study the effects of the inner bulkhead design and different bulkhead shapes. Results of the test and corresponding FE analysis of the specimen showed that inner bulkheads can be used to improve the fatigue life of the OSD. Meanwhile, fatigue cracking in the rib-to-bulkhead details was introduced by installing the inner bulkhead. Results of the FE analysis of the sub-models showed that the distance from the bottom edge of the inner bulkhead to the tip of the floorbeam cutout affects the stress state of the rib-to-floorbeam connection weld significantly. Additionally, the bulkhead shape affects the hot spot stress of the weld toe of the rib-to-floorbeam connection weld significantly. Thus, proper bulkhead shape should be determined by considering the specific stress distribution of the rib-to-floorbeam connection area.</t>
  </si>
  <si>
    <t>Bulkhead shapes, Fatigue test, FE sub-models, Inner bulkhead, Orthotropic steel deck</t>
  </si>
  <si>
    <t>10.1177/1350650117731965</t>
  </si>
  <si>
    <t>Microstructure evolution and torsional fretting fatigue damage mechanism of 316L austenitic stainless steel at different torques</t>
  </si>
  <si>
    <t>© 2017, IMechE.In this study, the torsional fretting fatigue experiments are carried out on a multiaxis fatigue testing machine under a sinusoid torque to investigate the fretting damage mechanism of 316L austenitic stainless steel. The S-N curve of torsional fretting fatigue displays different characteristics than that of the plain fatigue curve. After test, the fretting damage zones are analyzed in detail using scanning electron microscopy, electron probe microanalysis, and transmission electron microscopy. The transmission electron microscopic analyses show that there are two types of evolution in the dislocation structures: deformation twin system and cellular structure. With the increase in the torsional stress amplitudes, the dislocation structure changes from deformation twin system into walls-and-channel structures, finally evolving into cellular structures.</t>
  </si>
  <si>
    <t>Fatigue life, fracture, fretting, microstructure, scanning electron microscopy</t>
  </si>
  <si>
    <t>10.1016/j.engfracmech.2017.08.033</t>
  </si>
  <si>
    <t>The IBESS model – Elements, realisation and validation</t>
  </si>
  <si>
    <t>© 2017 Elsevier LtdThe work presents the procedure developed within the German research project IBESS, which allows for the fracture mechanics-based prediction of the fatigue strength of welded joints under constant amplitude loading. Based on the experimental observations of the crucial failure mechanisms, the approach focuses on the short crack propagation, where elastic-plastic fracture mechanics and the build-up of closure effects must be considered, as well as the variability of the local geometry at the weld toe and the modelling of multiple crack interaction. Analytical solutions are provided for the approximation of the through-thickness stress profiles at the weld toe and for the determination of the crack driving force in the form of a plasticity-corrected stress intensity factor range ΔKp. Proposals for the determination of the initial crack size and the crack closure factor are also included. The approach is validated against a large number of experimental data, which comprises fatigue tests on individual cracks monitored by heat-tinting and beach-marking techniques, as well as stress life curves. Three kinds of welded joints, two steels of significant different strength, two welding techniques and three stress ratios are considered. The results show that the procedure provides good estimations of the statistical distribution of the fatigue strength of welded joints both for the finite and infinite life regime. Furthermore, the predictions are compared with available benchmark data for structural steels.</t>
  </si>
  <si>
    <t>Crack closure, Fatigue crack growth, Life prediction, Short cracks, Welded joints</t>
  </si>
  <si>
    <t>10.1016/j.engfracmech.2017.08.018</t>
  </si>
  <si>
    <t>Numerical analysis of residual stresses and crack closure during cyclic loading of a longitudinal gusset</t>
  </si>
  <si>
    <t>© 2017The fatigue strength of welded joints is determined by crack initiation and propagation, the latter forming in several cases the major part of the fatigue life. Failure is usually assumed when the fatigue crack has penetrated the adjacent plate or as specimen fracture in case of fatigue tests. Crack propagation is influenced by crack closure effects, slowing down crack propagation mainly in case of load cycles partly in compression. However, it is well-known that tensile residual stresses occurring particularly in welded joints can decrease crack closure and lead to fatigue behaviour independent of the applied stress ratio, i. e. mean stress. This has been observed for example with welded longitudinal gussets. On the other hand, recent measurements have shown that tensile residual stresses at the weld toe are smaller than further away and that they are relaxed or even become compressive after the first load cycle. Insofar, the role of residual stresses is still unclear. For this reason, numerical investigations have been performed in addition to fatigue tests to clarify the matter further. After describing a numerical model to investigate the crack closure behaviour by the example of a center crack in a plate originally studied by Newman, the crack closure behaviour of a semi-elliptical crack in front of a longitudinal steel gusset is analysed for depths between 5 and 50% of the plate thickness. In addition to the stress-relieved state, also welding-induced residual stresses were generated with a simplified model, calibrated by measurements, and used for the analysis of crack closure. It is shown that the residual stresses strongly affect the crack closure although these are compressive at the weld toe after the first load cycle. The simulations are performed for different load levels and stress ratios.</t>
  </si>
  <si>
    <t>Crack propagation, Crack size, Fatigue test, FEM, Plasticity induced crack closure, Welded joint, Welding residual stress, Welding simulation</t>
  </si>
  <si>
    <t>10.3969/j.issn.1007-2012.2018.03.032</t>
  </si>
  <si>
    <t>Study on fatigue life prediction of Q345 steel under stress control</t>
  </si>
  <si>
    <t>© 2018, Editorial Board of Journal of Plasticity Engineering. All right reserved.Based on the two classical models, namely Gerber model and Goodman model, which considering the effect of mean stress on fatigue life,a modified fatigue life prediction model was proposed. At room temperature, three stress ratios R=-1, -0.75, -0.5 and five maximum stresses under each stress ratio were selected to conduct uniaxial tension and compression fatigue test of Q345 steel. The Q345 steel fatigue life under different stress ratio and maximum stress combinations was predicted by using Gerber model, Goodman model and modified model, and were compared with the experimental results. The results show that the maximum value and the average value of absolute value of relative error, the standard deviation between the predicted fatigue life and the experimental fatigue life from the modified model are obviously lower than that from the other two models,which means that the modified model is more suit to predict Q345 steel fatigue life under different stress ratios and maximum stress combinations than Gerber model and Goodman model.</t>
  </si>
  <si>
    <t>Equivalent stress amplitude, Fatigue life prediction model, Mean stress, Q345 steel, Stress ratio</t>
  </si>
  <si>
    <t>10.11896/j.issn.1005-023X.2018.12.013</t>
  </si>
  <si>
    <t>Mechanism of Improving the High Cycle Fatigue Property of SMA490BW Steel Butt Joint</t>
  </si>
  <si>
    <t>Cailiao Daobao/Materials Review</t>
  </si>
  <si>
    <t>© 2018, Materials Review Magazine. All right reserved.The influences of stress concentration, grain refinement and residual stress on the high cycle fatigue of SMA490BW steel butt joints were systematically analyzed by the comparative fatigue test, and the dominant factor was obtained. The fatigue fracture morphology observation was conducted through a scanning electron microscope to determine failure modes of the welded joints with and without ultrasonic impact treatment (UIT). The results showed that both UIT and mechanical polishing treatment could improve the specimen's fatigue life to certain extents. And eliminating the weld reinforcement will lead to a remarkable promotion of welded joint's fatigue life (nearly 100 times larger) compared with the original welded joints. It can be concluded that the contribution ratios of stress concentration, grain refinement and residual compressive stress on the life extension of the welded joint are about 58%,29% and 13%, respectively. The fatigue failure of welded joints mostly comes from the surface of weld toe, and the fatigue crack initiation position shift to the internal defect after UIT.</t>
  </si>
  <si>
    <t>Failure mechanism, Grain refinement, High cycle fatigue, Residual stress, Stress concentration, Ultrasonic impact treatment (UIT)</t>
  </si>
  <si>
    <t>10.1016/j.surfcoat.2018.02.081</t>
  </si>
  <si>
    <t>Effects of conventional, severe, over, and re-shot peening processes on the fatigue behavior of mild carbon steel</t>
  </si>
  <si>
    <t>© 2018 Elsevier B.V.The present study investigates experimentally the effects of different shot peening treatments, including conventional, severe, over, and re-shot peening on microstructure, mechanical properties, and fatigue behavior of AISI 1050 mild carbon steel. Different shot peening treatments were performed using various effective parameters by considering the influences of increasing Almen intensity and coverage. Optical microscopy and field emission scanning electron microscopy observations and X-Ray diffraction measurements were carried out to analyze grains refinement in each shot peening treatment. Microhardness and residual stress measurements were taken from shot peened surfaces to the core material to investigate the mechanical properties. The fatigue behaviors of the specimens were examined by using the axial fatigue test. The results indicated that post-grinding, re-shot peening, and severe shot peening processes have significant effects on fatigue life improvement.</t>
  </si>
  <si>
    <t>Fatigue behavior, Mechanical properties, Microstructure, Severe plastic deformation, Shot peening</t>
  </si>
  <si>
    <t>10.1016/j.conbuildmat.2018.04.063</t>
  </si>
  <si>
    <t>Fatigue strengthening of cracked steel plates with CFRP laminates in the case of old steel material</t>
  </si>
  <si>
    <t>© 2018 Elsevier LtdThis paper reports an experimental study performed to investigate the effectiveness of carbon fiber reinforced polymer (CFRP) laminates in extending fatigue life of old cracked metallic structures. Specimens consist of old metallic plates, mild steel and wrought iron, with one single crack emanating from a rivet hole. This cracking configuration has never been adopted in literature studies and was chosen to be representative of real cracked elements in riveted connections. Two different initial crack lengths before reinforcement, representing two degrees of fatigue damage, were adopted. Four strengthening configurations were investigated including single-sided and double-sided strengthened specimens, Normal Modulus (NM) CFRP plates with or without pre-stressing, and Ultra High Modulus (UHM) CFRP plates. «Beach marking» technique as well as crack gauge were used to monitor and record the crack propagation during fatigue loading. Experimental results show that the application of CFRP plates can effectively reduce the crack growth rate and extend the fatigue life. CFRP plates with high modulus were found to be more efficient. This study represents a contribution to the present state of research and provides some interesting results on crack propagation in CFRP repaired elements close to real riveted ones.</t>
  </si>
  <si>
    <t>CFRP laminate, Fatigue test, Steel plate, Strengthening, Wrought iron plate</t>
  </si>
  <si>
    <t>10.1109/ASET.2018.8379857</t>
  </si>
  <si>
    <t>A data-driven method for estimating the remaining useful life of a composite drill pipe</t>
  </si>
  <si>
    <t>2018 International Conference on Advanced Systems and Electric Technologies, IC_ASET 2018</t>
  </si>
  <si>
    <t>© 2018 IEEE.Composite drill pipe has known a big interest in the shortradius drilling industry due to its lightweight, flexibility and the performance properties of steel pipe Despite its benefits, composites suffer from fatigue when subjected to loads, which leads to failure. To prevent this the use of a predictive maintenance monitoring the state and predicting its remaining useful life is needed. In this work, we proposed a predictive maintenance method for estimating the remaining useful life of composite drill pipe subjected to cyclic loads. A tension-tension fatigue experiment in a cross-ply Carbon fiber reinforced polymer (CFRP) laminate is used for case study.</t>
  </si>
  <si>
    <t>composites, Data-driven approach, drill pipe, neural networks</t>
  </si>
  <si>
    <t>10.1108/IJSI-01-2018-0003</t>
  </si>
  <si>
    <t>Fatigue crack growth of 42CrMo4 and 41Cr4 steels under different heat treatment conditions</t>
  </si>
  <si>
    <t>© 2018, Emerald Publishing Limited.Purpose: For nowadays construction purposes, it is necessary to define the life cycle of elements with defects. As steels 42CrMo4 and 41Cr4 are typical materials used for elements working under fatigue loading conditions, it is worth to know how they will behave after different heat treatment. Additionally, typical mechanical properties of material (hardness, tensile strength, etc.) are not defining material’s fatigue resistance. Therefore, it is worth to compare, except mechanical properties, microstructure of the samples after heat treatment as well. The paper aims to discuss these issues. Design/methodology/approach: Samples of normalized 42CrMo4 (and 41Cr4) steel were heat treated under three different conditions. All heat treatments were designed in order to change microstructural properties of the material. Fatigue tests were carried out according to ASTM E647-15 standard using compact tension specimens. Later on, based on obtained results, coefficients C and m of Paris’ Law for all specimens were estimated. Similar procedure was performed for 41Cr4 steel after quenching and tempering in different temperatures. Findings: The influence of heat treatment on the fatigue crack growth rates (42CrMo4, 41Cr4 steel) has been confirmed. The higher fatigue crack growth rates were observed for lower tempering temperatures. Originality/value: This study is associated with influence of microstructural properties of the material on its’ fatigue fracture. The kinetic fatigue fracture diagrams have been constructed. For each type of material (and its heat treatment), the Paris law constants were determined.</t>
  </si>
  <si>
    <t>41Cr4 steel, 42CrMo4 steel, Fatigue crack growth rate, Heat treatment, Paris law</t>
  </si>
  <si>
    <t>10.11835/j.issn.1674-4764.2018.03.004</t>
  </si>
  <si>
    <t>Effective notch stress analysis of butt weld on cast steel joint</t>
  </si>
  <si>
    <t>Tumu Jianzhu yu Huanjing Gongcheng/Journal of Civil, Architectural and Environmental Engineering</t>
  </si>
  <si>
    <t>© 2018, Editorial Department of Journal of CAEE. All right reserved.In order to investigate the fatigue behavior and fatigue life prediction method of butt weld on cast steel joint, a series of fatigue tests were conducted on welded specimens of cast steel and hot rolled steel with a common welding type. Relationships between stiffness, displacement and fatigue life stage were obtained. Fatigue failure mechanism was revealed based on the phenomenon of fatigue process and fracture surface observation resulted by scanning electron microscope (SEM). In addition, fatigue life prediction was carried out with effective notch stress method (ENSM). In consideration of the influence of mean stress and residual stress, improved effective notch stress method (IENSM) was proposed, and the predicted values were compared with the test data. The result shows that: The fatigue process of butt weld on cast steel joint can be divided into two stages: stable stage and fracture stage. The stable stage possesses more than 80% fatigue life, while the fracture stage maintains less than 20%. ENSM can predict the changing trends of the fatigue life to some extent, but the results are non-conservative for engineering. However, IENSM can provide safe assessments.</t>
  </si>
  <si>
    <t>Butt weld, fatigue, Cast steel joint, Experimental research, Fatigue life prediction method</t>
  </si>
  <si>
    <t>10.3969/j.issn.1000-565X.2018.06.008</t>
  </si>
  <si>
    <t>Residual Mechanical Properties of Stud Connectors under Cyclic Loading</t>
  </si>
  <si>
    <t>© 2018, Editorial Department, Journal of South China University of Technology. All right reserved.For the study of degradation in mechanical properties of stud connectors in steel-concrete composite structure after fatigue loads, a total of 11 specimens of stud connectors were performed in three series based on the standard push-out test method. They are static load test, fatigue test and static test under a certain fatigue loading cycle number respectively. The static bearing capacity and fatigue life of the stud specimens were obtained. Based on this, the change rules of mechanical properties for push-out specimens such as shear bearing capacity, shear stiffness and ductility were analyzed after different fatigue load cycles. Finally, a load-slip constitutive model for the studs consideration degradation of mechanical properties was established. The results show that the stud connectors show three different section failure characteristics in static tests, complete fatigue tests and incomplete fatigue tests; various residual mechanical indexes for the stud specimens show a nonlinear degradation under fatigue loading and the degradation trend is significant; the established stud load-slip constitutive model is simple in form and expedient to use. The calculated values are quite agreeable to the experimental ones.</t>
  </si>
  <si>
    <t>Bridge, Fatigue, Residual mechanical property, Steel-concrete composite structure, Stud connectors</t>
  </si>
  <si>
    <t>10.11908/j.issn.0253-374x.2018.06.009</t>
  </si>
  <si>
    <t>Experimental Study of Fatigue Behavior of Ultra-High Toughness Concrete Used for Bridge Continuous Decks</t>
  </si>
  <si>
    <t>© 2018, Editorial Department of Journal of Tongji University. All right reserved.A novel high performance fiber reinforced concrete ultra-high toughness concrete (UHTC) is expected to have promising applications in civil engineering due to its outstanding ductility. A series of fatigue tests were conducted on 3 continuous decks to study the fatigue properties of UHTC used as the structural joints in bridge continuous decks with different steel reinforcement ratios. The test results show that the UHTC specimens exhibit a significant multi-cracking behavior and good ductile failure characteristics under the fatigue load. The fatigue life of the UHTC continuous deck is more than three times that of the ordinary RC continuous deck at the same stress level. Under fatigue loading, the presence of UHTC can effectively reduce the increase of plastic strain in steel reinforcement, decrease the bending stiffness degradation, and improve the fatigue life of continuous deck structure.</t>
  </si>
  <si>
    <t>Continuous deck structure, Engineered cementitious composites (ECC), Fatigue life, Fatigue test, Ultra-high toughness concrete (UHTC)</t>
  </si>
  <si>
    <t>10.1002/stab.201810616</t>
  </si>
  <si>
    <t>Modern railway bridges as thick-plate trough bridges – Optimization of fatigue design and life-cycle analyses</t>
  </si>
  <si>
    <t>Copyright © 2018 Ernst &amp; Sohn Verlag für Architektur und technische Wissenschaften GmbH &amp; Co. KG, BerlinModern railway bridges as thick-plate trough bridges – Optimization of fatigue design and life-cycle analyses. Innovative improved design solutions of bridge constructions increasingly aim at maintenance reduced structures where the utilization and surrounding traffic routes are affected only in minor extent by rehabilitation and maintenance works. As part of the FOSTA-AiF-research project „Holistic Assessment of steel- and composite railway bridges according to criteria of sustainability” (P978) specific investigations were carried out in order to optimize different railway bridge types by improving single structural details and construction variants types. To assess the benefits of these optimized constructions within the life-cycle of the bridge, the conventional and improved constructions were compared with each other by applying sustainability analyses. This paper deals with the evaluation of the trough bridges with thick track plates which was especially developed for rail traffic constructions and which is also known as thick-plate trough bridges. It focusses on questions related to the fatigue design, uses large scale tests for verifications and provides recommendations for the construction and design.</t>
  </si>
  <si>
    <t>Experimental set-ups, high-frequency-mechanical impact treatment, IT in steel construction, life-cycle, Steel bridges, sustainability, Welding and cutting</t>
  </si>
  <si>
    <t>10.1007/s13296-018-0067-1</t>
  </si>
  <si>
    <t>Fatigue Behavior Investigation and Stress Analysis for Rib-to-Deck Welded Joints in Orthotropic Steel Decks</t>
  </si>
  <si>
    <t>© 2018, Korean Society of Steel Construction.The fatigue problems in orthotropic steel decks have raised widely concerns in recent years. This study focused on the root crack mechanism at rib-to-deck welded joints, based on the previous test results of sectional specimens and the matching FE analysis, the fatigue behaviors of structure detail were investigated by considering the effect of root gap shapes, weld penetrations, and plate thicknesses on crack initiation. Besides, various root crack depths were simulated in models to clarify the stress variations occurring during the propagation stage under cyclic loading. The results showed that the root gap shape and penetration rate have an impact on the root cracking direction and fatigue life at the initiation stage, but seem not directly related to the crack propagation mechanism; the higher penetration rate is advantageous for the prevention of root crack initiation. However, although the stiffness increased with the increase in plate thickness, the fatigue life of crack initiation might be reduced owing to the low fatigue strength of the thick deck plate, whereas the U-rib thickness has limited effect on the stress response of the root tip. Moreover, the significant difference between the 8 mm-crack model and other crack models is the high stress concentration around the crack tip. The stress conditions of root tip would be changed under loading cycles when a root crack propagated into half of deck plate thickness. Finally, the effect of structural dimensions on fatigue strength were also compared according to test results and FEA.</t>
  </si>
  <si>
    <t>Fatigue, FE stress analysis, Orthotropic bridge deck, Rib-to-deck welded joint, Root crack</t>
  </si>
  <si>
    <t>10.1016/j.fusengdes.2018.04.057</t>
  </si>
  <si>
    <t>Conceptual design study for CFETR divertor target using CLAM steel as structural material</t>
  </si>
  <si>
    <t>© 2018 Elsevier B.V.Monoblock technology with CuCrZr as the structural material is the standard divertor target design for the initial phase of the China Fusion Engineering Test Reactor (CFETR). The design concept with China Low Activation Martensitic (CLAM) steel as the structural material provides another candidate solution for the CFETR divertor target. This paper presents a design study of an optimized monoblock to meet the requirements for CFETR operating conditions, which establishes a good basis for engineering design of CFETR. The monoblock uses tungsten as armour and CLAM steel as the structural material, with a copper interlayer. The operating temperature window of CLAM steel was determined by irradiation embrittlement, softening, and other aging effects. Initial design rules for the W/CLAM monoblock were checked; thermal results by finite element analysis (FEA) show that the design concept is able to withstand a heat flux of 10 MW/m2 after examining the temperature for each material and the margin to the wall critical heat flux (WCHF) on the tube. Mechanical results indicate that the CLAM steel meets the ITER SDC-IC elastic rules under potential irradiation level of CFETR, irrespective of residual stress. Also the fatigue criteria were checked for unirradiated conditions with a reasonable life time of 16,000 cycles.</t>
  </si>
  <si>
    <t>Assessment rules, CFETR, CLAM steel, Divertor, Irradiation, Monoblock</t>
  </si>
  <si>
    <t>10.1016/j.jestch.2018.04.010</t>
  </si>
  <si>
    <t>Effect of carbon content and drawing strain on the fatigue behavior of tire cord filaments</t>
  </si>
  <si>
    <t>Engineering Science and Technology, an International Journal</t>
  </si>
  <si>
    <t>© 2018 Karabuk UniversityIn this work we aim to investigate fatigue strengths of the steel filaments in diameter of 0.25 mm with three different Carbon (0.70%C, 0.80%C and 0.90%C) and with four different drawing strains (3.25, 3.37, 3.71 and 3.76) by the pure bending test method. All fatigue tests have been carried out at room temperature and at a frequency of 10 Hz via a custom manufactured pure bending testing machine of which the fully reserved strain value, R = εmin/εmax, is −1. The applied value of cyclic deformation, ε, has been chosen from the range 0.20%–1.07% as bending strain. The plots of S-N (Strain–Cycle) curves are based on high cycle fatigue (HCF) life is greater than or equal to 104 cycles. The fatigue deformation limit values have been determined as 0.55% units and 0.20% units for the steels of the 0.25NT-70C and 0.25UT-90C quality, respectively. The increase in hardness resulting from the microstructural thinning (due to drawing strain) increases the fatigue deformation limit of the steels containing 0.80%C. Despite the increase in the drawing strain, carbon content and hardness, the fatigue deformation limit decreased with increasing inclusion content. Fractured surfaces of the samples, which have been broken at both high fatigue life and fatigue deformation limit values, are inspected via SEM. The SEM inspection has demonstrated that the fatigue fracturing of the steel filaments are similar to that of baseball bat cracking.</t>
  </si>
  <si>
    <t>Carbon content, Fracture surfaces, Pure bending fatigue, Steel tire cord</t>
  </si>
  <si>
    <t>10.1016/j.jnucmat.2018.03.042</t>
  </si>
  <si>
    <t>Uniaxial low cycle fatigue behavior for pre-corroded 16MND5 bainitic steel in simulated pressurized water reactor environment</t>
  </si>
  <si>
    <t>© 2018 Elsevier B.V.The effects of uniaxial tension properties and low cycle fatigue behavior of 16MND5 bainitic steel cylinder pre-corroded in simulated pressurized water reactor (PWR) were investigated by fatigue at room temperature in air and immersion test system, scanning electron microscopy (SEM), energy disperse spectroscopy (EDS). The experimental results indicated that the corrosion fatigue lives of 16MND5 specimen were significantly affected by the strain amplitude and simulated PWR environments. The compositions of corrosion products were complexly formed in simulated PWR environments. The porous corrosion surface of pre-corroded materials tended to generate pits as a result of promoting contact area to the fresh metal, which promoted crack initiation. For original materials, the fatigue cracks initiated at inclusions imbedded in the micro-cracks. Moreover, the simulated PWR environments degraded the mechanical properties and low cycle fatigue behavior of 16MND5 specimens remarkably. Pre-corrosion of 16MND5 specimen mainly affected the plastic term of the Coffin-Manson equation.</t>
  </si>
  <si>
    <t>16MND5, Corrosion fatigue, Failure life, Low cycle fatigue, Pressurized water reactor</t>
  </si>
  <si>
    <t>10.1016/j.ijfatigue.2018.02.029</t>
  </si>
  <si>
    <t>Probabilistic analysis of the effect of shot peening on the high and low cycle fatigue behaviors of AA 7050-T7451</t>
  </si>
  <si>
    <t>© 2018Fatigue tests and probabilistic analysis were carried out on aluminum alloy 7050-T7451 samples having surface conditions of as-polished, as-machined, and shot peened. Different combinations of media and intensity were studied. Fatigue tests were carried out in the high and low cycles fatigue regimes. Fatigue life dispersion was analyzed and tolerance limits, such as the 50% and 90% survival rates at 95% confidence level, were computed. Fatigue results dispersion after peening was the smallest for conditioned cut wire shots CW14. Samples peened with ceramic Z425 shots had the largest fatigue life dispersion. Comparison of surface roughness parameter, with fatigue life dispersion and shot diameters indicates that smaller shots create rougher surfaces responsible for premature crack initiation. Fatigue life reliability (best trade-off of fatigue life dispersion and mean values) depended on the tested Almen intensity and stress amplitudes. At high stress amplitude, cast steel shot S230 was the most reliable condition because of the smooth surface it induced. At low stress amplitude, peening with ceramic Z425 shots at an intensity of 8A was the most reliable condition, while it was the least reliable in high cycle fatigue. The fractography analysis, completed for every condition, revealed shot contamination on samples peened with Z425 shots at an intensity of 8A and tested at high stress amplitude, which could be responsible for the deterioration of the fatigue properties.</t>
  </si>
  <si>
    <t>7050-T7451 aluminum alloy, B-basis, Dispersion, Fatigue life, Fractography, Probability, Shot peening, Statistics, Surface roughness</t>
  </si>
  <si>
    <t>10.1016/j.jcsr.2018.02.008</t>
  </si>
  <si>
    <t>Experimental study on fatigue behavior of Q420 high-strength steel at low temperatures</t>
  </si>
  <si>
    <t>© 2017 Elsevier LtdEngineering structures are erected in all kinds of terrain and climate, and structural deformation and vibration may appear in anytime, such as deflection, shrinkage-expansion and vibration response. Fatigue failure of steel structure is a long-term behavior and difficult to estimate, especially in low temperatures. In order to study the fatigue behavior of Q420B steel at low temperatures, this paper conducted a series of experiments. Firstly, Charpy V-notch impact tests and strength tests of Q420B steel under normal and low temperatures were performed, and this type of steel can meet the requirements of Chinese and American standards. Secondly, the test specimens, temperature control system and loading method were designed, after which the fatigue tests of Q420B steel plates were carried out under different stress amplitudes (0.5 fy, 0.7 fy and 0.9 fy) and different temperatures (25 °C, 0 °C, −15 °C and −30 °C, i.e. 298 K, 273 K, 258 K and 243 K), respectively. At the stress amplitude 0.5 fy, all the cyclic loading number of the specimens exceeded 2.0 million times, and no fatigue fracture or obvious deformation appeared under above temperatures. However, the fatigue fracture occurred at the fatigue stress amplitude 0.7 fy and 0.9 fy, and the fatigue life obviously increased with the decrease of temperature. Therefore, it can be concluded that the low temperature can improve the fatigue performance of Q420B steel in some degree. What's more, the tested fatigue life was larger than the theoretical values of the current specifications. Lastly, the S-N curves of Q420B steel under different temperatures were provided.</t>
  </si>
  <si>
    <t>Fatigue behavior, Low temperature, Q420B high-strength steel, S-N curve</t>
  </si>
  <si>
    <t>10.1016/j.engfailanal.2018.02.012</t>
  </si>
  <si>
    <t>Effect of Mg concentration on interfacial strength and corrosion fatigue behavior of thermal-sprayed Al-Mg coating layers</t>
  </si>
  <si>
    <t>© 2018 Elsevier LtdThis study aims at observing the effect of Mg concentration on the interfacial strength and corrosion fatigue behavior of Al-Mg coating layers on structural steel (SS400) substrates. Al-Mg coating has been applied to components of bridges as sacrifice coating layers. Although Al or Al-Mg coating layers are typically applied to the components located in severely corrosive environment, a mechanism behind the effective protection provided by increasing the concentration of Mg has not yet been clarified. The interfacial strength test using four-point bending revealed that a Al-Mg coating layer of higher Mg concentration showed a higher interfacial strength only before immersion in 3.5-wt% NaCl aq. After immersion in 3.5-wt% NaCl aq. for 30 days, such the difference in interfacial strength was lost due to rapid dissolution of Mg in the coating layers. As regards the fatigue crack growth behavior, the Al-Mg coating with higher Mg concentration exhibited a lower resistance to vertical crack propagation and interfacial delamination. A fracture mechanics model, which includes both effects of corrosion and delamination/cracking was proposed. Numerical simulation based on the fracture mechanics model successfully predicted exposure lives of substrates due to fatigue failure of the Al-Mg coating layers. These results could provide a selection policy for Al-Mg coating layers in which a loading level and the severity of corrosive environment were considered.</t>
  </si>
  <si>
    <t>Al-Mg coating, Corrosion fatigue, Crack propagation, Delamination, Fracture mechanics</t>
  </si>
  <si>
    <t>10.1016/j.ijfatigue.2018.02.023</t>
  </si>
  <si>
    <t>Fatigue life and strength of 316L sintered steel of varying porosity</t>
  </si>
  <si>
    <t>© 2018Despite the popularity of porous sintered materials, there is still insufficient information to provide a description of the phenomena occurring in these materials over the course of typical mechanical processes. The research results published until now are incomplete, particularly with regard to materials of high porosities. Materials of this type are of particular important in e.g. reconstructive medicine due to their excellent lubricating properties. The material tested was 316L austenitic steel of porosities p = 26%, p = 33% and p = 41%, obtained by powder metallurgy. The monotonic and fatigue characteristics of the tested material were determined. The results of monotonic tests were compared to the results obtained for solid 316L steel. Uniaxial cyclic tension–compression tests were conducted by controlling the amplitude of total strain. Analysis of test results and microscopy investigation of fractures made it possible to identify the process of fatigue damage growth. A completely different nature of fracture mechanism was observed for different loading cases. The results of these studies constitute the physical basis for modeling damage accumulation in inhomogeneous materials, particularly in porous sintered metals. Moreover, they make it possible to determine numerical dependencies for predicting the fatigue life of sintered materials with varying porosities.</t>
  </si>
  <si>
    <t>316L stainless steel, Failure mechanism, Fatigue life, Fractographic observation, Porous sintered metals</t>
  </si>
  <si>
    <t>10.1016/j.ijfatigue.2018.02.011</t>
  </si>
  <si>
    <t>Use of non-destructive testing methods in a new one-specimen test strategy for the estimation of fatigue data</t>
  </si>
  <si>
    <t>© 2018 Elsevier LtdThe comprehensive characterisation of the change in the metallic materials’ microstructure due to an applied load is of prime importance for the understanding of basic fatigue mechanisms or more general damage evolution processes. If they are fully understood, advanced fatigue life calculation methods, which are far away from linear damage accumulation models, can be realised providing even more than only “classic fatigue data”. Within the scope of this paper, it is shown how the potential of non-destructive testing methods, the digitalisation of the measurement techniques as well as signal processing can be combined with a new one-specimen test strategy in order to achieve a gain in information concerning the fatigue behaviour with a simultaneous reduction of experimental effort and costs. The result is therefore not only a considerable advantage with respect to conventional determined Woehler- or S-N-data, but also to established short-term procedures, due to the possibility to separate several material effects by means of data analysis and to use this for fatigue life calculations based on the results of one single specimen. The SteBLife (step-bar fatigue life) approach is a new short-time calculation method developed at the Chair of Non-Destructive Testing and Quality Assurance at Saarland University, which allows to provide S-N-data on the basis of a small number of fatigue tests. For the first investigations in accordance to the new SteBLife approach, temperature measurements by means of an infrared camera were used. The change in temperature is directly related to deformation-induced changes of the microstructure in the bulk material and is considered to represent the actual fatigue state. Within the framework of this paper, the SteBLife procedure was validated on specimens from normalised SAE1045 steel.</t>
  </si>
  <si>
    <t>Fatigue life calculation, Non-destructive testing, SteBLife, Temperature measurement</t>
  </si>
  <si>
    <t>10.1016/j.ijfatigue.2018.02.009</t>
  </si>
  <si>
    <t>Weibull modeling of the fatigue life for steel rebar considering corrosion effects</t>
  </si>
  <si>
    <t>© 2018 Elsevier LtdCorrosion of steel rebar is one of the most severe causes in the deterioration of RC (reinforced concrete) structures. This paper studies the influences of corrosion on fatigue life of steel reinforcement in RC structures. First, a Weibull model of the C-S-N (Corrosion S-N) relationship for steel rebar is proposed in this research. The corrosion degree and stress range are regarded as the input variables for the proposed Weibull model. The expectation–maximization (EM) algorithm is used to deal with parameter estimation considering the censored data. Fatigue data are collected from experiments reported in the literature for three types of corroded steel rebar, considering different corrosion processes. These data are then used to establish and validate the proposed model, and the influence of corrosion on fatigue life is illustrated and discussed in detail. The proposed multi-parameter phenomenological Weibull model can be used to evaluate the fatigue life of steel rebar for both natural corrosion and artificially accelerated corrosion, which establishes quantitative influences of corrosion degree on fatigue life for steel rebar. In particular, the results indicate that the influence of corrosion on fatigue life is not the same for different kinds of steel rebar. For example, the model shows that the fatigue life of Grade 500 MPa steel rebar, which is used widely in modern structures, is shown to be sensitive to corrosion; fatigue life decreases sharply once corrosion initiates. Moreover, the effect is more pronounced at lower stress ranges. Therefore, to prevent premature fatigue induced failures, avoiding corrosion in Grade 500 MPa steel rebar during the structural service period is crucial.</t>
  </si>
  <si>
    <t>Corrosion, Fatigue, Probabilistic C-S-N surface, Steel rebar, Weibull modeling</t>
  </si>
  <si>
    <t>10.1111/ffe.12771</t>
  </si>
  <si>
    <t>Short-crack thresholds and propagation in an AISI 4340 steel under the effect of SP residual stresses</t>
  </si>
  <si>
    <t>© 2018 Wiley Publishing Ltd.The effect of residual stresses induced by shot-peening in a high-strength AISI 4340 steel has been studied with the purpose of deriving a consistent fatigue model incorporating the results of fatigue crack growth experiments in the threshold region for a broad range of load ratio (R-ratio ranging from −2.5 to 0.7), and the effect of short cracks by means of a modified El-Haddad model. The proposed model, taking into account the effect of crack closure and being capable to assess the conditions for fatigue propagation of short cracks partially embedded in the shot-peened surface layer, was validated against constant amplitude fatigue experiments conducted in the endurance strength region, ie, for fatigue lives up to 107 cycles, with micronotched specimens in the presence of shot-peening residual stresses. The proposed model was also validated by comparing the results of fatigue crack propagation simulations with fatigue crack growth experiments under variable amplitude loading, experimentally reproducing the combined effect of service fatigue loads and shot-peening residual stresses.</t>
  </si>
  <si>
    <t>AISI 4340, compression-precracking, defects, fatigue crack growth, shot-peening</t>
  </si>
  <si>
    <t>10.1111/ffe.12770</t>
  </si>
  <si>
    <t>Effect of initial hardness on the thermal fatigue behavior of AISI H13 steel by experimental sand numerical investigations</t>
  </si>
  <si>
    <t>© 2018 Wiley Publishing Ltd.Based on the Uddeholm thermal fatigue test, the mechanism of thermal fatigue crack initiation and propagation and the influence of initial hardness on the thermal fatigue behavior of AISI H13 steel were investigated. Furthermore, an electromagnetic-thermo-mechanical coupled finite element model was established to analyze the temperature evolution and stress accumulation in specimen during thermal cycles. The experimental results demonstrate that, after 3000 thermal cycles, the surface hardness of specimen markedly decreases, and the lath martensite structure seems to completely evolve into a mixture of ferrite and irregularly sphere-like and bar-like M23C6 and M6C carbides. According to the numerical results, the effective stress of specimen will increase slightly after every thermal cycle. It presents a distinct stress accumulation phenomenon with increasing number of thermal cycles. Especially at the corner of specimen, it is more significant. The thermal fatigue test results also prove that it is a major site where the initiation and propagation of thermal fatigue primary cracks occur. Both the numerical and experimental results suggest that specimen with initial hardness of 46HRC has the slowest stress accumulation rate, the lowest thermal fatigue damage factor, and the longest thermal fatigue life.</t>
  </si>
  <si>
    <t>AISI H13 steel, initial hardness, stress accumulation, thermal fatigue, thermal fatigue life prediction</t>
  </si>
  <si>
    <t>10.1177/1369433217729518</t>
  </si>
  <si>
    <t>Fatigue behaviour of cracked steel beams retrofitted with carbon fibre–reinforced polymer laminates</t>
  </si>
  <si>
    <t>© 2017, © The Author(s) 2017.In recent years, externally bonded carbon fibre–reinforced polymer has been considered an innovative way to strengthen steel structures attributed to its high strength-to-weight ratio, excellent corrosion resistance and fatigue performance. This article presents an experimental and numerical study on the fatigue behaviour of defected steel beams strengthened with carbon fibre–reinforced polymer laminates, with a special focus on the effect of interfacial debonding. Analytical modelling and numerical simulation confirmed that the interfacial debonding had a pronounced effect on carbon fibre–reinforced polymer strain and stress intensity factor at the crack front. After introducing interfacial debonding from experimental findings into the numerical analysis, the fatigue life and crack propagation versus cycle numbers of the specimens compared well with the test results. Based on the current experimental program, specimens with Sikadur 30 were more prone to debonding failure; therefore, Araldite 420 is suggested for strengthening schemes.</t>
  </si>
  <si>
    <t>carbon fibre–reinforced polymer, debonding, fatigue, steel beam, strengthen, stress intensity factor</t>
  </si>
  <si>
    <t>10.13251/j.issn.0254-6051.2018.05.004</t>
  </si>
  <si>
    <t>Microstructure and mechanical properties of high nitrogen martensite stainless bearing steel</t>
  </si>
  <si>
    <t>© 2018, Editorial Office of "Jinshu Rechuli". All right reserved.Microstructure and mechanical properties of nitrogen free steel and high nitrogen steel after heat treatment were compared and analyzed. The results show that the addition of nitrogen in martensitic stainless steel leads the austenite zone to expand, a large number of dispersed fine carbonitride M2(CN) to precipitate, which is beneficial to the improvement of steel strength and hardness. Compared with nitrogenfree steel, high nitrogen steel tensile strength increases by 441 MPa (increased by 20%), proof strength, plastic extension increases by 474 MPa (increased by 26%), hardness increases by 11.9 HRC (increased by 21%). The contact fatigue test shows that the contact fatigue rated life of high nitrogen steel is L10=0.97×107 cycles, the median fatigue life is L50=1.14×107 cycles. The expansion of the fatigue crack is mainly along the carbides in the stress direction.</t>
  </si>
  <si>
    <t>Carbonitride, Contact fatigue, Crack propagation, High nitrogen martensite stainless bearing steel, Mechanical properties</t>
  </si>
  <si>
    <t>10.12073/j.hjxb.2018390134</t>
  </si>
  <si>
    <t>Influence of martensite content on tension-compression fatigue life of spot-weld joints of dual-phase steels</t>
  </si>
  <si>
    <t>© 2018, Editorial Board of Transactions of the China Welding Institution, Magazine Agency Welding. All right reserved.The fatigue performance of spot-weld joints is an important factor to determine the safety and reliability of the car body. The welded joints of DP780, DP980 and DP1180 were inspected. Load-life curves of the welded joints were obtained by the fatigue test on fatigue test machine. The relationship between microstructure, micro-hardness distribution of spot welds and fatigue properties of spot-weld joints was analyzed. And then, the fatigue failure of solder joint was analyzed. The results showed that spot-weld joints fatigue performance was affected by base material properties. The higher martensite content, the better fatigue property. All of the three fatigue failure modes were fracture along the circumference. It was found that the fatigue cracks mainly initiated at the heat affected zone between the fusion zone and the base material, and firstly penetrated through the sheets along thickness. Finally, the through-thickness cracks could be considered as the secondary fatigue crack source, which grew into the base material along the direction of width up to the fracture of weld joints.</t>
  </si>
  <si>
    <t>DP steels, Fatigue strength, Hardness, Microstructure, Spot-weld</t>
  </si>
  <si>
    <t>10.1051/matecconf/201816522015</t>
  </si>
  <si>
    <t>Increasing fatigue performance in AHSS thick sheet by surface treatments</t>
  </si>
  <si>
    <t>MATEC Web of Conferences</t>
  </si>
  <si>
    <t>© The Authors, published by EDP Sciences, 2018.Advanced High Strength Steels (AHSS) have been widely applied in the automotive industry as an affordable solution for car lightweighting, mainly in parts subjected to crash requirements. Heavy duty vehicle (HDV) can also benefit from the expertise learned in cars, but parts must be designed considering fatigue resistance, especially on trimmed areas, and stiffness. Mechanical surface treatments, as blasting or shot peening, help increasing fatigue life of AHSS in trimmed areas and will allow weight reduction in HDV through gauge downsizing. The expected decrease in stiffness through thickness reduction can be improved by design changes. However, scarce information about the effect of mechanical surface treatments on AHSS are available. Thus, the aim of this work is to evaluate the increment in fatigue life of two different steel grades (350 MPa, and 500MPa of yield strength) in thick sheet by means of mechanical surface treatment - sandblasting. High Cycle Fatigue [HCF] tests were conducted at alternating load [R=-1]. Residual stresses were measured by an X-ray tensometry prior fatigue tests. Also the surface roughness [Rz] and form is measured using an optical non-contact 3D microscope. On the other hand, the fracture surfaces of the test specimens were observed via scanning electron microscope (SEM) in order to determine the crack initiation points. The evaluation of fatigue life in terms of SN curves is also discussed, analysing how the sandblasting process modifies the surface roughness and introduce compressive residual stresses on the external layer of the material. Both phenomena enhance the fatigue strength of the evaluated steel grades.</t>
  </si>
  <si>
    <t>AHSS, High-cycle fatigue, HSLA steel, HSS, Residual stresses, Sandblasting, Thick sheet, X-ray analysis</t>
  </si>
  <si>
    <t>10.1051/matecconf/201816522020</t>
  </si>
  <si>
    <t>20 kHz 3-point bending fatigue of automotive steels</t>
  </si>
  <si>
    <t>© The Authors, published by EDP Sciences, 2018.The 20 kHz load frequency enables fatigue tests for very high cycle fatigue life, 109-1013 cycles, within conveniently short time. In automotive applications, many components are subjected to flexural loading and hence bending fatigue is an important test mode. Ultrasound fatigue test instruments have been used successfully in several assessments of fatigue strength and more commonly in uniaxial loading. Here, a 3-point bending fatigue test rig operating in resonance at 20 kHz load frequency has been designed to test plane specimens at R=0.1 loading. The test rig design and stress calculations are presented. Testing for fatigue strength was conducted using the staircase method with 15 specimens of each steel grade, specimens reaching 108 cycles were considered run-outs giving fatigue strength at 108 cycles. Additional 15 specimens of each grade were tested for S-N curves with the upper limit above 109 cycles. Two different common automotive steels, 38MnSiV5, a micro-alloyed ferritic-pearlitic steel, and 16MnCr5, a carburizing martensitic steel, were tested. The fatigue strengths achieved from the staircase testing are 340 and 419 MPa stress amplitudes for the 38MnSiV5 and 16MnCr5 steels, respectively. The S-N curves of the steels appear to be quite flat in the tested life range 107 - 109.</t>
  </si>
  <si>
    <t>Automotive steels, Carburized steel, Ferritic-pearlitic steel, Three-point bending, VHCF</t>
  </si>
  <si>
    <t>10.3901/JME.2018.10.068</t>
  </si>
  <si>
    <t>New Test Method to Obtain Strain Fatigue Properties of Materials Based on Millimeter-scaled Slice Specimens</t>
  </si>
  <si>
    <t>© 2018 Journal of Mechanical Engineering.It is difficult to obtain the strain fatigue properties of small-sized materials such as slice, thin-walled pipes, weld zone by the current test standards. A new strain-fatigue test method for millimeter-scaled notched slice specimens is proposed. For the method, a novel cyclic constitutive model for predicting cyclic constitutive relationships of materials due to strain energy separation function assumption is derived, and then two conversion equations by finite element method are obtained to transform the testing strain amplitude and average stress amplitude into real-axial strain amplitude and stress amplitude at the root of the notched specimens. According to the two equations, strain fatigue life curves of material Representative-Volume-Element (RVE) and parameters of Manson-Coffin model via the notched specimens are set up. A series of finite element simulations for different materials show that the cyclic constitutive model is universal effective for different dimensions of the self-similar notched slice specimens and different materials. Variable-amplitude strain fatigue tests and constant-amplitude strain fatigue tests were carried out for the millimeter-scaled notched slice specimens and traditional round bar specimens with symmetric strain-control for 316L stainless steel. The results show that the cyclic constitutive relationships predicted by the cyclic constitutive model and the fatigue life curves of the notched specimens are in good agreement with the experimental results from the traditional round bar specimens.</t>
  </si>
  <si>
    <t>Fatigue life, Millimeter-scaled slice specimen, Model for predicting material cyclic constitutive relationship, Strain energy separation function, Strain-fatigue test, Transforming equations of strain amplitude and stress amplitude</t>
  </si>
  <si>
    <t>10.1080/15583058.2018.1442528</t>
  </si>
  <si>
    <t>Enhancing the seismic performance of historic timber buildings in Asia by applying super-elastic alloy to a Chinese complex bracket system</t>
  </si>
  <si>
    <t>International Journal of Architectural Heritage</t>
  </si>
  <si>
    <t>© 2018 Taylor &amp; Francis.Historic timber structures widely distributed in East Asia are suffering from the earthquakes. This article aims to develop a technique to enhance the seismic performance of historic timber buildings with the Dou-Gon system. High-strength steel bars and super-elastic alloy bars are used in this study to benchmark conventional Dou-Gon system that uses wood pegs to connect the base Dou and the column. Pushover tests were carried out under different loading conditions. The factors discussed in this study include vertical load imposed on the Dou-Gon system and the pre-strained levels of super-elastic bars. The results from this study has shown that the simple technique enhances the energy dissipation capacity and the ultimate strength of the base Dou-Gon system. Base Dou-Gon system with super-elastic alloy bar connections also show a better aseismic performance due to its constant damping behavior and longer fatigue life. Moreover, pre-strain of the super-elastic alloy bar provides a better damping behavior to the base Dou system.</t>
  </si>
  <si>
    <t>building conservation, Dou-Gon, historic timber structures, shape memory alloy, traditional timber structures</t>
  </si>
  <si>
    <t>10.1088/1757-899X/356/1/012017</t>
  </si>
  <si>
    <t>Effectiveness of the steel mesh track in repairing asphalt pavements in Małopolska region</t>
  </si>
  <si>
    <t>© Published under licence by IOP Publishing Ltd.The aim of this publication is to present and evaluate the effectiveness of the steel mesh track during reconstruction of the pavement on national roads in Małopolska. The paper presents the condition of the pavement before reconstruction, applied design solutions and the current state after 6-10 years of operation. To assess the effectiveness of pavement reinforcement, the results of central deflection tests using the FWD apparatus before and a few years after the reconstruction were compared, it was found that the reinforcement effect was achieved, what has been demonstrated by means of significance analysis of differences in Statgraphics program. Additionally the analyses were extended with parameters characterizing the FWD deflection basin. For selected parameters the values of tensile strains at the bottom of asphalt layers were determined on the basis of correlations given in literature and then the fatigue life was calculated using the criteria of the USA Asphalt Institute and compared with the results of design calculations. The pavement fatigue life estimated on the basis of FWD measurements is generally greater than the one calculated for the design solutions. The assessment of the influence of the steel mesh track on the bearing capacity of the pavement was carried out indirectly, by comparing the central deflections of the structures measured after the reconstruction, with theoretical deflections calculated using the pavement model in the BISAR program, without taking into account the presence of the steel mesh. In some cases the deflections measured are significantly smaller than the deflections calculated for the model without mesh, which can be explained by the reinforced effect of the steel mesh track, especially for sections with the lowest bearing capacity before reconstruction, and where the steel mesh track is placed in the tension zone of the asphalt layers.</t>
  </si>
  <si>
    <t>asphalt pavement strengthening, Bearing capacity of pavement, fatigue life of pavement, FWD deflections basin, Steel mesh track</t>
  </si>
  <si>
    <t>10.1016/j.compstruct.2018.02.090</t>
  </si>
  <si>
    <t>Fatigue retrofitting of cracked steel beams with CFRP laminates</t>
  </si>
  <si>
    <t>© 2018 Elsevier LtdIn recent years, carbon fiber-reinforced polymer (CFRP) externally bonded to steel members has been considered an effective technique for fatigue crack repair of steel components. This paper investigated the fatigue behavior of six cracked steel beams strengthened using CFRP laminates via two approaches, i.e., sole adhesive bonding and adhesive bonding together with mechanical anchorage. Two types of epoxies were selected to compare the effectiveness. The tensile flange of the steel beam was artificially cut to simulate an initial crack. A digital image correlation (DIC) system was adopted to detect strain distribution along the retrofitting patches. Different failure modes were observed for specimens with different retrofitting schemes. Test results showed that, in comparison with control specimens with sole adhesive bonding, application of mechanical anchorage significantly retarded crack propagation and extended fatigue life of the steel beams attributed to the pronounced frictional bond. The crack mouth opening displacement (CMOD) was also considerably reduced. The displacement fields obtained from the DIC recorded at specific crack lengths were analyzed to provide information on strain distribution along the CFRP laminates and corresponding bond-slip relationship. This study extends the understanding of fatigue repair for steel beams and provides useful suggestions for the strengthening method.</t>
  </si>
  <si>
    <t>Carbon fiber-reinforced polymer (CFRP) laminate, Crack, Fatigue, Steel beam, Strengthen</t>
  </si>
  <si>
    <t>10.1063/1.5035048</t>
  </si>
  <si>
    <t>Investigation of fatigue strength of tool steels in sheet-bulk metal forming</t>
  </si>
  <si>
    <t>© 2018 Author(s).To encounter trends regarding an efficient production of complex functional components in forming technology, the process class of sheet-bulk metal forming (SBMF) can be applied. SBMF is characterized by the application of bulk forming operations on sheet metal, often in combination with sheet forming operations [1]. The combination of these conventional process classes leads to locally varying load conditions. The resulting load conditions cause high tool loads, which lead to a reduced tool life, and an uncontrolled material flow. Several studies have shown that locally modified tool surfaces, so-called tailored surfaces, have the potential to control the material flow and thus to increase the die filling of functional elements [2]. A combination of these modified tool surfaces and high tool loads in SBMF is furthermore critical for the tool life and leads to fatigue. Tool fatigue is hardly predictable and due to a lack of data [3], a challenge in tool design. Thus, it is necessary to provide such data for tool steels used in SBMF. The aim of this study is the investigation of the influence of tailored surfaces on the fatigue strength of the powder metallurgical tool steel ASP2023 (1.3344, AISI M3:2), which is typically used in cold forging applications, with a hardness 60 HRC ± 1 HRC. To conduct this investigation, the rotating bending test is chosen. As tailored surfaces, a DLC-coating and a surface manufactured by a high-feed-milling process are chosen. As reference a polished surface which is typical for cold forging tools is used. Before the rotating bending test, the surface integrity is characterized by measuring topography and residual stresses. After testing, the determined values of the surface integrity are correlated with the reached fracture load cycle to derive functional relations. Based on the gained results the investigated tailored surfaces are evaluated regarding their feasibility to modify tool surfaces within SBMF.</t>
  </si>
  <si>
    <t>Fatigue, Sheet-Bulk metal forming, Steel, Tailored Surface, Tool</t>
  </si>
  <si>
    <t>10.1007/s40194-017-0542-x</t>
  </si>
  <si>
    <t>Investigation of fatigue damage in aluminum/stainless steel brazed joints</t>
  </si>
  <si>
    <t>© 2017, International Institute of Welding. The study deals with the investigation of the fatigue fracture mechanisms in aluminum/stainless steel-brazed joints. The joints are produced by induction brazing using an AlSi10 filler at 600 °C in argon atmosphere. The filler is applied in two different ways: as a conventional filler paste or as a filler cladding on the stainless steel. The brazed joints have to endure a high number of cyclic loads during application. Therefore, in addition to the monotonic mechanical properties, the fatigue behavior must be considered. It is investigated by fatigue tests at ambient and elevated temperatures on a RUMUL resonance pulsator under load controlled condition with a load ratio of R = 0.1. At ambient temperature, a fatigue endurance limit of 10 7 cycles is reached by joints, brazed with a filler paste, at a stress amplitude of 7 MPa. Joints, brazed with a filler cladding, reach this number of cycles at a stress amplitude of 9 MPa. With an increase of the testing temperature, the fatigue life decreases for both combinations. At elevated temperatures, the joints endure lower stress amplitudes of 5 MPa resp. 6 MPa at 10 7 cycles. The formation of fatigue cracks leads to a reduction in the resonance frequency. At this point, the fatigue damage of the corresponding samples is investigated by SEM. Especially the crack initiation and crack propagation with regard to the number of cycles is observed using cross sections. The investigations of cross sections of the fracture surfaces show, that the Al 7 Fe 2 Si intermetallic layer influences the fatigue behavior of the joints, brazed with a filler paste, predominantly. For joints, brazed with a filler cladding, the Al-Fe-(Cr,Si) intermetallic layers do not have a main influence on the fatigue behavior.</t>
  </si>
  <si>
    <t>Aluminum alloys, Crack initiation and propagation, Fatigue tests, Induction brazing, Stainless steel</t>
  </si>
  <si>
    <t>10.13228/j.boyuan.issn0449-749x.20170495</t>
  </si>
  <si>
    <t>Inclusion control and fatigue performance in high performance GCr15 bearing steel</t>
  </si>
  <si>
    <t>© 2018, CISRI Boyuan Publishing Co., Ltd. All right reserved.The smelting process of GCr15 bearing steel has a significant effect on the fatigue properties. Distribution of oxygen,nitrogen,sulfur and nonmetallic inclusions in steel as well as influence rule of fatigue performance were made on smelting process of LF+VD,electroslag remelting (ESR) and induction melting/consumable in vacuum (VIM+VAR) to produce GCr15 Bearing steel. The results show that oxygen and nitrogen mass percent of VIM+VAR smelting process is respectively 0.000 5% and 0.001 6%,The total number of inclusions is only 1.54 per mm2;Oxygen and nitrogen mass percent of ESR smelting process is respectively 0.001 8% and 0.011 0%. The total number of inclusions is 17.78 per mm2. Inclusion is no larger than the 13 μm;Sulfur mass percent of LF+VD smelting process is 0.002 6%. The mass ratio of sulfur to oxygen in the steel is 3.7.The total number of inclusions is 20.73 per mm2. The ratio of CaS and complex inclusion of CaS and oxide in steel is higher. Rotational bending fatigue test results show that the safety fatigue limits of LF+VD,ESR and VIM+VAR are respectively 980,1 164 and 1 158 MPa. The type of inclusions that cause fatigue damage is related to the preparation process. Inclusion type of LF+VD are CaS,CaS(Oxide) and CaO·Al2O3. Inclusion type of ESR are Al2O3 and CaO·Al2O3. Inclusion type of VIM+VAR are TiN,MgO·Al2O3 and CaS(Oxide). According to the real stress factors and fatigue life,the degree of damage to the inclusions in steel from large to small are TiN,CaO·Al2O3,MgO·Al2O3,Al2O3,CaS(Oxide) and CaS. The difference of the type and size of the fatigue source leads to the difference in the safety fatigue limit of the GCr15 bearing steel.</t>
  </si>
  <si>
    <t>Bearing steel, ESR, Fatigue performance, LF+VD, Non-metallic inclusion, VIM+VAR</t>
  </si>
  <si>
    <t>10.1007/s11223-018-9989-2</t>
  </si>
  <si>
    <t>The Influence of Plastic Deformation on the Low-Cycle Fatigue During the Burnishing of Holes in Flat Specimens of D16chT Steel</t>
  </si>
  <si>
    <t>© 2017, Springer Science+Business Media, LLC, part of Springer Nature.The paper deals with one of the most important problems of such closely related industries as mechanical engineering and aircraft manufacturing, involving the determination of the service life of components and structures operating under cyclic loading conditions. The presence of local structural and manufacturing stress concentrators greatly complicates the determination of the predicted life of components and structures at their design stage. The burnishing technique, namely, the method of plastic deformation of walls of the hole, aimed at achieving the amount of the residual plastic strain on their surface, is used to strengthen components with holes. The results of low-cycle fatigue tests conducted in repeating tension are presented for flat laboratory specimens of an aircraft aluminum alloy D16chT with a central cylindrical manufacturing hole hardened by burnishing. The burnisher geometry that ensures the required value of the residual plastic strain level (1, 2, and 3%) on the hole surface is calculated. The cyclic tensile loading of specimens at the stresses in a pulsating load cycle was performed in the range of 150 to 270 MPa at a frequency of 3 Hz using the equipment Bi-02-112. The influence of the amount of plastic strain in the burnished hole of the specimen on its cyclic life and fracture as a function of the load value is observed. It is found that due to plastic strain hardening of the surface of manufacturing holes, a local area of compressive residual stresses occur, causing the stress concentration around the manufacturing hole to decrease and the level of limit loads to increase. It is shown that the specimen, having a manufacturing hole hardened by burnishing (up to a plastic strain of 3%) and being cyclically loaded by a tensile stress to 170 MPa, failed not at the hole (the stress concentrator). Both the onset of the microcrack initiation and its further propagation take place in a solid region of the specimen. This is indicative that with a certain amount of residual stresses in the burnished hole, the specimen fracture under low-cycle fatigue becomes insensitive to the presence of this concentrator.</t>
  </si>
  <si>
    <t>cyclic loading, hole burnishing, low-cycle fatigue, plane specimens, service life</t>
  </si>
  <si>
    <t>10.1007/s11223-018-9988-3</t>
  </si>
  <si>
    <t>Increasing the Corrosion Fatigue Resistance of Welded Joints by High-Frequency Mechanical Peening</t>
  </si>
  <si>
    <t>© 2018, Springer Science+Business Media, LLC, part of Springer Nature.The cyclic life of butt- and T-welded joints in as-welded condition and after strengthening by high-frequency mechanical peening has been studied. The welded joint specimens were made from a 12 mm thick rolled sheet of commonly used weathering steels 10KhSND and 15KhSND. The fatigue tests were carried out in air and in a corrosive medium (in a 3% NaCl solution) under pulsating tension with a frequency of 5 Hz. It has been found that high-frequency mechanical peening as a method for the plastic surface deformation of the joint metal near the fatigue damage localization sites increases the cyclic life of welded joints in air by a factor of over 10. It has been confirmed that in tests in a corrosive medium, the short-time fatigue strength of welded joints both in initial and in strengthened condition decreases. It has been shown that as a result of strengthening by high-frequency peening, the corrosion fatigue resistance characteristics of butt-welded joints of 15KhSND steel are significantly improved: the cyclic life increases by a factor of 4–10 depending on the level of applied stresses, the short-time fatigue strength, based on 2 · 106 cycles, increases by 85%. It has been found experimentally that in a 3% NaCl solution, strengthening increases the cyclic life of T-welded joints of 15KhSND and 10KhSND steels by a factor of 4–10 and 3.5–4, respectively, and that the short-time fatigue strength, based on 2 · 106 cycles, increases by 114 and 80%, respectively. Most strengthened specimens failed in the base metal, far from the fusion line; the unstrengthened specimens failed only in the transition area between the weld metal and base metal.</t>
  </si>
  <si>
    <t>corrosive medium, fatigue, high-frequency mechanical peening, increasing the corrosion fatigue resistance, welded joint</t>
  </si>
  <si>
    <t>10.1016/j.nme.2018.04.008</t>
  </si>
  <si>
    <t>Microstructure of fatigue-tested F82H steel under multi-axial loadings</t>
  </si>
  <si>
    <t>© 2018 The AuthorsThe fatigue process of multi-axial low cycle fatigue in F82H steels was investigated via multi-axial fatigue tests under non-proportional loading at 573 K in air. Various strain paths and strain waveforms were employed and the microstructure of each fatigue-tested F82H steel was examined. Sudden cyclic softening occurred at the initial stage of 50 cycles and the failure life associated with the circle loading test was significantly lower than those corresponding to push–pull and reversed torsion loading tests. Dislocation formation increased rapidly under all loading conditions. At failure, the dislocation density generated by circle loading at Δεeq = 1.0% was tens of times larger than those of the other loadings. Sudden cyclic softening results from the formation of mobile dislocations in grain interiors during the initial stage of loading. The significant reduction in the lifetime is directly correlated with the high density of dislocations generated during circle loadings.</t>
  </si>
  <si>
    <t>F82H ferritic steel, Fatigue, Microstructure, Multi-axial loading</t>
  </si>
  <si>
    <t>10.1016/j.ijmecsci.2018.02.047</t>
  </si>
  <si>
    <t>An intrinsic dissipation model for high-cycle fatigue life prediction</t>
  </si>
  <si>
    <t>© 2018 Elsevier LtdThis paper introduces a new intrinsic dissipation model for high-cycle fatigue life prediction of metallic materials. A general constitutive model with internal state variables, in accordance with the thermodynamic principles, is firstly formulated to describe the thermo-mechanical response of metallic materials under high-cycle fatigue loading. The model formulation considers two types of micro-mechanisms, i.e. the recoverable microstructure motion inducing anelasticity and the unrecoverable microstructure motion inducing damage. The intrinsic dissipation model is then derived taking into account two critical stress amplitudes related to the corresponding microstructure motion. Finally, a fatigue life prediction model is obtained by taking as a fatigue damage indicator, the intrinsic dissipation part induced solely by the unrecoverable microstructure motion, and as a failure criterion, the concept of energy dissipation threshold. The application is made on a FV520B stainless steel. Stepwise-amplitude and constant-amplitude experiments are used to identify the model parameters and the model prediction capabilities are verified by comparing the model-predicted S–N curve with the experimental results issued from traditional fatigue measurements. The underlying physical mechanisms are discussed by analyzing the stress amplitude and plastic pre-strain effects on the intrinsic dissipation.</t>
  </si>
  <si>
    <t>Fatigue damage mechanisms, High-cycle fatigue life prediction, Internal state variable theory, Intrinsic dissipation model, Plastic pre-strain</t>
  </si>
  <si>
    <t>10.1016/j.ijfatigue.2018.01.024</t>
  </si>
  <si>
    <t>Fatigue life assessment of welded joints by two local stress approaches: The notch stress approach and the peak stress method</t>
  </si>
  <si>
    <t>© 2018 Elsevier LtdThis paper presents a comparison between two local methods that can be used for the fatigue life assessment of welded joints: the notch stress approach and the peak stress method. Even if they have been derived starting from entirely different theoretical backgrounds, both methods are based on the evaluation of a local stress acting at the notch tip of the seam weld, which is usually obtained through a finite element simulation. Said methods are applied to a collection of experimental data from three kinds of welded joints, which are characterized by different geometric parameters and, in particular, by a wide range of the element thickness. A total of 177 experimental tests are evaluated in this investigation, 31 of which are taken from literature while the other 152 are published here for the first time. The performance of the two methods is discussed in terms of the statistical dispersion in the analysed data. This is accomplished comparing the scatter bands obtained from a regression procedure in the S-N plot. In addition, some practical aspects related to the implementation of both methods are discussed, with particular attention to the ease of use offered, considering that this may represent a relevant aspect for the method's diffusion in practical applications.</t>
  </si>
  <si>
    <t>Fatigue strength, Fictitious notch radius, Notch stress approach, Peak stress method, Steel, Welded joints</t>
  </si>
  <si>
    <t>10.1016/j.ijfatigue.2018.01.008</t>
  </si>
  <si>
    <t>Effects of cathodic polarization on corrosion fatigue life of E690 steel in simulated seawater</t>
  </si>
  <si>
    <t>Cathodic potential, Corrosion fatigue, Crack initiation, Low-carbon bainite steel, Seawater</t>
  </si>
  <si>
    <t>10.1115/1.4038098</t>
  </si>
  <si>
    <t>A novel modeling approach to simulate rolling contact fatigue and three-dimensional spalls</t>
  </si>
  <si>
    <t>Journal of Tribology</t>
  </si>
  <si>
    <t>© 2018 by ASME.In this study, a new approach has been developed to simulate three-dimensional (3D) experimental rolling contact fatigue (RCF) spalls using a two-dimensional (2D) finite element (FE) model. The model introduces a novel concept of dividing the 3D Hertzian pressure profile into 2D sections and utilizing them in a 2D continuum damage mechanics (CDM) RCF model. The distance between the two sections was determined by the size of the grains in the material microstructure. The 2D RCF model simulates characteristics of case carburized steels by incorporating hardness gradient and residual stress (RS) distribution with depth. The model also accounts for the topological randomness in the material microstructure using Voronoi tessellation. In order to define the failure criterion for the current model, sub-surface stress analysis was conducted for the Hertzian elliptical contact. It was predicted that the high shear stress region near the end of the major axis of the contact is the cause of catastrophic damage and spall formation. This prediction was validated by analyzing the spalls observed during RCF experiments using a surface profilometer. The model was implemented to predict RCF lives for 33 random material domains for different contact geometry and maximum Hertzian pressures. The model results were then compared to the RCF experiments conducted on two different test rigs, a three-ball-on-rod and a thrust bearing test apparatus (TBTA). It was found that the RCF lives obtained from the model are in good agreement with the experimental results. The results also demonstrated that the spalls generated using the analytical results resemble the spalls observed in experiments.</t>
  </si>
  <si>
    <t>damage mechanics, experimental testing, rolling contact fatigue, spalling, Voronoi tessellation</t>
  </si>
  <si>
    <t>10.1111/iej.12792</t>
  </si>
  <si>
    <t>Mechanical characteristics of counterfeit Reciproc instruments: a call for attention</t>
  </si>
  <si>
    <t>© 2017 International Endodontic Journal. Published by John Wiley &amp; Sons LtdAim: To report the main differences seen by direct visual inspection between original and counterfeit Reciproc instruments, together with an evaluation of instrument bending resistance, cyclic fatigue, surface finish, Vickers microhardness and chemical composition. Methodology: The visual aspects of original Reciproc R25 (VDW, Munich, Germany) and counterfeit Reciproc R25 instruments (claimed to be original, supposedly with dimensions similar to those of Reciproc R25 files, bought at www.mercadolivre.com.br) were evaluated under direct observation, stereomicroscopy and scanning electron microscope. The flexibility of original and counterfeit Reciproc R25 was determined via 45° bending tests according to the ISO 3630-1 specification. Instruments were also subjected to cyclic fatigue resistance, measuring the time to fracture in an artificial stainless steel canal with a 60° angle and 5-mm radius of curvature. The fracture surfaces of all fragments were examined under a scanning electron microscope. Roughness of the instruments was quantified using a profilometer, and the microhardness test was carried out using a Vickers hardness tester. Energy-dispersive X-ray microanalysis (EDX) was also carried out. Results were analysed statistically using the Student's t-test at a significance level of P &lt; 0.05. Results: Although the packaging of the original and counterfeit instruments was similar, a number of differences were observed such as ISO colour coding, measurement marks, stopper and morphologic characteristics. Original Reciproc instruments had significantly longer cyclic fatigue life and significantly lower bending resistance than counterfeit Reciproc instruments (P &lt; 0.05), as well as significantly lower microhardness and roughness (P &lt; 0.05). EDX results revealed differences in the chemical composition of the instruments (P &lt; 0.05), indicating that the instruments were manufactured with different raw material. Conclusion: Original Reciproc files outperformed counterfeit instruments in all tests. It is thus important that identification strategies for these counterfeit instruments be developed, thereby preventing their inadvertent use.</t>
  </si>
  <si>
    <t>counterfeit endodontic files, endodontic, instruments, mechanical properties, Reciproc</t>
  </si>
  <si>
    <t>10.24247/ijmperdapr2018100</t>
  </si>
  <si>
    <t>Experimental investigation on thin sheets of SS316L in gas tungsten arc welding process</t>
  </si>
  <si>
    <t>International Journal of Mechanical and Production Engineering Research and Development</t>
  </si>
  <si>
    <t>© TJPRC Pvt. Ltd.The grades of stainless steel have several applications such as aerospace, medical, power plants, and automobile industry. Especially stainless steel 316L (SS316L) has been successfully utilized in many sectors because of its excellent corrosion resistance, self-healing property, biocompatibility, high fatigue life and creep resistance. This reported work is a study of SS316L in gas tungsten arc welding (GTAW) in order to enhance the strength of the weldment. The GTAW butt joint of SS316L was subjected to microhardness measurement. The results show that fusion zone has a high hardness number when compared to base material and heat affected zone has heterogeneous hardness distribution. Tensile results of butt joint and the base material of SS316L indicates that welded material has more tensile strength than the base material which shows that the weld is of high quality.</t>
  </si>
  <si>
    <t>GTAW, Micro Hardness, SS316L &amp; tensile test</t>
  </si>
  <si>
    <t>10.1080/17445302.2018.1425522</t>
  </si>
  <si>
    <t>Comparison of fatigue strength of post-weld improved high strength steel joints and notched base material specimens</t>
  </si>
  <si>
    <t>© 2018, © 2018 Informa UK Limited, trading as Taylor &amp; Francis Group.Keels of high-performance sailing yachts are highly stressed parts of the hull structure. Such keels are either milled or are welded hollow profiles. Recently a trend towards using high strength steel to manufacture keels is observed. While the fatigue strength of the parent material increases linearly with yield strength, it is independent of yield strength after welding. This problem can be overcome by post-weld improvement of the local weld geometry. Fatigue test results of the critical weld detail made from S900 steel are compared in welded state and after weld toe grinding. Additional tests of the same detail made from S355 steel, are performed. Moreover, tests of the notched parent material corresponding to a milled keel are presented. The fatigue strength of the grinded specimens was 2.2 times larger than in as-welded condition. The notched base material specimens act as an upper bound S-N curve for the post-weld improved specimens.</t>
  </si>
  <si>
    <t>fatigue life improvement, fatigue testing, high strength steel, Post-weld treatment, weld toe grinding</t>
  </si>
  <si>
    <t>10.1088/1741-4326/aabb64</t>
  </si>
  <si>
    <t>Exploring the engineering limit of heat flux of a W/RAFM divertor target for fusion reactors</t>
  </si>
  <si>
    <t>Nuclear Fusion</t>
  </si>
  <si>
    <t>© 2018 IAEA, Vienna.The design and development of a fusion reactor divertor plasma facing component (PFC) is one of the many challenging issues on the road to commercial use of fusion energy. The divertor PFC is expected to exhaust steady state heat loads in the region of 10 MW m-2 while keeping temperatures and thermo-mechanical stresses in its structure within the allowable limits. For ITER (International Thermo-Nuclear Experimental Reactor) a water cooled W/CuCrZr divertor PFC concept has been developed. However, this concept is not necessarily assured for use in future fusion reactors mainly because the neutron radiation dose would be at least an order magnitude higher, resulting in limited thermo-mechanical performance and considerably more activated waste products. In the present study, a water cooled divertor PFC using reduced activation ferritic-martensitic (RAFM) steel as the heat sink pipe has been designed with pressurised water reactor-like cooling conditions (pressure of 15.5 MPa, velocity of 10-20 m s-1 and temperature of 300 °C). The PFC is made up of a number of rectangular tungsten tiles, each with an inner circular hole (so-called monoblocks), joined onto a RAFM steel pipe with copper interlayers. The thermo-mechanical performance of the PFC has been studied in detail. The heat transfer coefficient between the RAFM pipe inner surface and the water was calculated using published correlations. Geometric parameters and water velocity were optimized with finite element (FE) thermal analysis, to achieve acceptable temperatures in the structure given the target exhaust heat load of 10 MW m-2. Under this heat load and the optimised thermal design parameters, the structure of the PFC was further assessed by mechanical analysis. We find that under these conditions the RAFM steel pipe experiences cyclic plasticity, and fails the common linear elastic ratchetting (3 Sm) rule. Nevertheless, the designed W/RAFM divertor PFU can withstand 10 MW m-2 heat load, albeit with a fatigue life of approximately 0.55 years based on the expected operation scenario of a prototype or test reactor. This study extends the state of knowledge of the technological limit of a divertor based on a RAFM steel pipe structure.</t>
  </si>
  <si>
    <t>Bree diagram, fatigue life, heat transfer coefficient, plasma facing unit, reactor divertor, thermo-mechanical stress</t>
  </si>
  <si>
    <t>10.13251/j.issn.0254-6051.2018.04.046</t>
  </si>
  <si>
    <t>Mechanical properties of 316N stainless steel under variable amplitude loading</t>
  </si>
  <si>
    <t>© 2018, Editorial Office of "Jinshu Rechuli". All right reserved.In order to evaluate the mechanical properties of a batch of Type 316N stainless steel bolts with 500,000 cycles service under variable amplitude tensile loading, room temperature tensile and impact property and fatigue life were tested for the non-failed bolts, and microstructure and dislocations were observed for the failed fracture bolts. The results show that high density dislocations were multiplicated and PSBs (persistent slip bands) were formed within the material microstructure under the cyclic loading, which results in yield ratio increase and plasticity decrease. After fatigue life test of the unfailed bolt, it is found that the actual service life of this batch of bolts is only about half of their designed life, which is resulted from the great difference between the amplitude load and the mechanical behavior of the material under constant amplitude load. Thus, the service life under variable amplitude loading produce a large deviation comparing with their designed life under constant amplitude loading.</t>
  </si>
  <si>
    <t>Fatigue life, Microstructure, Type 316N stainless steel, Variable amplitude loading, Yield ratio</t>
  </si>
  <si>
    <t>10.1016/j.surfcoat.2018.02.033</t>
  </si>
  <si>
    <t>Effects of low intensity shot peening treatments applied with different types of shots on the fatigue performance of a high-strength steel</t>
  </si>
  <si>
    <t>© 2018 Elsevier B.V.The aim of this research is to study the fatigue life enhancement produced in a quenched and tempered AISI4340 steel with a tensile strength of 2000 MPa after being submitted to shot peening surface treatments. These treatments generate compressive residual stress fields in a superficial layer of the material at the same time as inducing some kind of damage on the surface. Different kind of projectiles were chosen to perform the treatment (ceramic and steel shots), studying the way these affected the fatigue life of the specimens. The surface topography of the samples was analysed using a roughness tester and by means of scanning electron microscopy (SEM). The compressive residual stress profile induced by these treatments was measured using X-ray diffraction (XRD) plus electro-polishing. The fatigue behaviour of the treated samples was subsequently studied by means of 4-point rotating bending tests and their fracture surfaces were analysed using SEM. The best fatigue performance was obtained after shot peening with ceramic beads under an 8A Almen intensity. The main difference in relation to the treatment performed under the same intensity but using steel cut wire shots was the much lower surface damage induced by the impacts with the ceramic shots compared with the cut wire projectiles, which in turn is justified by the greater geometric perfection and hardness of the former. Furthermore, fatigue specimens shot peened with ceramic beads under an 8A intensity always gave rise to internal fatigue crack initiation, which took place outside the zone subjected to residual compressive stresses. Moreover, fatigue initiation was always linked to the presence of hard and rigid alumina inclusions, which acted as microstructural stress concentrators.</t>
  </si>
  <si>
    <t>Fatigue, Residual stress, Shot peening, Structural steels, Surface treatments</t>
  </si>
  <si>
    <t>10.3390/ma11050661</t>
  </si>
  <si>
    <t>Low-cycle fatigue behavior of 10CrNi3MoV high strength steel and its undermatched welds</t>
  </si>
  <si>
    <t>© 2018 by the authors.The use of high strength steel allows the design of lighter, more slender and simpler structures due to high strength and favorable ductility. Nevertheless, the increase of yield strength does not guarantee the corresponding improvement of fatigue resistance, which becomes a major concern for engineering structure design, especially for the welded joints. The paper presents a comparison of the low cycle fatigue behaviors between 10CrNi3MoV high strength steel and its undermatched weldments. Uniaxial tension tests, Push-pull, strain-controlled fatigue tests were conducted on base metal and weldments in the strain range of 0.2-1.2%. The monotonic and cyclic stress-strain curves, stress-life, strain-life and energy-life in terms of these materials were analyzed for fatigue assessment of materials discrepancy. The stress-life results of base metal and undermatched weld metal exhibit cyclic softening behaviors. Furthermore, the shapes of 10CrNi3MoV steel hysteresis loops show a satisfactory Masing-type behavior, while the weld metal shows a non-Masing type behavior. Strain, plastic and total strain energy density amplitudes against the number of reversals to failure results demonstrate that the undermatched weld metal presents a higher resistance to fatigue crack initiation than 10CrNi3MoV high strength steel. Finally, fatigue fracture surfaces of specimens were compared by scanning electron microscopy to identify the differences of crack initiation and the propagation between them.</t>
  </si>
  <si>
    <t>10CrNi3MoV steel, Cyclic deformation behavior, Low cycle fatigue, Strain energy density, Undermatched welds</t>
  </si>
  <si>
    <t>10.3969/j.issn.1001-8360.2018.04.016</t>
  </si>
  <si>
    <t>Fatigue Performance of Weld Detail of Steel Truss Girder and Fatigue Life Estimation Based on XFEM</t>
  </si>
  <si>
    <t>© 2018, Department of Journal of the China Railway Society. All right reserved.Fatigue tests of 9 specimens in 3 groups were conducted to study the fatigue performance of the cope hole weld detail of Shanghai Yangtze River Bridge. The residual fatigue life of the cope hole weld detail during the crack growth stage was evaluated by XFEM. The results show that the weld toes at the joint between the cope hole and webs and flanges are the weak points of the weld detail. The fatigue strength of the weld detail corresponding to 2 million load cycles is smaller than that specified by Eurocode 3 for similar structural details, showing that the quality of fillet weld between webs and flanges will greatly impact the fatigue strength. The fatigue life predicted by XFEM matches well with the test results, indicating that XFEM is a potential fatigue life estimation approach for steel bridges.</t>
  </si>
  <si>
    <t>Cope hole, Fatigue life estimation, Fatigue performance, Steel truss bridge, Weld details, XFEM</t>
  </si>
  <si>
    <t>10.1016/j.engstruct.2018.02.018</t>
  </si>
  <si>
    <t>Investigation of residual fatigue life in shear studs of existing composite bridge girders following decades of traffic loading</t>
  </si>
  <si>
    <t>© 2018 Elsevier LtdAdequate design of composite bridge girders requires accurate determination of stud capacities and demands that develop during force transfer at the steel–concrete interface. This paper focusses on residual stud fatigue capacities and accumulated stud damage in existing bridge girders, following decades of high traffic loading. The paper includes discussion from non-destructive magnetic-particle inspection (MPI) and dye-penetrant testing (DPT) crack investigations on the studs of two existing bridge girders following deck removal. In addition, three destructive fatigue push-out tests are performed on the flanges of an existing high-traffic bridge girder to help understand stud residual fatigue capacity. Historic traffic count data are combined with these destructive and non-destructive tests to provide insight into accumulated bridge damage during many years of traffic loading, and to provide insight into potential conservancies in the current AASHTO stud design provisions. Results from the non-destructive MPI and DPT investigations indicated no detectable fatigue cracks within the studs of the two bridge girders (which were estimated to have seen over 25,000,000 and 38,000,000 truck cycles respectively). Results from all three fatigue tests exceeded the AASHTO design life expectancy of approximately 850,000 cycles (at 11.6 ksi (80 MPa)) by over 2.5 million cycles. This residual fatigue life is over 400% of the expected shear stud fatigue life, even after over 38,000,000 truck cycles estimated during the in-service life of the bridge. The excellent shear stud fatigue performance observed is likely due to additional shear transfer through adhesion and or friction between the concrete deck and steel flange during service loading, which are not considered in the current AASHTO design calculations.</t>
  </si>
  <si>
    <t>Existing bridges, Experimental testing, Fatigue, Shear studs</t>
  </si>
  <si>
    <t>10.1016/j.wear.2017.12.014</t>
  </si>
  <si>
    <t>Fretting fatigue behavior of steel wires contact interface under different crossing angles</t>
  </si>
  <si>
    <t>© 2017 Elsevier B.V.Fretting fatigue tests on steel wires were conducted on self-made fretting fatigue test equipment. Fretting fatigue behavior and the influence of crossing angles on this behavior are studied by analyzing the Ft-D-N curve. The results show that contact load increases as total wear volume and the friction coefficient of steel wire decrease with the crossing angle of 18° in the mixed and partial slip regimes. In the slip regime, both variables increase. When the strain ratios decrease, fretting amplitude increases and the fretting regime shifts from the partial slip one to the mixed and slip regimes, the total wear volume, friction coefficient, and friction surface area of the loaded steel wire all increase, whereas the contact load in the fretting area of this wire decreases. Lower contact load, total wear volume and friction coefficient and longer fretting fatigue life were induced by the crossing angle of 18° than when this angle is 90°. Few wear particles and furrows are observed in the three fretting regimes of the wearing surface. The main wear mechanisms are adhesive and fatigue wear. However, more obvious wear particles and furrows can be observed with the crossing angle of 90°.</t>
  </si>
  <si>
    <t>Fatigue life, Fretting fatigue, Ft-D-N curve, Steel wire, Strain ratio</t>
  </si>
  <si>
    <t>10.3390/ma11040594</t>
  </si>
  <si>
    <t>The effect of weld reinforcement and post-welding cooling cycles on fatigue strength of butt-welded joints under cyclic tensile loading</t>
  </si>
  <si>
    <t>© 2018 by the authors.This research deals with the fatigue behavior of butt-welded joints, by considering the geometry and post-welding cooling cycles, as a result of cooling in quiet air and immersed in water. ASTM A-36 HR structural steel was used as the base metal for the shielded metal arc welding (SMAW) process with welding electrode E6013. The welding reinforcement was 1 mm and 3 mm, respectively; axial fatigue tests were carried out to determine the life and behavior in cracks propagation of the tested welded joints, mechanical characterization tests of properties in welded joints such as microhardness, Charpy impact test and metallographic analysis were carried out. The latter were used as input for the analysis by finite elements which influence the initiation and propagation of cracks and the evaluation of stress intensity factors (SIF). The latter led to obtaining the crack propagation rate and the geometric factor. The tested specimens were analyzed, by taking photographs of the cracks at its beginning in order to make a count of the marks at the origin of the crack. From the results obtained and the marks count, the fatigue crack growth rate and the influence of the cooling media on the life of the welded joint are validated, according to the experimental results. It can be concluded that the welded joints with a higher weld reinforcement have a shorter fatigue life. This is due to the stress concentration that occurs in the vicinity of the weld toe.</t>
  </si>
  <si>
    <t>Butt weld joint, Cooling rate, Crack growth rate, Fatigue, Weld reinforcement</t>
  </si>
  <si>
    <t>10.1109/ACCESS.2018.2820689</t>
  </si>
  <si>
    <t>An extended model for fatigue life prediction and acceleration considering load frequency effect</t>
  </si>
  <si>
    <t>© 2013 IEEE.With consideration of the load frequency effect of constant-amplitude fatigue test, a fatigue acceleration technique is developed in this paper. Load frequency shows effects on both macroscopic mechanical properties and microscopic deformation behaviors of material. Thus it is necessary to take the load frequency effects into consideration in the fatigue life prediction models. In this paper, an extended model based on the S-N approach is proposed to consider the frequency effect. Fatigue life is predicted with a heteroscedastic method, and then the acceleration by increasing load frequency and stress amplitude is studied. The presented model is also validated by a comparison between the theoretical prediction and experimental results. It is shown that the presented model is consequential in improving the S-N curves obtained under various load frequencies. In addition, load frequency increasing can lead to effective acceleration although the retardant effect is also triggered due to the increase of deformation resistance.</t>
  </si>
  <si>
    <t>accelerated factor, constant amplitude fatigue, Fatigue life prediction, frequency effect, P-S-N curve</t>
  </si>
  <si>
    <t>10.1016/j.msea.2018.02.096</t>
  </si>
  <si>
    <t>Fatigue behavior and microstructural characteristics of a duplex stainless steel weld metal under vibration-assisted welding</t>
  </si>
  <si>
    <t>© 2018 Elsevier B.V.The fatigue behavior and dislocation structures of SAF 2507 alloy were investigated. Specifically, as-received superduplex stainless steel SAF 2507 (AS) alloy and its weld metals from direct current welding without and with electrodynamic vibration (VIB) were studied. Fatigue experiments were conducted at total strain amplitudes of 1.2% and 2.4% (R = −1), respectively; the VIB samples exhibited higher strength but shorter fatigue lives. In the fatigued AS sample, ferrite exhibited characteristic dislocation structures, namely veins, walls, and cells, and austenite had persistent Lüders bands (PLBs) and mechanical twins. In the fatigued weld metals, the dislocation structures in austenite exhibited only PLBs; however, in ferrite, two types of walls formed due to entanglement of dislocations and rearrangement of Cr2N dislocation bundles, indicating that the fatigue strains are accommodated mostly by ferrite. The shorter fatigue lives of the VIB samples are attributed to the increased amount of intragranular austenite, and increased boundaries between intragranular austenite and δ-ferrite result in faster dislocation entanglement. Consequently, the initial response stress was the highest and work hardening rate was higher, which eventually induced cracks in δ-ferrite.</t>
  </si>
  <si>
    <t>Dislocation structure, Duplex stainless steel, Fatigue, Transmission electron microscopy, Vibration-assisted welding</t>
  </si>
  <si>
    <t>10.1063/1.5030273</t>
  </si>
  <si>
    <t>Effect of diamond-like carbon coating on corrosion rate of machinery steel HQ 805</t>
  </si>
  <si>
    <t>© 2018 Author(s).HQ 805 is known as a super strength alloys steel and widely applied in military equipment and, aircraft components, drilling device and so on. It is due to its excellent behavior in wear, fatigue, high temperature and high speed operating conditions. The weakness of this material is the vulnerablality to corrosion when employed in sour environments where hydrogen sulfide and chlorides are present. To overcome the problems, an effort should be made to improve or enhance the surface properties for a longer service life. There are varieties of coatings developed and used to improve surface material properties. There are several kinds of coating methods; chemical vapour deposition (CVD), physical vapour deposition (PVD), thermochemical treatment, oxidation, or plasma spraying. This paper presents the research result of the influence of Diamond-Like Carbon (DLC) coating deposited using DC plasma enhanced chemical vapor deposition (DC-PECVD) on corrosion rate (by potentiodynamic polarization method) of HQ 805 machinery steel. As a carbon sources, a mixture of argon (Ar) and methane (CH4) with ratio 76%: 24% was used in this experiment. The conditions of experiment were 400 °C of temperature, 1.2 mbar, 1.4 mbar, 1.6 mbar and 1.8 mbar of pressure of process. Investigated surface properties were hardness (microhardness tester), roughness (roughness test), chemical composition (Spectrometer), microstructure (SEM) and corrosion rate (potentiodynamic polarization). It has been found that the optimum condition with the lowest corrosion rate is at a pressure of 1.4 mbar with a deposition duration of 4 hours at a constant temperature of 400 °C. In this condition, the corrosion rate decreases from 12.326 mpy to 4.487 mpy.</t>
  </si>
  <si>
    <t>corrosion rate, DLC, HQ 805</t>
  </si>
  <si>
    <t>10.3969/j.issn.1000-1093.2018.04.020</t>
  </si>
  <si>
    <t>Simulation Analysis on the Stress and Fatigue Life of a Special Equipment's Wire Rope</t>
  </si>
  <si>
    <t>© 2018, Editorial Board of Acta Armamentarii. All right reserved.The stress and fatigue life of 6×36 WS wire rope of a special equipment under axial tension and the bending state around the pulley are studied to analyze the stress distribution and fatigue failure of steel wire rope during the working process. A finite element model of the steel wire rope is established,and the stress distribution under the axial tension and the bending state around the pulley are simulated and analyzed. Then the fatigue test of the steel wire is carried out to obtain the fatigue life data. Based on the fatigue data of the steel wire and the finite element analysis results of the rope,the fatigue life simulation analysis of the wire rope is carried out according to Miner linear accumulated damage theory. The results show that the stress of steel wire rope is larger in the contact areas of the adjacent wires and rope strands, and the contact area between wire rope and pulley. The greater the stress is,the shorter the fatigue life is.</t>
  </si>
  <si>
    <t>Fatigue life, Finite element, Miner theorem, Steel wire rope, Stress</t>
  </si>
  <si>
    <t>10.13374/j.issn2095-9389.2018.04.009</t>
  </si>
  <si>
    <t>Fatigue damage evaluation of 316LN stainless steel using acoustic emission monitoring</t>
  </si>
  <si>
    <t>© All right reserved.The initiation and growth of fatigue cracks usually lead to serious fatigue failure of steel structures such as pressure vessels and pipelines. Therefore, for the safety and reliability of engineering structures, monitoring the fatigue crack growth and evaluating the severity of fatigue damage are important. An investigation of fatigue damage evaluation of 316LN stainless steel was presented by using the in situ acoustic emission (AE) monitoring technique. Fatigue crack propagation tests of 316LN stainless steel were carried out. The direct-current potential-drop method was used to measure fatigue crack propagation. At the same time, the AE technique was used to monitor propagation of the fatigue cracks in real time. The fatigue damage of 316LN stainless steel was qualitatively assessed by AE multi-parametric analyses such as the AE count, energy, and amplitude. Moreover, the quantitative relationships among AE parameters and the linear elastic fracture mechanics parameters were established for predicting the remaining fatigue life. The results show that the AE technique is effective for evaluating the severity of fatigue damage of 316LN stainless steel. The transition point on the curves of cumulated count, energy, and amplitude indicates that the fatigue crack propagates into the rapid crack propagation stage. This obvious change in AE could potentially provide failure warnings for researchers or engineers. Furthermore, the analyses of waveform and frequency show that the noise signal with low amplitude and long duration contains complex frequency components, whereas the crack propagation signal is a type of burst signal and the frequency is mainly distributed in the range from 80 to 170 kHz. In addition, the quantitative relations between fatigue crack propagation rate and AE rates such as the count rate, energy rate, and the amplitude rate were found to be linear, and these relations were used to predict fatigue crack length. The predicted fatigue crack lengths showed good agreement with the measured crack lengths. The results of the present investigation will be helpful for providing fatigue failure warnings and predicting the remaining fatigue life of engineering structures.</t>
  </si>
  <si>
    <t>316LN stainless steel, Acoustic emission, Fatigue crack propagation, Fatigue life prediction, Multi-parametric analysis</t>
  </si>
  <si>
    <t>10.3969/j.issn.1007-9629.2018.02.025</t>
  </si>
  <si>
    <t>Fatigue Properties and Improvement Mechanism of Steel Slag Asphalt Mixture</t>
  </si>
  <si>
    <t>© 2018, Editorial Department of Journal of Building Materials. All right reserved.Steel slag asphalt mixtures with four kinds of steel slag contents were prepared. The four-point bending fatigue test was carried out to analyze the influence of steel slag content and strain level on the fatigue properties and to reveal the improvement mechanism of fatigue performance. Results show that the fatigue life of asphalt mixture first increases and then decreases with the increase of steel slag content, and the peak appears at steel slag content of 30%(by mass). The initial stiffness modulus and fatigue life of steel slag asphalt mixture significantly reduce with the increase of strain level, the fatigue damage evolution process can be divided into three stages: instability, balance and failure. The fatigue failure modulus attenuation ratio Sr/S50 is less than 50%, and gradually decreases with the increase of strain level. The fatigue crack growth mainly occurs at the mineral-asphalt interface and is affected by the strain level. The chemical properties and surface structure of steel slag provide the interactive adhesion and embedded anchor effect for the interface phase structure. Steel slag can significantly improve the fatigue properties of asphalt mixture when used as coarse aggregate.</t>
  </si>
  <si>
    <t>Fatigue property, Improvement mechanism, Interface phase structure, Steel slag asphalt mixture, Steel slag content</t>
  </si>
  <si>
    <t>10.11975/j.issn.1002-6819.2018.07.004</t>
  </si>
  <si>
    <t>Improvement of mechanical properties and wear resistance of cotton picker spindle by electromagnetic treatment</t>
  </si>
  <si>
    <t>Nongye Gongcheng Xuebao/Transactions of the Chinese Society of Agricultural Engineering</t>
  </si>
  <si>
    <t>© 2018, Editorial Department of the Transactions of the Chinese Society of Agricultural Engineering. All right reserved.Cotton is one of the major crops in Xinjiang, China, and has a significant impact on Xinjiang's economic development and social stability. The mechanization degree of cotton harvest is increasing with the development of productive forces and the progress of science and technology. For part of the mission field of Xinjiang Production and Construction Corps, China, mechanized harvesting has been achieved 100%, and overall, it has reached above 85%. Spindles are the core component of cotton picker; a single cotton picker has about 2 500 spindles, and a spindle uniquely has the structure of 3 rows × 14 teeth. In order to facilitate the removal of cotton, the first 3 teeth have an angle of 30° with respect to the pole axis, and the remaining 11 hook teeth form an angle of 45° to ensure the cotton picking rate, whose performance directly determines operation efficiency and cotton quality of the cotton picker. Moreover, the substrate material of the spindle is low carbon alloy steel, on which a chromium coating is electroplated to increase the wear resistance. In the case of correct installation and good lubrication, the average life span of spindle was picking cotton of about 400 ha. The wear resistance of the surface coating seriously affects the running cost of the cotton picker. Therefore, to further improve the wear resistance of spindle has always been a scientific and technical issue. In order to improve the wear resistance of the spindle, we have proposed electromagnetic treatment method for surface modification of spindle (Case's spindle made by Case Corp., USA, Deere's spindle made by John Deere Corp., USA and Yeer's spindle made by Yeer Corp., China). The main objective of this study was to reveal the mechanical properties of the electromagnetic treated spindle, but not changing the spindle structure that has been existing in cotton picker. The result showed that the residual stress of the 3 types of spindles was decreased significantly after electromagnetic treatment, the residual stress of Case's and Yeer's spindle decreased by 60%, and that of Deere's spindle by about 50%. The main cause of residual stress decrease was that electromagnetic treatment can cause stress relaxation in the material, resulting in local inelastic deformation and stress redistribution, and improve the fatigue life. After electromagnetic treatment, the microhardness of the spindle's substrate material and the nanohardness of the electroplated chromium coatings did not change significantly, and the elastic modulus of the coating decreased. The ratio of elastic modulus to hardness of the 3 kinds of spindle surface coating was all over 21 before electromagnetic treatment. After electromagnetic treatment, the ratio value of Case's, Deere's and Yeer's spindle was 18, 17 and 20, respectively. The decrease of the ratio of elastic modulus to hardness will increase the elastic deformation, reduce the adhesion and wear, and improve the wear resistance. Through the scratch and wear test, the scratch depth of the spindle surface coating became smaller and the wear scar width decreased after electromagnetic treatment for all kinds of spindles. The wear scar width of Case's and Yeer's spindle decreased more significantly than Deere's spindle. Moreover, the wear scar width decreased with the increase of load in wear test, but the downtrend of wear scar width of Case's and Yeer's spindle was more obvious than Deere's spindle compared with that before electromagnetic treatment. By the comparison, the improved wear resistance of Case's spindle is the most notable after the electromagnetic treatment. Therefore, the Case's spindle of electromagnetic treatment is used to carry out the field test for cotton picking, which was to evaluate and verify wear resistance. The research results will be helpful for improving the wear resistance of spindle, which makes it possible to prolong the service life of spindle used, and has important social significance and remarkable economic benefits.</t>
  </si>
  <si>
    <t>Cotton, Electromagnetic treated, Harvester, Mechanical properties, Spindle</t>
  </si>
  <si>
    <t>10.1142/S1758825118500308</t>
  </si>
  <si>
    <t>Impact Fatigue Life Prediction for Notched Specimen of Steel AerMet100 Subjected to High Strain Rate Loading</t>
  </si>
  <si>
    <t>International Journal of Applied Mechanics</t>
  </si>
  <si>
    <t>© 2018 World Scientific Publishing Europe Ltd.In this study, the ultra-low cycle fatigue (ULCF) behavior of a high-strength-ductile steel AerMet100 exposed to repeated high strain rate impact loadings is investigated. Three types of coupon-level experiments were performed, in which a three-point bending (TPB) specimen with a through-thickness notch was employed for multi-impact test. A special ratchet effect associated with complex stress state, dynamic impact loading and other physical mechanisms was observed through measured principal strain variations with a specific decay rate at the notch root surface. An improved ULCF predictive model based on the continuum damage mechanics was developed to quantify the relationship between the fatigue damage and the input of localized impact energy to the notch root. The model expressed in terms of damage growth rate introduces a new exponential term for better predictive accuracy and reduced number of nonlinear dynamic response analysis. As a computational efficient tool, the proposed model can predict impact fatigue life in acceptable timeframe for multiple critical locations in a complex engineering component.</t>
  </si>
  <si>
    <t>high strain rate impact, predictive model, ratchet effect, ULCF</t>
  </si>
  <si>
    <t>10.3390/met8040241</t>
  </si>
  <si>
    <t>Effect of porosity on the fatigue behavior of gas metal arc welding lap fillet joint in GA 590 MPa steel sheets</t>
  </si>
  <si>
    <t>© 2018 by the authors. Licensee MDPI, Basel, Switzerland.Weld defects such as blowholes and surface pores occur due to zinc vaporization during the gas metal arc welding of lap fillet joints of Zn-coated steel. In this study, the effect of porosity on fatigue behavior was investigated. A Zn-coated steel sheet with the strength of 590 MPa and a thickness of 2.3 mm was used as the base material. Three kinds of specimens with weld pore defects, such as blowholes and surface pores, were prepared and the tensile shear strength, hardness and fatigue behavior were investigated. The pore defects in the welds reduced the tensile shear strength. In the fatigue test, at higher load stresses between 122 and 366 MPa, pore defects reduced the fatigue life of the weld. However, the pore defects in the welds did not significantly affect the fatigue life of the welds at stresses below 92 MPa.</t>
  </si>
  <si>
    <t>Fatigue strength, Gas metal arc welding (GMAW), Lap fillet joint, Porosity, Surface pore, S–N curve, Zn-coated steel</t>
  </si>
  <si>
    <t>10.1016/j.jcde.2017.10.002</t>
  </si>
  <si>
    <t>Bayesian estimation of the lethargy coefficient for probabilistic fatigue life model</t>
  </si>
  <si>
    <t>Journal of Computational Design and Engineering</t>
  </si>
  <si>
    <t>© 2017 Society for Computational Design and EngineeringIn this study, a model for probabilistic fatigue life that is based on the Zhurkov model is suggested using stochastically and statistically estimated lethargy coefficients. The fatigue life model was derived using the Zhurkov life model, and it was deterministically validated using real fatigue life data as a reference. For this process, firstly, a lethargy coefficient that is related to the failure of materials must be obtained with rupture time and stress from a quasi-static tensile test. These experiments are performed using HS40R steel. However, the lethargy coefficient has discrepancies due to the inherent uncertainty and the variation of material properties in the experiments. The Bayesian approach was employed for estimating the lethargy coefficient of the fatigue life model using the Markov Chain Monte Carlo (MCMC) sampling method and considering its uncertainties. Once the samples are obtained, one can proceed to the posterior predictive inference of the fatigue life. This life model was shown to be reasonable when compared with experimental fatigue life data. As a result, predicted fatigue life was observed to significantly decrease in accordance with increasing relative stress conditions.</t>
  </si>
  <si>
    <t>Bayesian approach, Fatigue life, Lethargy coefficient, Markov Chain Monte Carlo (MCMC), Zhurkov model</t>
  </si>
  <si>
    <t>10.1016/j.corsci.2018.01.034</t>
  </si>
  <si>
    <t>Modelling of corrosion fatigue crack initiation on martensitic stainless steel in high cycle fatigue regime</t>
  </si>
  <si>
    <t>© 2018 Elsevier LtdThis paper presents an analytical model for assessing the corrosion fatigue crack initiation life on a martensitic stainless steel X12CrNiMoV12-3 in high cycle fatigue regime (between 105 and 107 cycles). Based on in-situ electrochemical measurements during corrosion fatigue tests in NaCl aqueous solution, the corrosion fatigue crack initiation mechanism was identified. Two main stages were investigated: (i) the fracture of the passive film by slip bands and (ii) the free dissolution of the metal developing fatigue crack initiation from a critical corrosion defect. The depassivation stress threshold corresponds to the median fatigue strength at 107 cycles for fatigue corrosion tests. For an applied stress range less than this threshold, the depassivation phenomenon was not observed at 107 cycles and no crack initiation occurred. The proposed model takes into account the depassivation process induced by the slip bands emergence at the specimen surface and the corrosion rate under cyclic loading. The experimental results are compared to the proposed model taking into account mechanical and electrochemical material parameters.</t>
  </si>
  <si>
    <t>Corrosion fatigue, Modelling, Pitting corrosion, Stainless steel</t>
  </si>
  <si>
    <t>10.1016/j.ijfatigue.2018.01.002</t>
  </si>
  <si>
    <t>Fatigue life of a dissimilar welded joint considering the weld residual stress: Experimental and finite element simulation</t>
  </si>
  <si>
    <t>© 2018 Elsevier LtdThis paper investigated the fatigue life of a dissimilar welded joint between SAF2205 duplex stainless steel and 304 austenite stainless steel. A nonlinear fatigue damage model based on continuum damage mechanics (CDM) is used to estimate the fatigue life, and the effect of the residual stress is studied. The results show that large residual stresses were generated in the dissimilar welded joint and agree well with the indentation measurement results. The fatigue test specimens were cut from the welded sample, and the residual stress relaxed significantly after longitudinal cutting, especially for longitudinal residual stress. Considering the transverse residual stress, the estimated fatigue life is more consistent with the experiment. The residual stress mainly affects the mean stress, rather than the stress amplitude. As the longitudinal residual stress relaxed significantly after cutting, the effect of welding residual stress on fatigue life can be seriously overestimated. The width of fatigue test specimen should be at least 30% of the as-weld sample for fatigue design in consideration of the residual stress relaxation.</t>
  </si>
  <si>
    <t>Continuum damage mechanics, Fatigue life, Residual stress, Welded joint</t>
  </si>
  <si>
    <t>10.1061/(ASCE)BE.1943-5592.0001219</t>
  </si>
  <si>
    <t>Cold Reinforcement and Evaluation of Steel Bridges with Fatigue Cracks</t>
  </si>
  <si>
    <t>© 2018 American Society of Civil Engineers.Cold reinforcement techniques refer to reinforcement methods that produce no or only low tensile residual stresses in structural details, avoiding new fatigue vulnerable details. To ensure the fatigue safety and extend the fatigue life of steel bridges, cold reinforcement techniques are proposed to stop the fatigue cracking of the critical details of orthotropic steel decks (OSDs) and web gap zones. Cold reinforcement techniques were evaluated by fatigue testing in the laboratory, in situ steel bridge case studies, and numerical fracture mechanics analysis using the extended FEM. Compared with drilling stop-holes, cold bonding of steel plates or bonding and bolting of steel angles have shown to effectively decrease local stresses, increase local rigidity, and extend fatigue lives. For in situ case studies on both a railway and a highway bridge, measured fatigue stress range spectra indicated that the bonding and bolting steel plate methods significantly enhance local rigidity and decrease local stresses. Numerical fracture mechanics results reveal fatigue stresses at the crack tip below the threshold of crack propagation.</t>
  </si>
  <si>
    <t>Cold reinforcement, Distortion-induced fatigue, Fatigue crack, Full-scale fatigue test, Numerical fracture mechanics, Orthotropic steel deck (OSD), Steel bridge</t>
  </si>
  <si>
    <t>10.1007/s00170-017-1533-1</t>
  </si>
  <si>
    <t>Mechanical surface treatments to optimize the fatigue behavior of quenched and tempered high strength steels</t>
  </si>
  <si>
    <t>© 2018, Springer-Verlag London Ltd., part of Springer Nature.The aim of this work is to maximize the fatigue life of an AISI 4340 steel (quenched and tempered at 200 °C) with a tensile strength of 2000 MPa. To do so, different shot peening treatments were studied. Some of these treatments used traditional steel shots made of cut wire, and others used ceramic shots made of zirconia (Zirshot Y 300), which had not been used in previous works and had to be completely characterized. Additionally, secondary peening treatments and grit blasting were applied with the objective of decreasing the surface damage induced by the previous treatment. To characterize both primary and secondary shot peening treatments, the surface topography of the samples was analyzed using a roughness tester and scanning electron microscopy (SEM). The compressive residual stress field induced by these treatments was measured with X-ray diffraction (XRD). Afterwards, fatigue behavior was studied by means of four-point rotating bending tests. Fracture surfaces were analyzed using SEM. The results showed that an optimum combination of surface treatments (primary + secondary) avoided the initiation of cracks in the surface of the specimens (typical characteristic of fatigue failure under bending loads). In these cases, crack initiation always took place beneath the compressive stress field induced by the treatments, in alumina inclusions that acted as stress concentrators. Furthermore, the size and distribution of these alumina inclusions (analyzed using SEM) allowed determining the steel threshold amplitude of the stress intensity factor, ∆Kth.</t>
  </si>
  <si>
    <t>Fatigue, Residual stresses, Shot peening, Stress intensity factor threshold, Structural steels</t>
  </si>
  <si>
    <t>10.1016/j.ijfatigue.2017.12.021</t>
  </si>
  <si>
    <t>Thermal-mechanical fatigue behavior and lifetime prediction of P92 steel with different phase angles</t>
  </si>
  <si>
    <t>© 2018 Elsevier LtdThe influence of phase angle varying from 0° (in-phase, IP), 90° (clockwise diamond, CD) and 180° (out-of-phase, OP) on thermal-mechanical fatigue behavior and lifetime of P92 steel has been investigated in present paper. Thermal-mechanical fatigue (TMF) tests were conducted under mechanical strain control whose amplitudes were 0.4%, 0.6% and 0.8% with thermal cycles between 550 °C and 650 °C. For comparison, isothermal fatigue (IF) tests also have been achieved at maximum circular temperature of 650 °C under the three mechanical strain amplitudes. Both thermal-mechanical and isothermal fatigue tests were finished with the equal mechanical strain ratio of Rε = −1 and cycle period of 120 s. Results show that the sequence of failure lifetime is NfOP&lt;NfIP&lt;NfCD&lt;NfIF for a given mechanical strain amplitude. Fractographic and microstructural investigations show that cracks initiate and propagate transgranularly for both TMF and IF tests and the creep relaxation and oxidation phenomenon contribute a lot in the process of microstructural damage. Three life prediction models were selected and compared to predict failure lifetime, in which the Ostergren model related to phase angle was modified to achieve a better predictive precision.</t>
  </si>
  <si>
    <t>Lifetime prediction, P92 steel, Phase angles, Thermal-mechanical fatigue</t>
  </si>
  <si>
    <t>10.3901/JME.2018.06.001</t>
  </si>
  <si>
    <t>High Cycle Fatigue Behavior Evaluation of Q235 Steel Based on Energy Dissipation</t>
  </si>
  <si>
    <t>© 2018 Journal of Mechanical Engineering.Using the theories of macro micro mechanics and continuum thermodynamics, the energy dissipation calculation method is derived for high-cycle fatigue evaluation. The local heat diffusion equation is used to create a method for rapid fatigue limit evaluation. This method with definite physical meaning eliminates the arguments on the thermographic method. Fatigue limits by the traditional tests and the present method are compared, and an error of 9.9% is given, showing the accuracy of this method. It is shown that in the process of fatigue when the heat generation rate is equal to the heat dissipation rate, the energy dissipation tends to be an asymptotic value. Therefore, the limiting energy is determined as the product of the energy dissipation and the whole fatigue life, and a method for rapid fatigue life prediction is developed. It is noted that the slope of the predicted S-N curve, with an error of 9.4%, is in good agreement with the traditional result. Consequently, the potential prospect of the present method in rapid fatigue behavior evaluation is presented.</t>
  </si>
  <si>
    <t>Damage mechanism, Energy dissipation, Fatigue behavior, High-cycle fatigue</t>
  </si>
  <si>
    <t>10.11903/1002.6495.2017.084</t>
  </si>
  <si>
    <t>Corrosion fatigue crack propagation behavior of 2205 duplex stainless steel in aqueous medium</t>
  </si>
  <si>
    <t>Corrosion Science and Protection Technology</t>
  </si>
  <si>
    <t>3.5%NaCl solution, Corrosion fatigue, Crack growth, Deionized water, Duplex stainless steel</t>
  </si>
  <si>
    <t>10.1051/matecconf/201815705013</t>
  </si>
  <si>
    <t>Low-cycle fatigue behaviour of laser welded high-strength steel DOMEX 700 MC</t>
  </si>
  <si>
    <t>© 2018 The Authors, published by EDP Sciences.The article presents the results of research on low cycle fatigue strength of laser welded joints vs. non-welded material of high-strength steel DOMEX 700 MC. The tests were performed under load controlled using the total strain amplitude ϵac. The operating principle of the special electro-mechanic fatigue testing equipment with a suitable clamping system was working on 35 Hz frequency. Fatigue life analysis was conducted based on the Manson-Coffin-Basquin equation, which made it possible to determine fatigue parameters. Studies have shown differences in the fatigue life of original specimens and laser welded joints analysed, where laser welded joints showed lower fatigue resistance. In this article a numerical analysis of stresses generated in bending fatigue specimens has been performed employing the commercially available FEM-program ADINA.</t>
  </si>
  <si>
    <t>High-strength steel, Laser, Low-cycle fatigue, Welding</t>
  </si>
  <si>
    <t>10.1080/10910344.2017.1365893</t>
  </si>
  <si>
    <t>Machining of sintered steel under different lubrication conditions</t>
  </si>
  <si>
    <t>Machining Science and Technology</t>
  </si>
  <si>
    <t>© 2018 Taylor &amp; Francis Group, LLC.Cutting experiments of sintered steel Fe–2Cu–0.8C under different lubrication/cooling conditions and with different tool materials were performed in order to clarify the reasons for the low machinability of the sintered steel, and investigate the applicability of minimum quantity of lubricant (MQL) to the machining of sintered steel. As a theoretical approach to the short tool life in machining sintered steel, the impacts to the cutting edge caused by micro-voids were theoretically modeled, and it was revealed that the cutting edge suffered from impacts at a very short interval causing high cycle fatigue. Extremely short tool life in dry machining of sintered steel already used for wet machining proved that coolant definitely increased the stress amplitude in high cycle fatigue. Application of the air jet to a tool showed the positive effect in reducing tool wear. This indicated the possibility that micro-cracks nucleated by high cycle fatigue were healed by oxidation. MQL cutting with small amount of oil and air jet is proved to be acceptable for machining sintered steel from the results of cutting experiments using uncoated and coated carbide and cermet tools. Finally, it is confirmed that thick coating of a carbide tool is effective for dramatically improving the machinability.</t>
  </si>
  <si>
    <t>High cycle fatigue, machinability, oxidation, sintered steel, thermally enhanced impact</t>
  </si>
  <si>
    <t>10.2195/lj_NotRev_kuehner_en_201803_01</t>
  </si>
  <si>
    <t>Assessment of damage behavior of twisted ropeway ropes in operation</t>
  </si>
  <si>
    <t>Logistics Journal</t>
  </si>
  <si>
    <t>© 2018 Logistics Journal.Wire ropes naturally build up torque and twist under tension or while running over sheaves. Within operation of rope drives, the twist is massaged through different rope sections and remains in specific areas, changing the ropes basic geometry. This leads to vibration, wear and a reduced rope lifetime. Former research projects could identify a relation between the dimension of twist and the rope bending cycles until failure in laboratory tests, but it was neither possible to predict the expectable amount of twist in an existing installation nor to evaluate how many rotations of a rope in operation will lead to a specific amount of twist. A funded two-years research project dealt with twist initiators, their quantitative effects and the fatigue-life of twisted ropeway-ropes. The project followed three basic topics: - Bending tests on twisted langslay ropes generating additional lifetime factors of Feyrer’s formula - Theoretic investigation on quantity of influences of mechanic twist initiators, using FMEA of relevant parameters. Comparison of rotation theory and measurements on existing ropeways with an innovative rotation sensor-system. - Rope lay length analysis by filtered magneto inductive rope test signals of almost discarded haulingropes identifying the storage of twist in jigback tramways. The results were combined to a final model allowing to predict rotation and twist storage by design parameters as well as to quantify effects on ropes lifetime.</t>
  </si>
  <si>
    <t>Damage behavior, Endurance, Ropeways, Rotation, Steel wire ropes, Twist</t>
  </si>
  <si>
    <t>10.15918/j.tbit1001-0645.2018.03.008</t>
  </si>
  <si>
    <t>Vibration Fatigue Analysis and Experimental Study of Heavy Duty Truck Rear Axle</t>
  </si>
  <si>
    <t>© 2018, Editorial Department of Transaction of Beijing Institute of Technology. All right reserved.To improve the durability of heavy tractor rear axle,the durability problem,such as rod-bracket failure,welding line and straight seam-weld crack was focused to be solved.Attempting to replace the welded axle with cast steel axle,several projects were carried out including the durability comparison between cast-steel axle and welded axle,the development of a virtual test platform for vehicle axle,and the virtual-test model examination by contrast experiment.A vibration fatigue analysis method was applied to solve cast-steel axle and welded axle life,and the bench test was taken to verify the simulation result.The simulation and test results identically show that the cast-steel axle is better than welded in fatigue life,the heavy tractor assembled with cast-steel axle can improve its structure reliability effectively.</t>
  </si>
  <si>
    <t>Bench test, Cast-steel axle, Vibration fatigue analysis, Virtual test bed, Welded axle</t>
  </si>
  <si>
    <t>10.3969/j.issn.1007-7294.2018.03.007</t>
  </si>
  <si>
    <t>Low-Cycle Fatigue Crack-Propagation Behavior of Ship Cracked Plate Considering the Accumulative Plasticity under Variable Amplitude Loading</t>
  </si>
  <si>
    <t>© 2018, Editorial Board of Journal of Ship Mechanics. All right reserved.The fracture failure of ship structure is often the coupling result of low-cycle fatigue damage and accumulative plasticity. Based on the prediction model proposed in author's previous study about the low-cycle fatigue crack growth considering accumulative plasticity under constant amplitude loading, the low-cycle fatigue crack propagation behavior under the tensile/compressive overload with a single overload peak is investigated. In order to validate the proposed model whether can precisely evaluate the low-cycle fatigue crack propagation under the single peak tensile/compressive overload, the low-cycle fatigue crack propagation experiment was carried out for cracked plate specimen with Q235 steel. The effects of stress ratios, mean stresses and overload ratios on low-cycle fatigue crack propagation were investigated by the low-cycle fatigue crack propagation tests of cracked component. A good comparison was found between predictions and experimental results, which show that the low-cycle fatigue crack growth behavior under the tensile/compressive overload with a single peak can be reasonably evaluated by the proposed prediction model.</t>
  </si>
  <si>
    <t>Accumulative plasticity, Hull cracked plate, Low-cycle fatigue crack propagation life, Variable amplitude loading</t>
  </si>
  <si>
    <t>10.1590/0103-6440201801903</t>
  </si>
  <si>
    <t>Mechanical properties of anatomic finishing files: XP-Endo Finisher and XP-Clean</t>
  </si>
  <si>
    <t>Brazilian Dental Journal</t>
  </si>
  <si>
    <t>© 2018, Associacao Brasileira de Divulgacao Cientifica. All rights reserved.The aim of the present study was to evaluate the cyclic fatigue of two anatomic finishing files: XP-Endo Finisher and XP-Clean. Roughness pattern and the micro-hardness of the files were also assessed. Instruments were subjected to cyclic fatigue resistance measuring the time to fracture in an artificial stainless-steel canal with a 60° angle and a 5-mm radius of curvature. The fracture surface of all fragments was examined with a scanning electron microscope. The roughness of the working parts was quantified by using a profilometer and the micro-hardness test was carried out using a Vickers hardness tester. Results were statistically analyzed using a student´s t-test at a significance level of P &lt; 0.05. Weibull analysis was also performed. XP-Endo Finisher presented significantly longer cyclic fatigue life than XP-Clean instruments (P&lt;0.05). XP-Endo Finisher was able to withstand 1000% more cycles to fracture when compared to XP-Clean instruments. SEM visual inspection of the fracture surfaces revealed fractographic characteristics of ductile fracture in all tested instruments; wide-ranging forms of dimples were identified and no plastic deformation in the helical shaft of the fractured instruments was observed. When mean life was compared XP-Endo Finisher lasted longer than XP-Clean with a probability of 99.9%. XP-Endo Finisher instruments also exhibited significantly lower roughness than XP-Clean instruments (P&lt;0.05). No differences in the micro-hardness was observed between the files (P&gt;0.05). It can be concluded that XP-Endo Finisher instruments showed improved performance when compared with XP-Clean instruments, demonstrating higher cyclic fatigue resistance and lower roughness.</t>
  </si>
  <si>
    <t>Cyclic fatigue, XP-Clean, XP-Endo Finisher</t>
  </si>
  <si>
    <t>10.1002/mawe.201700188</t>
  </si>
  <si>
    <t>Engineering approaches to multiaxial and non-proportional fatigue of notched components</t>
  </si>
  <si>
    <t>© 2018 Wiley-VCH Verlag GmbH &amp; Co. KGaA, WeinheimMany components in engineering applications are subjected to multiple and uncorrelated loads during service-life. Thus, multiaxial stress states with rotating principal axis may occur. For this special case of multiaxial and non-proportional stresses the results of many fatigue assessment methods which are used in the industrial practice are of poor quality. Fatigue lifetimes of shoulder shafts (quenched and tempered steel) are estimated on the basis of the extended short crack model in combination with a multiaxial notch approximation. This approach shows a high accuracy but the precise modelling of non-proportional hardening effects requires a complex plasticity model. Therefore, a simplified approach for considering non-proportional hardening is introduced. Thus, the calculation method gets applicable in the engineering practice. Results are compared to well-established engineering approaches. Furthermore, new component tests on die-cast housings with two load channels under constant and variable amplitude loading are presented and discussed. The loads are applied in-phase (proportional) as well as out-of-phase, which results in a high non-proportional stress path at the crack initiation site. The effects of multiaxial and non-proportional stress states seem to play a minor role in the fatigue assessment of die-cast housings.</t>
  </si>
  <si>
    <t>combined loading, extended short crack model, Multiaxial fatigue, multiaxial notch approximation, non-proportional</t>
  </si>
  <si>
    <t>10.1002/mawe.201700204</t>
  </si>
  <si>
    <t>Life assessment in constant and variable amplitude high-temperature fatigue of ductile cast iron and metastable austenitic steel based on in situ measurement of physical properties</t>
  </si>
  <si>
    <t>© 2018 Wiley-VCH Verlag GmbH &amp; Co. KGaA, WeinheimAs effective methods for characterization of temperature and load dependent fatigue behavior, the present paper describes (i) application of strain increase and temperature increase tests for comprehensive quantitative characterization of the dynamic strain aging influence on fatigue properties of cast iron and (ii) analysis of electromagnetic acoustic transducer signals for early detection of fatigue damage of AISI 347 metastable austenitic stainless steel. In case of cast iron, plastic strain and stress amplitude recorded in temperature increase tests allow identification of the onset and peak of dynamic strain aging at frequencies up to 92 Hz. Isothermal strain increase tests and application of Morrow's relationships between cyclic deformation behavior and slopes of a Wöhler curve in the high cycle / low cycle fatigue-regime allow determining the total strain Wöhler curve in excellent agreement with conventional constant amplitude experiments. In-situ characterization of fatigue processes in AISI 347 was performed by measurement of ultrasonic signal time-of-flight as well as amplitude decay by electromagnetic acoustic transducers which generate ultrasonic waves directly in electrically conductive materials without the use of a couplant. Especially the time-of-flight signal reflects the actual specimen loading as well as cyclic hardening / softening and early fatigue damage with excellent sensitivity.</t>
  </si>
  <si>
    <t>Ductile cast iron, Dynamic strain aging, electromagnetic acoustic transducers, Fatigue, Metastable austenitic stainless steel, PhyBaL®, Ultrasonic time-of-flight</t>
  </si>
  <si>
    <t>10.1002/mawe.201700196</t>
  </si>
  <si>
    <t>Fatigue life assessment of welded joints made of the stainless steel X6CrNiNb18-10 for thermomechanical and variable amplitude loading</t>
  </si>
  <si>
    <t>© 2018 Wiley-VCH Verlag GmbH &amp; Co. KGaA, WeinheimThe aim of the presented work is to develop improved concepts for the prediction of fatigue lifetime under variable amplitude loading including plastic deformation and thermomechanical fatigue of welded joints made of the austenitic stainless steel 1.4550. Local strain amplitudes are located in the regime of low cycle fatigue, which is dominated by short crack growth. This can best be described by nonlinear fracture mechanics. To develop a fracture mechanics based lifetime model, different experiment types are carried out to estimate the influence of loading history, thermal cycling, and mean stresses. For the evaluation, different estimation concepts based on Palmgren-Miner's classic linear damage accumulation rule are used: solely calculated by strain ranges, damage parameter established by Smith, Watson and Topper, and a damage parameter based on the cyclic effective J-integral. The differences in the concepts are highlighted and used for further considerations on how to improve the lifetime prediction models.</t>
  </si>
  <si>
    <t>damage calculation, low cycle fatigue, short crack growth, thermomechanical fatigue, Variable amplitude loading, weld seams</t>
  </si>
  <si>
    <t>10.1002/mawe.201700206</t>
  </si>
  <si>
    <t>Effect of multiaxial stress and strain on low cycle fatigue, creep and creep-fatigue lifetimes for type 304 steel cruciform and cubic specimens</t>
  </si>
  <si>
    <t>© 2018 Wiley-VCH Verlag GmbH &amp; Co. KGaA, WeinheimThis paper discusses low cycle fatigue, creep and creep-fatigue life evaluation methods for a SUS 304 austenitic stainless steel in a full range of strain and stress multiaxiality using a cruciform and cubic specimen. Five multiaxial strain parameters are investigated whether or not they appropriately express the trend of low cycle fatigue lives in the full range of biaxial stress state. Then, the effects of the stress biaxiality and triaxiality on creep void formation are discussed. The stress biaxiality and triaxiality raise the creep void formation and the void formation is confirmed even in an equi-triaxial tension creep test in which the value of von Mises equivalent stress is zero. However, the stress biaxiality slightly shortens creep rupture lifetimes but the stress triaxiality drastically reduces creep rupture lifetimes. Finally, the effect of strain biaxiality on creep-fatigue life is discussed based on the experimental results using a cruciform specimen by applying the linear damage rule. The predicted results of creep-fatigue lives under biaxial strain states are slightly dependent on the applied multiaxial strain and stress parameters but there is no significant difference in the predicted lives depending on the multiaxial strain and stress parameters.</t>
  </si>
  <si>
    <t>creep, creep-fatigue, cruciform specimen, cubic specimen, damage, fatigue, high temperature, Multiaxial stress, void formation</t>
  </si>
  <si>
    <t>10.17736/ijope.2018.bn13</t>
  </si>
  <si>
    <t>Validation of umbilical fatigue analysis by full-scale testing</t>
  </si>
  <si>
    <t>International Journal of Offshore and Polar Engineering</t>
  </si>
  <si>
    <t>© by The International Society of Offshore and Polar Engineers.A highly efficient umbilical analysis scheme for consistent fatigue life calculation of metallic helix elements such as steel tubes, armor wires in umbilicals, and flexible risers is briefly discussed in this paper. This scheme was developed by DNV GL and is used in the commercially available umbilical analysis tool Helica. The calculation efficiency is due to an analytical calculation of helix bending stresses assuming so-called loxodromic helix geometry (i.e., slip is assumed to take place in the axial helix direction only). DNV GL, along with Ultra Deep, launched a joint industry project (JIP) to validate the loxodromic assumption, which is used in local analysis stress calculations of umbilicals and flexible pipes, by comparing calculations with high-quality bending test measurements. Validation against high-tension/low-tension bending tests is considered to cover umbilicals installed at normal to deep water depths. Details of the validation methodology and sample results are presented in this paper.</t>
  </si>
  <si>
    <t>Fatigue design, Friction stress, JIP, Umbilical, Validation</t>
  </si>
  <si>
    <t>10.1007/s11665-018-3215-z</t>
  </si>
  <si>
    <t>Evaluation of Strain–Life Fatigue Curve Estimation Methods and Their Application to a Direct-Quenched High-Strength Steel</t>
  </si>
  <si>
    <t>© 2018, ASM International.Methods to estimate the strain–life curve, which were divided into three categories: simple approximations, artificial neural network-based approaches and continuum damage mechanics models, were examined, and their accuracy was assessed in strain–life evaluation of a direct-quenched high-strength steel. All the prediction methods claim to be able to perform low-cycle fatigue analysis using available or easily obtainable material properties, thus eliminating the need for costly and time-consuming fatigue tests. Simple approximations were able to estimate the strain–life curve with satisfactory accuracy using only monotonic properties. The tested neural network-based model, although yielding acceptable results for the material in question, was found to be overly sensitive to the data sets used for training and showed an inconsistency in estimation of the fatigue life and fatigue properties. The studied continuum damage-based model was able to produce a curve detecting early stages of crack initiation. This model requires more experimental data for calibration than approaches using simple approximations. As a result of the different theories underlying the analyzed methods, the different approaches have different strengths and weaknesses. However, it was found that the group of parametric equations categorized as simple approximations are the easiest for practical use, with their applicability having already been verified for a broad range of materials.</t>
  </si>
  <si>
    <t>artificial neural network, continuum damage mechanics, high-strength steel, life prediction, low-cycle fatigue</t>
  </si>
  <si>
    <t>10.1061/(ASCE)MT.1943-5533.0002173</t>
  </si>
  <si>
    <t>Optimum rib design in TMT rebars to enhance fatigue life while retaining bond strength</t>
  </si>
  <si>
    <t>© 2017 American Society of Civil Engineers.This paper investigates high-cycle fatigue (HCF) failure in thermomechanically treated (TMT) rebars using fractographic analysis. Most fatigue failures are found to initiate at the root of the transverse ribs, irrespective of rebar diameter. Three-dimensional finite-element (FE) analysis is used to study the effect of modifications to the rib geometry on stress concentrations at these critical locations. Modification of the ratio of the radius (r) of the root of the transverse rib to its height (h) is found to reduce stress concentrations at the rib root. A procedure combining FE analysis with ideas adapted from notch fatigue is developed to predict the fatigue life of rebars with optimum r=h ratio. The predicted fatigue life of a 16-mm-diameter rebar with optimum r=h ratio is found to be significantly higher than that of the original rebar. Pullout tests reveal that the proposed modification to the rib design does not result in any deterioration in bond strength between rebar and concrete.</t>
  </si>
  <si>
    <t>Bond strength, Fatigue, Rebar, Rib design, Steel</t>
  </si>
  <si>
    <t>10.1016/j.ijfatigue.2017.10.018</t>
  </si>
  <si>
    <t>Understanding the factors controlling rolling contact fatigue damage in VIM-VAR M50 steel</t>
  </si>
  <si>
    <t>© 2017 The AuthorsSub-surface initiated spalling remains a key factor in determining the ultimate life of properly maintained bearings. In its early stages, spalling is manifested by the development of cracks and accompanying microstructure alterations, so-called butterflies, around the microstructure inhomogeneities. Base upon a unique three-dimensional microscopic characterisation of a large population of butterflies in VIM-VAR M50 samples that underwent rolling contact fatigue under different experimental conditions, the key factors determining butterfly nucleation and growth has been identified. The work identifies the conditions for crack nucleation and growth, and quantitatively relates them to microstructure. The model encompasses the sub-surface stress field and the microstructural parameters of the material leading to crack growth. Outputs of numerical evaluation of the model show good agreement with experimental data concerning number density, depth distribution and size distribution of butterflies across the wide range of fatigue test conditions.</t>
  </si>
  <si>
    <t>Carbides, Fatigue, Martensite, Modelling, Serial-sectioning</t>
  </si>
  <si>
    <t>10.1007/s00419-017-1313-2</t>
  </si>
  <si>
    <t>Fatigue life and defect tolerance calculation for specimens with foreign object impact and scratch damage</t>
  </si>
  <si>
    <t>Archive of Applied Mechanics</t>
  </si>
  <si>
    <t>© 2017, Springer-Verlag GmbH Germany.In this paper, a new method is proposed to calculate the fatigue life and defect tolerance for a 30CrMnSiA steel specimen with foreign object impact damage and scratch damage. First, the processes of foreign object impact and scratch are simulated. Then, the Lemaitre’s plasticity damage model is adopted to calculate the initial damage field arising from the impact process and scratch process. Second, the Chaudonneret’s damage model is applied to calculate the fatigue damage for the specimen with a defect under multiaxial fatigue loading. Then, the FE implementation of the damage mechanics model is presented in the platform of ANSYS, in which the coupling effect between the stress and damage fields is considered. Finally, this proposed method is applied to fatigue life and defect tolerance calculation for the 30CrMnSiA steel specimen with an impact defect and a scratch defect. The experiments were conducted to evaluate the approach mentioned above.</t>
  </si>
  <si>
    <t>Damage mechanics, Defect tolerance, Fatigue, Finite element (FE) analysis, Foreign object damage</t>
  </si>
  <si>
    <t>10.1111/ffe.12727</t>
  </si>
  <si>
    <t>Fatigue crack propagation for Q345qD bridge steel and its butt welds at low temperatures</t>
  </si>
  <si>
    <t>© 2017 Wiley Publishing Ltd.Steel bridges fabricated with Q345qD steels face critical challenges when operating in cold regions with a low ambient temperature. This study aims to investigate, via an experimental program, the low-temperature fatigue crack propagation behavior of Q345qD bridge steel base material and its butt welds. The testing program comprises a series of Charpy impact tests and fatigue crack propagation tests at the room temperature, −20°C and −60°C. The experimental results demonstrate a reduced crack propagation rate in the base material, but an increasing crack propagation rate in the butt welds, with a decreasing ambient temperature. The base material also shows enhanced fatigue crack propagation thresholds with the decreasing temperature. The ductile-to-brittle transition temperature for fatigue is lower than that for fracture in the base material while the weld metal exhibits an opposite trend. Generally, the butt welds present higher resistance against fatigue crack propagation and larger Charpy toughness values than do the base material at all tested temperatures. The Paris-law parameters measured at the room temperature for the base material leads to a conservative assessment of the crack propagation life for a welded joint under a low ambient temperature.</t>
  </si>
  <si>
    <t>bridge steel Q345qD, butt weld, ductile-to-brittle transition, fatigue crack propagation, low temperature, threshold</t>
  </si>
  <si>
    <t>10.1016/j.surfcoat.2017.09.010</t>
  </si>
  <si>
    <t>Tribological coatings for improving cutting tool performance</t>
  </si>
  <si>
    <t>© 2017 Elsevier B.V.With an increasing usage of advanced high-strength steels, there is an escalating need for improvements in cutting tool performance for these alloys. In this study, the tribological performances of Cr2N, WC/a-C:H, and Ti-MoS2 coatings on AISI M2 steel were examined. Surface treatments were evaluated using dry pin-on-disk testing, Charpy impact testing, and a reciprocating impact-sliding test rig (RISTR) designed to replicate the interaction between cutting tools and high-strength steel sheet. Charpy testing of coated specimens showed no statistical change in impact toughness from the untreated steel. Pin-on-disk testing was performed to quantify the friction and wear of untreated and coated tool steel. These tests showed that Ti-MoS2 coated tool steel had the lowest friction coefficient, and Cr2N, the lowest wear rate. Impact tribometer testing showed that the Ti-MoS2 coating yielded an increase of 370% in the number of cycles to failure over untreated specimens, while the WC/a-C:H coating was found to decrease the number of cycles to failure over untreated specimens. With an impact stress lower than the compressive yield strength of the AISI M2 steel, the fatigue life of the surface treatments scaled approximately as E2/H3, the inverse of the resistance to plastic deformation.</t>
  </si>
  <si>
    <t>Chromium nitride, Impact, Sliding, Titanium molybdenum disulfide, Tungsten carbide amorphous hydrocarbon, Wear</t>
  </si>
  <si>
    <t>10.3390/met8020119</t>
  </si>
  <si>
    <t>Characteristics of metal magnetic memory testing of 35CrMO steel during fatigue loading</t>
  </si>
  <si>
    <t>© 2018 by the authors. Licensee MDPI, Basel, Switzerland.The fatigue fracture of a drillstring could cause drilling disturbances and some negative impacts (e.g., economic loss) will be brought when restoring the drillstring to functionality. In order to evaluate the effects of the fatigue damage of the drillstring during drilling, a new apparatus, which could monitor the load level in real-time, was built to perform the four-point bending fatigue test on 35CrMo steel, a typical material of drillstrings. Such an apparatus is based on metal magnetic memory (MMM) technology and can acquire the tangential and normal components of MMM signals. Based on the analysis of the change of surface morphology and MMM signals, it was concluded that the variation of MMM signals could be divided into four stages, which are used to accurately describe the fatigue damage process of the drillstring. Additionally, the MMM signal characteristics are introduced to especially evaluate the fatigue damage of the drillstring, including crack initiation. Furthermore, the scanning electron microscopy (SEM) results demonstrated that morphologies of fatigue fracture were related to the variation of MMM signals. Linear fitting results indicated that fatigue crack length had a good linear relationship with the characteristics, so it is feasible to monitor fatigue damage and predict the residual life of a drillstring by using MMM technology.</t>
  </si>
  <si>
    <t>Fatigue fracture of drillstring, Four-point bending fatigue test, MMM signal characteristics, SEM, Surface morphology</t>
  </si>
  <si>
    <t>10.1016/j.matdes.2017.10.069</t>
  </si>
  <si>
    <t>Model for predicting fatigue life and limit of steels based on micromechanics of small crack growth</t>
  </si>
  <si>
    <t>© 2017 Elsevier LtdA model for predicting the fatigue life and limit of steels with banded ferrite-pearlite microstructures is proposed based on the micromechanics of small crack behavior. The model was simplified to a two-step 2D problem: (i) determination of crack initiation site on the surface plane; (ii) fatigue life evaluation by simulating crack growth on the inside plane. A multiscale model synthesis approach was used to integrate three elemental models of (i) macroscopic finite element analysis, (ii) geometries and spatial distributions of ferrite grains and pearlite colonies, and (iii) crack initiation and growth. The required input data consisted of only (i) microstructural information, (ii) monotonic tensile properties, and (iii) test conditions. Model validation was performed by comparing the experimental results using steels with various volume fractions of pearlite phases and grain sizes. The predicted fatigue lives and limits were in good agreement with the experimental data for all the steels. In addition, the model could accurately simulate the crack growth behavior observed by optical microscopy. The framework of the proposed model may serve as a basis for predicting the fatigue lives of metallic structural materials.</t>
  </si>
  <si>
    <t>Crack propagation, Dual-phase, Fatigue, Modeling, Multiscale, Steel</t>
  </si>
  <si>
    <t>10.1617/s11527-018-1155-6</t>
  </si>
  <si>
    <t>Effect of uncertainty on load position in the fatigue life of steel-fiber reinforced concrete under compression</t>
  </si>
  <si>
    <t>© 2018, RILEM.The high scatter of the compressive fatigue life of concrete and fiber reinforced concrete, which may normally reach two orders of magnitude, is caused not only by material heterogeneity, but also by the random nature of the unwanted eccentricity during the tests. It mainly arises from misalignments due to manual specimen centering, although tolerances in experimental equipment and in the geometry of the specimens may cause eccentricity too. In order to minimize it, an individualized ball-and-socket joint (i-BSJ) was designed for this research. An instrumented aluminum cube was used to characterize the probabilistic distribution of the undesired eccentricity under two testing conditions, that is, with and without the i-BSJ. The standard deviation of the loading eccentricity was one order of magnitude smaller with the new device. Secondly, two series of 15 compressive tests and two series of 15 fatigue tests were performed on 40 mm edge-length steel-fiber reinforced concrete cubes, again with and without the special device. The fatigue series range from 24 to 88% and from 36 to 82% of their respective compressive strength, fc. The use of the i-BSJ produced an increase of 10% in the average fc while its standard deviation decreased by 40%. Similarly, the average fatigue life tripled for the first series and was six times longer for the second series, notwithstanding the loading limits in the low-eccentricity series referring to the enhanced fc. Correspondingly, the standard deviation of the number of cycles until failure decreased by 50% in the two fatigue series performed with the i-BSJ.</t>
  </si>
  <si>
    <t>Enhancement of concrete fatigue life, Fatigue of steel-fiber reinforced concrete, Reduction of scatter on fatigue results, Undesired eccentricity minimization</t>
  </si>
  <si>
    <t>10.1007/s40799-017-0224-z</t>
  </si>
  <si>
    <t>Numerical Modeling and Experimental Investigation of M-4330 Low Alloy and 17–4 PH Stainless Steels Low Cycle Fatigue Behavior</t>
  </si>
  <si>
    <t>© 2017, The Society for Experimental Mechanics, Inc.Fatigue failure is the main concern in designing and manufacturing of different engineering equipment including fracture pumps. These pumps were basically designed for ordinary drilling applications. However, after invention of the hydraulic fracturing technology, they were also employed in unconventional drilling too. Longevity of the fracture pumps can significantly drop due to the unconventional drilling effects leading to the fatigue failure, particularly in the fluid end module. Therefore, to compensate the unconventional drilling detrimental impacts and increase the service life of the pumps, accompanying by considering new designs and manufacturing processes, new alloys have also been employed. Modified 4330 low alloy and 17–4 PH stainless steels are two relatively new ferrous alloys used for manufacturing the fluid end module of fracture pumps. In here, strain based fatigue experiments were performed to investigate the cyclic behavior and extract the low cycle fatigue properties of both alloys. A combined nonlinear kinematic/isotropic hardening model was developed by utilizing the experimental results and materials low cycle fatigue behaviors were numerically modeled through finite element analysis method. Finally, this study compares the numerical results derived from FEA model and common cyclic loading analytical equations to evaluate the accuracy of each approach.</t>
  </si>
  <si>
    <t>17–4 PH stainless steel, Combined nonlinear isotropic/kinematic hardening, FEA, Low cycle fatigue, Modified 4330 low alloy steel</t>
  </si>
  <si>
    <t>10.1016/j.jcsr.2017.11.022</t>
  </si>
  <si>
    <t>Fatigue property study and life assessment of composite girders with two corrugated steel webs</t>
  </si>
  <si>
    <t>© 2017 Elsevier LtdThis paper presents the results of experimental investigations on fatigue behaviors of composite girders with corrugated steel webs (hereafter referred to as “composite girders”) subjected to bending based on the experimental work on the shear connector and corrugated steel beam. The experimental results indicated that failure started with cracks initiation and propagation at the concrete bottom plate, with the ultimate failure mode characterized as the shear failure on the bottom plate and interfacial slippage between the web and bottom plate. There was no obvious reduction in stiffness when the fatigue life approached 6 × 106 (equiamplitude load) or 2 × 106 (variable amplitude load) cycles, and the cracks grew slowly, which exhibited good fatigue resistance under the cyclic loading at quasi-static load. In addition, the cracks initiation location and fatigue life are predicted based on the fatigue damage theory, which shows good agreements with test results. The C degree of American standard AASHTO2004 is also suggested to be used in the fatigue life design of corrugated steel web in composite girders. The Palmgren-Miner cumulative linear damage theory is adopted in the partial fatigue life assessment, the fatigue life of box girder subjected to variable amplitude cyclic load is predicted when D exceeds 1. In addition, the fracture extension theory by Paris and amplitude theory of stress intensity factors are summarized to assess the fatigue life, which can be good evidence contributing to the engineering practice.</t>
  </si>
  <si>
    <t>Composite girder, Cracks initiation and propagation, Fatigue life, Fatigue tests</t>
  </si>
  <si>
    <t>10.1016/j.engfailanal.2017.09.001</t>
  </si>
  <si>
    <t>The effect of residual stresses on fatigue crack propagation in welded stiffened panels</t>
  </si>
  <si>
    <t>© 2017 Elsevier LtdThis paper presents a method for predicting fatigue crack propagation in welded stiffened panels accounting for the effects of residual stresses. Well known power law models were employed to simulate fatigue life for a welded stiffened panel specimen damaged with a central crack. Stress intensity factor values (SIF) were obtained in finite element (FE) analyses by a linear superposition of the SIF values due to the applied load and due to weld residual stresses. The FE models included idealized, rectangular or triangular, residual stress distribution profiles. The effect of welding residual stresses on the crack propagation rate is taken into account by replacing the nominal stress ratio R in the power laws by the effective stress intensity factor ratio Reff. The considered stiffened panel specimen, made of mild steel commonly used in ship structures and manufactured by electric arc welding process, was subjected to the fatigue test with constant amplitude loading until failure occurred. By using the presented method remaining fatigue life of welded stiffened panel specimen was analysed. The simulated crack growth rate was relatively higher in the region of tensile residual stresses and lower between the stiffeners where compressive residual stresses prevail, which is in good agreement with physical principles and experimentally obtained results.</t>
  </si>
  <si>
    <t>Crack propagation, Finite element analysis, Remaining fatigue life, Residual stress, Stiffened panel</t>
  </si>
  <si>
    <t>10.1007/s00170-017-1088-1</t>
  </si>
  <si>
    <t>Coolant strategy influence on tool life and surface roughness when machining ADI</t>
  </si>
  <si>
    <t>© 2017, Springer-Verlag London Ltd.Austempered ductile iron alloys (ADI) are an interesting class of materials because of their unique microstructure and mechanical properties. When subjected to austempering treatment, ductile iron transforms to a microstructure consisting of ferrite and stabilized austenite rather than ferrite and carbide as in austempered steels. Because of the presence of stabilized austenite, austempered ductile iron (ADI) exhibits an excellent combination of strength and ductility together with good fatigue and wear properties. Accordingly, there is a growing interest in using ADI in several applications due to its mechanical properties. However, as with difficult-to-cut materials, the machinability rating of ADI is low and there is still a need to understand the impact of the cutting process parameters. Machinability of a material depends not only on its properties and microstructure, but also on the proper selection and control of process variables. The current work is focused on performing a machinability analysis of ADI in order to understand the effect of the cutting process parameters on the machined surface quality and tool life. It also studies the effect of different coolant strategies. Thus, the motivation of this study is to develop a better understanding of the influence of cutting parameters and cooling strategy to be able to machine ADI directly with acceptable tool life and cycle time. The design of experiments technique and response surface methodology is employed to analyze and model the measured responses. In addition, the cutting tool wear mechanisms are identified and discussed.</t>
  </si>
  <si>
    <t>ADI, Cooling strategies, Design of experiments, Machinability, Modeling, Tool wear</t>
  </si>
  <si>
    <t>10.1007/s00170-017-0840-x</t>
  </si>
  <si>
    <t>Effect of ultrasonic peening technology on the thermal fatigue of rolling mill rolls</t>
  </si>
  <si>
    <t>© 2017, Springer-Verlag London Ltd.In this study, the use of ultrasonic peening technology (UPT) on the rolling mill roll graphite steel GSH48 was surveyed in order to improve some surface mechanical and thermal properties. UPT is one of the newest technologies of severe plastic deformation in which vibratory tool strikes the workpiece surface with continual reciprocating motions, resulting in severe plastic deformation on the surface. This method enhances mechanical and thermal properties like fatigue life and thermal fatigue. Thermal fatigue in the rolling mill rolls causes the growth of crack on the surface and growing that in depth leads to the break of the roll. The influence of the UPT on the improvement of thermal fatigue life of the hot-rolling rolls was investigated by conducting thermal fatigue test in which parameters were adjusted in accordance with the process of hot-rolling. By the simulation and manufacturing of peening vibratory tool, preparation of the process was accomplished including setting up the ultrasonic vibratory tool on lathe machine. According to the standard of related devices, samples were prepared form the surface of roll and the examinations of fatigue, thermal fatigue, and surface topology by atomic force microscopy (AFM) were performed on workpieces in different states before and after the UPT process with one, two, and three passes. The process of ultrasonic peening caused severe plastic deformation on surface layers and prevented from crack growth. The results of this research indicated the rise of the fatigue and thermal fatigue life of the pieces after UPT process.</t>
  </si>
  <si>
    <t>Roll, Thermal fatigue, Transducer, Ultrasonic peening technology (UPT)</t>
  </si>
  <si>
    <t>10.1007/s00170-017-1032-4</t>
  </si>
  <si>
    <t>Finite element analysis and response surface method for robust multi-performance optimization of radial turning of hard 300M steel</t>
  </si>
  <si>
    <t>© 2017, Springer-Verlag London Ltd.300M steel is commonly used in the automotive and aerospace industries due to its high strength and fatigue life. Residual stresses induced by machining of these materials can greatly affect the fatigue life. The present research aims mainly to develop an optimization strategy to identify optimal cutting parameters to improve machining characteristics and residual stresses induced by radial orthogonal turning 300M steel. To achieve this, first, a predictive finite element tool is developed to model cutting temperature, cutting and thrust forces, and residual stresses. Orthogonal turning experiment is conducted to measure machining forces, chip thickness, and residual stresses to validate the developed finite element model. The validated model is then used to construct response functions (meta models) using combined design of experiment and response surface method for practical and efficient implementation of the optimization problem. Finally, the developed response functions are utilized to formulate various multi-objective optimization problems. A hybrid optimization algorithm combining genetic algorithm and sequential quadratic programming method is employed to solve optimization problems in order to identify optimal cutting conditions and tool geometry. The results show that for unconstrained optimization problems, the percentage improvement in the total objective function is greater than that of constraint optimization ones. For multi-objective optimizations, it is found that weighting factors affect the optimum values of the total objective function more than those of the machining parameters. Since very few efforts were exerted to perform finite element modeling, experimental tests, and multi-performance optimization of machining characteristics and residual stresses induced by orthogonal turning 300M steel, the present results can be utilized as a reference for future works along this filed.</t>
  </si>
  <si>
    <t>300M steel, Finite element analysis, Hard turning, Multi-performance optimization, Residual stresses</t>
  </si>
  <si>
    <t>10.1080/15732479.2017.1349810</t>
  </si>
  <si>
    <t>Terrestrial laser scanning for the comprehensive structural health assessment of the Baptistery di San Giovanni in Florence, Italy: an integrative methodology for repeatable data acquisition, visualization and analysis</t>
  </si>
  <si>
    <t>© 2017 Informa UK Limited, trading as Taylor &amp; Francis Group.The ravages of time, natural and man-made disasters, pollution, fatigue, overexposure, mismanagement, and the unintended consequences of efforts to preserve our cultural patrimony, have all taken a major toll on historical structures. Structural health assessment is the first pivotal step towards creating a strategy for long-term life-cycle management. Historical structures provide an abundance of unique challenges that when combined serve as a great qualifying test for the study of as-built structures. This paper explores the diagnostic value of terrestrial laser scanning for the structural health assessment of the Baptistery di San Giovanni in Florence, Italy and proposes an integrative methodology for repeatable data acquisition, processing, visualization and analysis. The presented study proves that even under challenging circumstances, efficient documentation of entire structures is possible. The case study at the Baptistery demonstrates that even when objectives are not formed prior to the survey, comprehensive data sets of high quality and reliability will enable meaningful structural health assessments. With a reliable comprehensive baseline model in place, it can be annotated, qualitatively analyzed and recurring surveys can be conducted to track changes and damages throughout time.</t>
  </si>
  <si>
    <t>3D model, Baptistery di San Giovanni, damage assessment, remote sensing, structural analysis, three-dimensional analysis, three-dimensional models</t>
  </si>
  <si>
    <t>10.12989/scs.2018.26.1.103</t>
  </si>
  <si>
    <t>Fatigue performance of rib-roof weld in steel bridge decks with corner braces</t>
  </si>
  <si>
    <t>Copyright © 2018 Techno-Press, Ltd.To study the effects of corner braces on fatigue performance of the U-rib and roof weld in steel bridge decks, the fatigue experiment was carried out to compare characteristics of the crack shape with and without corner braces. The improvement of fatigue life and stress variation after setting corner braces were also analysed. Different parameters of corner brace sizes, arrangements, and detail types were considered in the FEM models to obtain stress distribution and variation at the weld. Furthermore, enhancement of the fatigue performance by corner braces was evaluated. The results demonstrated that the corner brace could improve the fatigue life of the U-rib and roof weld, which exerted even no influence on the crack shape. Moreover, stress of the roof weld was decreased and the crack position was transferred from the root weld to U-rib and corner brace weld. It was suggested no weld scallop should be drilled on the corner brace. A transverse rib with lower height which was set between U-ribs was favourable for improvement of fatigue performance.</t>
  </si>
  <si>
    <t>Construction detail, Corner brace, Steel bridge deck, Stress distribution, Weld fatigue</t>
  </si>
  <si>
    <t>10.3390/met8010032</t>
  </si>
  <si>
    <t>Low-cycle fatigue behaviour of AISI 18Ni300 maraging steel produced by selective laser melting</t>
  </si>
  <si>
    <t>© 2018 by the authors. Licensee MDPI, Basel, Switzerland.Selective laser melting has received a great deal of attention in recent years. Nevertheless, research has been mainly focused on the technical issues and their relationship with the final microstructure and monotonic properties. Fatigue behaviour has rarely been addressed, and the emphasis has been placed on high-cycle regimes. The aim of this paper is, therefore, to study, in a systematic manner, the cyclic plastic behaviour of AISI 18Ni300 maraging steel manufactured by selective laser melting. For this purpose, low-cycle fatigue tests, under fully-reversed strain-controlled conditions, with strain amplitudes ranging from 0.3% to 1.0%, were performed. After testing, fracture surfaces were examined by scanning electron microscopy to identify the main fatigue damage mechanisms. The analysis of results showed a non-Masing material, with a slight strain-softening behaviour, and non-linear response in both the elastic and plastic regimes. In addition, this steel exhibited a very low transition life of about 35 reversals, far below the values of conventional materials with equivalent monotonic mechanical properties, which can be attributed to the combination of high strength and low ductility. The total strain energy density, irrespective of strain amplitude, revealed itself to be a quite stable parameter throughout the lifetime. Finally, the SEM analysis showed for almost all the tested samples cracks initiated from the surface and inner defects which propagated through the rest of the cross section. A ductile/brittle fracture, with a predominance of brittle fracture, was observed in the samples, owing to the presence of defects which make it easier to spread the microcracks.</t>
  </si>
  <si>
    <t>AISI 18Ni300 steel, Cyclic deformation behaviour, Functional materials, Laser sintering metals, Low-cycle fatigue</t>
  </si>
  <si>
    <t>10.1080/02670844.2017.1311528</t>
  </si>
  <si>
    <t>Fatigue behaviour of notched U75V-steel treated by bearing ultrasonic peening</t>
  </si>
  <si>
    <t>© 2017 Institute of Materials, Minerals and Mining Published by Taylor &amp; Francis on behalf of the Institute.The notched U75V steel specimen was treated by a special way called bearing ultrasonic peening on the base of traditional ultrasonic peening. The bearing ultrasonic peening means that ultrasonic peening was applied after fatigue static load was imposed. Severe plastic deformation and work hardened layer were produced in the notched surface. The effect of compressive residual stress induced by ultrasonic peening treatment on fatigue properties was deeply analysed. Results showed that the depth of work hardened layer is around 90 μm and the hardness value of the treated surface is about 1.7 times of base material. Fatigue strength corresponding to 107 cycles of as-notched specimens treated by traditional ultrasonic peening and bearing ultrasonic peening was improved by 71.9 and 81.8%, respectively. The lasting high compressive residual stress during fatigue tests is the main reason of fatigue life improvement for as-notched specimens treated by bearing ultrasonic peening.</t>
  </si>
  <si>
    <t>compressive residual stress, crack, fatigue, fracture, severe plastic deformation, surface strengthening, U75V steel, ultrasonic peening</t>
  </si>
  <si>
    <t>10.1007/978-3-319-59471-2_43</t>
  </si>
  <si>
    <t>Numerical simulation of steel Fibre reinforced concrete girders subjected to cyclic loads</t>
  </si>
  <si>
    <t>fib Symposium</t>
  </si>
  <si>
    <t>© Springer International Publishing AG 2018.Engineering structures of plain (PC) and steel fibre reinforced concrete (SFRC) are often exposed to cyclic loadings. Thereby, fatigue causes progressively increasing strains accompanied by degradation of strength and stiffness and may lead to failure. Although the cyclic behaviour of both materials appears comparable in principle, fibres are stated to have a dual impact on fatigue life. It has to be distinguished between effects being helpful, since fibres bridge cracks and retard their growth, or unfavourable ones, since fibres initiate micro cracking. To assess the fatigue performance of SFRC girders with or without additional rebar at all intermediate steps up to failure, elasto-plastic damage theory serves. Therein PC and SFRC are idealized homogenously on a macroscopic level. Based on the envelope concept and a split of strains in inelastic and plastic portions, isotropic but time-dependent material damage parameters are derived for concretes containing steel fibres of different types, dosages, orientations and bond behaviours. The evolution of damage corresponding to s-shaped creep curves is expressed in terms of related numbers of cycles to failure. Thereby, fibres’ post-cracking response and stress levels strongly influence damage states. Transfer to absolute numbers of cycles to failure is achieved by SN-curves considering fibres’ dual effect by a new toughness index. For numerical analysis of a girder’s time-variant deformations and stress-redistributions, the equations are implemented in the Finite-Element software Abaqus. Time discretisation is done via a jump-in-cycles procedure yielding to progressively updated, but degraded stress-strain relations per integration point. Truss elements discretely model rebars and are coupled to the concrete solids using embedded modelling techniques. Verification is done by recalculations of experimental data of SFRC beams tested at Ruhr-University Bochum and other experiments taken from the literature. The results agree well on average indicating a beneficial effect of fibres on the fatigue performance of structures subjected to flexural fatigue.</t>
  </si>
  <si>
    <t>Fatigue, Numerical Simulation, SN-curves, Steel fibre reinforced concrete</t>
  </si>
  <si>
    <t>10.1007/978-3-319-59471-2_208</t>
  </si>
  <si>
    <t>Evaluation of remained fatigue life of expressway reinforced concrete slab strengthened by steel plate adhesion method</t>
  </si>
  <si>
    <t>© Springer International Publishing AG 2018.Expressway reinforced concrete slabs designed according to the old design standards are fatigue critical members because of insufficient slab depth and reinforcements. Hanshin expressway, an urban expressway company in Osaka, Japan, has been retrofitting those reinforced concrete slabs by steel plate adhesion method to improve fatigue life since 1980’s. According to the most recent studies, internal horizontal cracks are still developing in the retrofitted reinforced concrete slabs; therefore, the remained fatigue life of retrofitted reinforced concrete slabs under current traffic loading is an urgent issue for maintaining expressway slabs in good condition. Under these circumstances, Hanshin expressway conducted the fatigue life study of retrofitted reinforced concrete slabs subjected to wheel loading test using extracted slab specimens from the expressway viaducts under service. According to the results of the wheel loading test with incremental wheel loading condition, the remained fatigue life of the retrofitted reinforced concrete slab with internal horizontal cracks is pretty short compared to the specimen without internal horizontal cracks. The paper will describe the detail results of the wheel loading tests.</t>
  </si>
  <si>
    <t>Concrete slab, Remained fatigue life</t>
  </si>
  <si>
    <t>10.1007/978-3-319-59471-2_263</t>
  </si>
  <si>
    <t>Effect of relative displacement of strands bent over circular saddles on fatigue life under fretting conditions</t>
  </si>
  <si>
    <t>© Springer International Publishing AG 2018.High strength steel strands are widely used as main supporting elements in cable-stayed and extradosed bridges. Saddle systems have recently been introduced as an alternative to attaching the stays using anchor heads to pylons. As a drawback, strands installed in such systems are subjected, in addition to plain fatigue, to the fretting phenomenon, which accelerates fatigue damage and shortens the fatigue life of the strands. The tribological phenomenon of fretting occurs when two elements in contact are subjected to a small amount of cyclic relative displacement (up to 300 p.m). Amongst other parameters, the relative displacement between the two elements plays an important role in determining the fatigue life of elements subjected to such conditions. During the last decades, the case of strands subjected to free-bending fatigue has been widely investigated, whereas the case of strands bent over bridge saddles has not been researched sufficiently. Until now, full saddle tests are the most convenient way for estimating the fatigue life of strands bent over saddles. Fib bulletin 30 gives detailed saddle test recommendations, which include the testing of the fretting phenomenon in the “entrance zone” of a bridge saddle. However, the suggested geometrical similarity constraints do not guarantee that the applied relative displacements in the test correspond to those of the real saddle. This paper provides a literature review of previous research concerning the role of relative displacement on the fatigue life of elements subjected to fretting, with a focus on high strength steel strand applications. In addition, it proposes a calculation method to map the expected relative displacement between strands and saddle along the whole contact perimeter. The study provides the fundamentals to include realistic relative displacements in revised recommendations for saddle tests and to develop an equivalent simple test that can replace the current full saddle tests.</t>
  </si>
  <si>
    <t>Fatigue, Fretting, Relative displacement, Saddle, Strand</t>
  </si>
  <si>
    <t>10.1007/978-3-319-56579-8_10</t>
  </si>
  <si>
    <t>Assessment of the Remaining Strength Factor and Residual Life of Damaged Pipelines</t>
  </si>
  <si>
    <t>Engineering Materials</t>
  </si>
  <si>
    <t>© 2018, Springer International Publishing AG.The transmission pipelines intended for the transportation of hydrocarbons (petroleum, liquid petroleum products, natural gas, liquefied petroleum or natural gas) or other fluids are subjected, during their operation, to corrosion processes that may generate on the steel pipe surface local metal loss flaws/defects (also named volumetric surface defects, VSDs). The evaluation of these defects represents an important issue regarding the pipelines exploitation and maintenance. Typically, such assessment aims at the evaluation of the remaining mechanical strength (that can be expressed most conveniently by the remaining strength factor, RSF) of the damaged steel pipes. Sometimes, for pipelines susceptible to low cycle fatigue failure in the stress concentration areas such as VSDs, their residual life should also be assessed. Both these issues are covered by the present chapter. First, the pertinent modalities for the definition and determination of RSF for the transmission pipelines on whose steel pipes volumetric surface defects/flaws have been detected are presented and discussed. In the case of hydrocarbon transmission pipelines containing flaws of the local metal loss type, we consider that it is important to assess their remaining strength not only in relation with the attainment of the serviceability limit state (as defined in international Norms presently used for such assessment), but also in relation with the achievement of an ultimate limit state (pipe failure/bursting). Therefore, the modalities proposed by the authors for the evaluation of a RSF related to the attainment of an ultimate limit state of the pipeline (bursting) are also briefly presented. Second, the results of some cyclic hydraulic tests performed on a full-scale pipe sample with VSDs are described. Their main goal was to define a modality to evaluate the residual life of a pipeline by taking into account the features of the relative position of the defect with respect to the weld seam of the steel pipe.</t>
  </si>
  <si>
    <t>Bursting, Flaw/defect, Low cycle fatigue, Remaining strength factor (RSF), Residual life, Serviceability/ultimate limit state, Volumetric surface defect (VSD)</t>
  </si>
  <si>
    <t>10.15593/perm.mech/2018.4.16</t>
  </si>
  <si>
    <t>Influence of the biaxial loading regimes on fatigue life of 2024 aluminum alloy and 40CRMNMO steel</t>
  </si>
  <si>
    <t>© PNRPU.The work studies the fatigue life of metallic materials under various schemes of multiaxial non-proportional loading which lead to the occurrence of a complex stress-strain state. We present the results of the experimental study of the fatigue life of 40CrMnMo structural alloyed steel and 2024 aluminum alloy under biaxial cyclic loading. Cyclic tests were carried out on the Instron ElectroPuls E10000 biaxial electrodynamic test system under joint tension-compression and torsion of solid cylindrical corset-type samples. The methodological issues of conducting cyclic tests with a mixed modes loading are considered and the corresponding new experimental results are obtained. The experimental data are presented in the form of points on the graphs and corresponding approximating lines which reflect the dependence of the number of cycles to failure on the relative values of the constant components of the tangential and normal stresses. In all the tests, the specified values of the additional parts of the stress components did not exceed the values of the corresponding conditional yield strengths, which were previously determined in the quasistatic tensile and torsion tests for each material. Based on the test results, the influence of the constant component of tangential stresses on the fatigue life of the materials under cyclic tension-compression was evaluated, and the effect of the constant component of normal stresses on the fatigue life under cyclic torsion was considered. It is shown that because of the constant stress components, both under cyclic tension-compression and cyclic torsion, there is a decrease in the number of cycles before the specimens break. The obtained data demonstrate the necessity to estimate the allowable limits of the constant parts of the stress components, which will not lead to a significant reduction in the fatigue life of structures operating under cyclic loading conditions.</t>
  </si>
  <si>
    <t>Complex stress-strain state, Constant stress components, Experiment, Fatigue, Fatigue life, Metals, Mixed mode loading, Multiaxial loading, Tension, Torsion</t>
  </si>
  <si>
    <t>10.1016/j.prostr.2018.12.093</t>
  </si>
  <si>
    <t>Quantifying the Deleterious Effect of Sea Water on the Fatigue Life of Welded Steel Joints Using a Fracture-Mechanics Approach</t>
  </si>
  <si>
    <t>© 2018 The Authors.Numerous studies have been conducted to investigate the deleterious effect of sea water on the fatigue life of welded joints for offshore structures subjected to wave loading (0.15 Hz to 0.5 Hz). In contrast, little research has been conducted to quantify this effect on the fatigue life of marine structures subjected to lower cycle frequencies. In the present study, a fracture-mechanics based approach in conjunction with the finite-element method has been used to model fatigue tests carried out on tee-butt welded joints in aqueous 3.5 wt.% NaCl (an analogue for sea water) under freely corroding conditions and various cycle frequencies (from 1 Hz to &lt; 0.001 Hz) subjected to a constant stress range. This type of analysis can now be carried out because a more comprehensive corrosion-fatigue crack-growth-rate dataset for these low cycle frequencies has recently been published. Fatigue cracking in tee-butt welded joints was successfully modelled, and the results of this modelling, which are consistent with corrosion-fatigue crack-growth rates, indicate that the fatigue life of these tee-butt welded joints can be reduced by up to about 6.7 times in a salt-water environment for very low cycle frequencies (&lt; 0.001 Hz) compared with the fatigue life in air.</t>
  </si>
  <si>
    <t>Fatigue, Fatigue-life, Fracture-mechanics, Sea water, Steel, Tee-butt welds</t>
  </si>
  <si>
    <t>10.1016/j.prostr.2018.12.057</t>
  </si>
  <si>
    <t>Cruciform welded joints: Hot-dip galvanization effect on the fatigue life and local energetic analysis.</t>
  </si>
  <si>
    <t>© 2018 The Authors.Even in a well-controlled technological process, a certain variability in the final product is present and this is very well the case of welded joints, where each single joint is slightly different from the others in terms of fillet dimensions, distortion, notch opening angle and root radius and material properties. When the fatigue life assessment of a welded joint is carried out using the Notch Stress Intensity Factors, their dimensions, so their critical values, vary as a function of the notch opening angle, according to William's solution. This constitutes an adjunct level of complicacy in the implementation of the method, the most explicative case being the inability to use the same material property value in the same joint, this varying from weld toe to weld root. So considered, the local Strain Energy Density, averaged on a critical volume of carefully chosen radius on the base of the class of material and surrounding the notch's tip, has the great advantage of being a scalar value of relatively simple numerical computation, almost independent of mesh refinement and independent of the notch-opening angle. The aim of the paper is to adopt the local SED method to analyze the results of a series of tests executed on fillet welded galvanized and non-galvanized cruciform steel joints. The tests are performed in atmosphere at room temperature. The interest is particularly focused on the influence of the zinc layer on the fatigue life of the joint and on the fitness of the method for its prediction, regardless of coating thickness.</t>
  </si>
  <si>
    <t>Fatigue, Hot dip galvanization, Notch, Strain energy density, Structural steel, Welding</t>
  </si>
  <si>
    <t>10.1016/j.prostr.2018.12.096</t>
  </si>
  <si>
    <t>Effect of transversal loading on the fatigue life of cold-drawn duplex stainless steel</t>
  </si>
  <si>
    <t>© 2018 The Authors.The paper gives new insights on failure behavior of high-strength, heavily cold-drawn duplex stainless steel wires when simultaneously subjected to static transverse and longitudinal loadings, with the latter ones being of a fully tensile or cyclic nature. The wires might experience such combined actions when incorporated into strands of pre or post-tensioned cable systems, today used in a wide spectrum of construction applications. The transversal loads are due to the contact forces between the wires, and mainly occur by longitudinal tensioning of strands. In order to reproduce them, the experiments were made with a specially designed device assuring the control of the locally applied transversal compression during the wire loading in simple or cyclic tension. The results concerning the static bi-axial loading did not show significant differences concerning the failure load of duplex stainless steel wires when compared with that of currently used prestressing eutectoid wires: on this basis, an empirical fracture criterion predicting the critical load combinations was formulated. The simultaneous action of transverse compressive loading and fatigue tensile loading of 200 MPa stress range produces a nominally infinite lifetime of lean duplex wires for combinations of the compressive and maximum tensile loads experimentally determined. These combinations could be roughly described as those given by compressive loads or maximum tensile fatigue loads higher than 50% of the tensile bearing capacity of lean duplex wire.</t>
  </si>
  <si>
    <t>Cold-drawn duplex stainless steel wires, Failure micro, Fatigue life, Macro-mechanisms, Static compression-tensile fatigue, Tensile-compression static loading</t>
  </si>
  <si>
    <t>10.1016/j.prostr.2018.12.342</t>
  </si>
  <si>
    <t>Analysis of fatigue life of the steel cord used in tires in unidirectional and bidirectional bending</t>
  </si>
  <si>
    <t>© 2018 The Authors.The results of fatigue life tests of steel cord used in construction machinery tires are presented in this paper. Steel wire used in tires, called the steel cord, is largely responsible for transferring large loads, but unfortunately it quickly undergoes fatigue. The fatigue life of this steel cord is influenced by many factors related to its construction, workmanship quality, as well as the method of bending during each working cycle. In laboratory tests, the fatigue life of steel cords was compared in the conditions of unidirectional and bidirectional bending, on a specially built, innovative fatigue testing machine for steel cords. In fatigue life tests, a fundamental difference is visible in the number of cycles leading to breaking. For one-way bending process, the number of cycles is significantly greater than for the bidirectional bending. Instead of the wire fracture process, a steel cord elongation process takes place that increases the number of fatigue cycles, which is reflected directly in the number of failures in the tires of construction machines.</t>
  </si>
  <si>
    <t>Bidirectional bending, Crack propagation, Fatigue strength, Steel cord, Unidirectional bending</t>
  </si>
  <si>
    <t>10.1016/j.prostr.2018.12.310</t>
  </si>
  <si>
    <t>Hydrogen Enhanced Fatigue Crack Growth Rates in a Ferritic Fe-3wt%Si Alloy</t>
  </si>
  <si>
    <t>© 2018 The Authors.It is well known that the presence of hydrogen in ferrous materials promotes both static fracture and affect the material fatigue crack growth rates. The latter is often referred to as Hydrogen Enhanced Fatigue Crack Growth Rate (HE-FCGR) which defines the reduction of crack growth resistance of the material under cyclic stresses when hydrogen is present. When it comes to the determination of the life of components exposed to hydrogen it is therefore of paramount importance to establish such hydrogen induced variation in crack speed in the material in order to avoid unexpected catastrophic failures. In this study the fatigue crack growth rate was determined for a Fe-3wt%Si alloy. Compact tension specimens were used to determine the Paris regime of the fatigue crack growth rate curve of the material. Two environmental conditions were investigated: laboratory air and in-situ electrochemically charged hydrogen. Different mechanical conditions, in terms of load ratio (R=0.1 and R=0.5) and test frequency (f=0.1 Hz, 1 Hz and 10 Hz), were used under electrochemically charged hydrogen conditions. The results show that compared to the specimens tested in air, there is a clear detrimental effect of H for the specimens tested in hydrogen, in terms of accelerated crack growth. The strength of the impact of hydrogen in enhancing the fatigue crack growth rates of the Fe-3wt%Si alloy clearly depends on the test conditions. Fractographic investigations were also used to unveil the mechanisms involved in the process leading to accelerate crack growth in presence of hydrogen.</t>
  </si>
  <si>
    <t>Fatigue Crack Growth, Hydrgen Embrittlement, Steel</t>
  </si>
  <si>
    <t>10.1016/j.prostr.2018.11.026</t>
  </si>
  <si>
    <t>Monotonic and low-cycle fatigue properties of earthquake-damaged New Zealand steel reinforcing bars. The experience after the Christchurch 2010/2011 earthquakes</t>
  </si>
  <si>
    <t>© 2018 Elsevier B.A. All righs resrrved.The 2010 and 2011 Christchurch seismic events have highlighted the limitations of the current knowledge in assessing the residual capacity of earthquake-damaged reinforced concrete (RC) buildings. An important challenge during the assessment phase was determining the residual ductility and the remaining low-cycle fatigue life of damaged rebars. Low-cycle fatigue is a possible failure mechanism of steel reinforcing bars when subjected to large-amplitude cyclic loads, such as due to earthquakes. While a single seismic event may not cause rebar failure, the low-cycle fatigue life will be reduced due to plastic strain. Also, New Zealand (NZ)-manufactured Grade 300E is prone to strain ageing. This phenomenon causes a change in mechanical properties, such as increase in yield and ultimate tensile strength, return of a discontinuous yield point, reduction in ductility and rise in the ductile/brittle transition temperature, and must be considered in damage assessment. This paper discusses the effects of strain ageing on the monotonic and cyclic steel mechanical properties. Low-cycle fatigue tests were conducted on Grade 300E steel rebars. Reinforcing bar samples were subjected to constant and fully-reversed strain amplitude cycles. Strain amplitudes ranged from 0.5% to 3%. The strain-fatigue life curve for the un-aged steel was determined. The strain ageing effects on the fatigue life of Grade 300E were then investigated. Specimens were cyclically tested up to the 33% and 66% fatigue life previously determined and "artificially" aged at 100°C. Finally, they were cyclically tested until failure. The experimental data were analyzed and low-cycle fatigue models were calibrated using the Coffin-Manson empirical relationship. Fatigue lives of the un-aged and aged samples were then compared. Preliminary observations suggested that strain-ageing triggers a premature crack initiation which propagates until failure.</t>
  </si>
  <si>
    <t>earthquake damage, low-cycle fatigue, residual ductility, steel reinforcement, strain ageing</t>
  </si>
  <si>
    <t>10.1016/j.prostr.2018.12.014</t>
  </si>
  <si>
    <t>Determination of Residual Fatigue Life of Welded Structures at Bucket-Wheel Excavators through the Use of Fracture Mechanics</t>
  </si>
  <si>
    <t>© 2018 The Authors. This paper presents a methodological approach for the assessment of service life of vital welded structures of a bucket-wheel excavator Sch Rs 650/5x24 ('Thyssen Krupp', Germany) boom, subjected to cyclic loading with a variable amplitude through the use of experimental tests carried out in order to determine operational strength and growth of a fatigue crack. Realized researches and results presented in this paper offer great possibilities for the analyses of behaviour of vital welded structures of the bucket-wheel boom. By the application of the measurement device with 8 channels for registration and processing of electric signals HBM Spider 8 and measurement tapes HBM 6/350xXY31 deformations were measured at vital welded structures of the boom in the area of the bucket-wheel, made of steels St 37.2 and St 52.3 in accordance with standard DIN 17100, or steels S235J2G3 and S355J2G3 in accordance with standard EN 10025-2. The objective of the test is to determine if there is a possibility of occurrence of plastic deformations or initial cracks due to fatigue at vital welded structures. Tests that refer to the growth of the fatigue crack located at the welded joint have been carried out by bending at three points with asymmetric load R = 0.5 (R = σ min / σ max ) at the specimen with a single edge notch. Tests were performed through the use of controlled force, ranging between F max and F min at the high-frequency pulsator 'Cracktronic', while obtainment of data regarding the crack growth was carried out through the use of measurement gauge ARM A-10.</t>
  </si>
  <si>
    <t>Bucket-wheel excavator, Crack, Service life, Stress condition</t>
  </si>
  <si>
    <t>10.1016/j.prostr.2018.11.074</t>
  </si>
  <si>
    <t>Mechanical characterization of a new low carbon bainitic steel for high performance crankshaft</t>
  </si>
  <si>
    <t>© 2018 The Author(s).In the actual automotive environment, the need to increase the performances of materials is requiring extra engineering efforts. The possibility to develop new materials is very important. Indeed alternative solutions in terms of material choice allow designers to optimize their projects and keep low costs of production. Dealing with potential alternatives to traditional quenched and tempered steels for high stressed components, as just seen in previous work, bainitic grades could be a valid solution. This is particularly true if the mechanical performances are kept without compromise the economic savings of bainitic grades. So a detailed evaluation of the mechanical properties of these steels needs a further deepen also for applications requiring case hardening treatment. The scope of this article is to introduce and show the characterization phase of a new bainitic low carbon content for a high-performance crankshaft application. In details, a long-life fatigue resistance staircase test is performed after a gas nitriding treatment and the results are compared to the untreated material. The increment of the fatigue resistance is quantified and can be utilized by structural engineers to develop and optimized their projects. Moreover, the case hardened depth and microhardness profiles are collected and evaluated in terms of nitriding effectiveness (nitrogen diffusion).</t>
  </si>
  <si>
    <t>crankshaft, fatigue, material selection, mechanical component, nitriding, steel</t>
  </si>
  <si>
    <t>10.1016/j.prostr.2018.09.008</t>
  </si>
  <si>
    <t>The impact of corrosion and inelastic buckling on low cycle fatigue life of steel bars</t>
  </si>
  <si>
    <t>© 2018 The Author(s).The current experimental study examines the effect of corrosion damage and inelastic buckling on low cycle fatigue (LCF) life of reinforcing steel bars grade B500A and B500B, with nominal diameter of 12 mm. In a total of 110 specimens, experimental tests were conducted before and after exposure in laboratory salt spray environment. The results of LCF tests on corroded reinforcing bars varied in mass loss percentage, strain amplitudes and buckling lengths. The results of mechanical tensile tests confirmed that corrosion is a significant factor of degradation in mechanical properties of steel bars. The percentage mass loss, the pitting corrosion and the inelastic buckling constitute the main parameters of affecting negatively the (seismic behavior) low-cycle fatigue life of the steel bars. Additionally, a reduction to the number of cycles to failure under conditions of low cycle fatigue was recorded. The findings also suggest that the degradation of the mechanical performance of steel on seismic loads can be attributed to mechanism of inelastic buckling influenced by history of loads combined with the presence of extensive porosity close to the surface of the steel bar.</t>
  </si>
  <si>
    <t>B500B, degradation of service life, low cycle fatigue, salt spray corrosion, Steel Bars B500A</t>
  </si>
  <si>
    <t>10.1016/j.prostr.2018.12.232</t>
  </si>
  <si>
    <t>Prediction model for fatigue life and limit of steel based on small crack micromechanics</t>
  </si>
  <si>
    <t>© 2018 The Authors.It is very important to predict fatigue life and limit of steels for material design and they are affected by microstructures. Although a model for the prediction based on microstructural information was proposed, such model doesn't consider the other important factors, the stress distribution and the crack closure. This study employed the weight function in order to describe the effect of the stress distribution. For the crack closure, a crack closure equation for small fatigue cracks was employed. Also, tension/compression fatigue experiments using three different steels were carried out to validate this model. Predicted fatigue lives and limits showed good agreement with experimental results for all steels. These new extensions expanded the application of this model, e.g. bending conditions.</t>
  </si>
  <si>
    <t>Fatigue fracture, Ferrite, Model, Pearlite, Prediction</t>
  </si>
  <si>
    <t>10.4028/www.scientific.net/MSF.941.908</t>
  </si>
  <si>
    <t>Effect of different shot peening treatments on fatigue life in ti alloy</t>
  </si>
  <si>
    <t>© 2018 Trans Tech Publications, Switzerland.The effects of peening conditions on the surface characteristics and fatigue life of titanium alloy was investigated using microshot peening, ultrasonic shot peening, and multiple shot peening. The use of microshot peening technology with minute media has become more widespread in consideration of the reduction of the notch effect in the material surface. The ultrasonic shot peening that uses media of several millimeters in size with ultrasonic vibration has attracted attention as a means to reduce the surface roughness. In the present study, an air-type and an ultrasonic type machine were used. In the microshot peening process, the media used was high-carbon cast steel and the hard powder, with an average diameter of 0.1 mm. The workpiece was commercial titanium alloy Ti-6Al-4V. In the microshot peening (MSP), work hardening was evident to the depth of approximately 0.3 mm from the surface. This depth was approximately three times the diameter of the media. However, the influence of the peening time on the hardness distribution was not great. In the ultrasonic shot peening (USP), work hardening was deeper in the material. This is because the diameter of the media used for ultrasonic machining was large. On the other hand, in the combined shot peening (CSP), a degree of hardness was higher at the top surface. However, the hardness patterns and values were pretty much identical to ultrasonic shot peening. The fatigue limit was thought to be greater in the microshot peening experiment because the work-hardened layer was formed near the workpiece surface.</t>
  </si>
  <si>
    <t>Fatigue strength, Hardness, Microshot, Residual stress, Shot peening, Surface roughness, Surface treatment, Titanium alloy, Ultrasonic shot peening</t>
  </si>
  <si>
    <t>10.4028/www.scientific.net/MSF.941.2395</t>
  </si>
  <si>
    <t>SteBlife – The enhanced short-time evaluation procedure for materials fatigue data generation</t>
  </si>
  <si>
    <t>© 2018 Trans Tech Publications, Switzerland.The availability of reliable fatigue data is of continuous and often urgent need. The paper to be presented therefore intends to show how the potential of non-destructive testing methods, digitisation in metrology as well as signal processing can be combined in order to achieve a significant gain in information concerning the fatigue behaviour combined with a reduction of required experimental effort and cost. The new SteBLife approach is an enhanced short-time calculation method developed at the Chair of Non-Destructive Testing and Quality Assurance at Saarland University, which takes into account that a material’s elastic-plastic reaction and hence relationship is non-linear. With respect to a test strategy, the number of fatigue experiments required to determine a material’s complete S-N-curve can be limited to three to five tests only (SteBLifemtc, mtc: multiple tests, trend curve and SteBLifemsb, msb: multiple tests, scatter bands) in cases that mean values and/or complete scatter bands of S-N-curves are required. If a trend S-N-curve is sufficient, the effort can be reduced to one single test only (SteBLifestc, stc: single test, trend curve) with a special step-shaped specimen. This leads to a significant improvement in efficiency when compared to the conventional way an S-N-curve is determined where a minimum of 15 fatigue tests is required. Within the work to be presented the SteBLife method is demonstrated for normalized SAE 1045 (C45E) steel.</t>
  </si>
  <si>
    <t>Fatigue Life Evaluation, Non-Destructive Testing, SteBLife, Thermography</t>
  </si>
  <si>
    <t>10.1016/j.promfg.2018.07.258</t>
  </si>
  <si>
    <t>Effect of contact pressure applied on tool surface during cold forging on fatigue life of tool steel</t>
  </si>
  <si>
    <t>© 2018 The Authors. Published by Elsevier B.V.The effect of contact pressure applied on tool surface during cold forging on fatigue life was investigated. Three different contact pressures were applied on heat treated SKH51 specimen surfaces by a forging setup using a universal testing machine. This was followed by tensile test and axial fatigue test for forged and unforged specimens. Dimension, surface hardness and residual stress of the specimen showed a positive relationship with contact pressure while surface roughness did not show a significant difference. The tensile strength and fatigue life showed an increase at lower and medium contact pressures while in high contact pressure both parameters showed a decrease.</t>
  </si>
  <si>
    <t>Cold forging, Contact pressure, Fatigue life, Residual stress, Tensile strength, Tool steel</t>
  </si>
  <si>
    <t>10.17073/0368-0797-2018-8-589-595</t>
  </si>
  <si>
    <t>Cyclic tests of stress-corrosion cracks of steel gas pipeline pipes in the absence of corrosive environment</t>
  </si>
  <si>
    <t>Izvestiya Ferrous Metallurgy</t>
  </si>
  <si>
    <t>© 2018, National University of Science and Technology MISIS. All rights reserved.The paper presents the results of metallographic studies of stresscorrosion defects (SCC defects) detected on the output gas pipeline of the compressor station. The diagnostics statistics of defects in such pipelines and the data on the effectiveness evaluation of various diagnostic tools during the diagnosis of SCC are given. A presumptive steel grade corresponding to the pipeline metal was identified. The species and morphology of cracks are described. Their character of development is defined. To detect traces of the influence of metallurgical impurities and the external environment on the defects development, a spectrometry of corrosion products and base metal was made. The authors have made the maps of elements distribution over the sample controlled surface. The absence of influence of nonmetallic sulphide inclusions on the development of metal destruction in this is described for the particular case of SCC. It is shown that the sulfur content in corrosion products does not exceed the sulfur content in the sample metal. In some samples, reduced sulfur content can be observed, with the exception of local sites with nonmetallic sulphide inclusions. Electronic images were obtained, which show that these nonmetallic inclusions (in this case) are not sources of cracking development. The results of cyclic tests of samples cut from the pipeline and containing cracks are given. The choice of the cyclic test mode was carried out in accordance with the analysis of the compressor station operating mode for the current year of operation. According to the data received, pipe materials with defects at their initial stage of development have shown considerable durability under test loads. The samples with cracks have withstood from 1.6·106 to 7.5·106 loading cycles under conditions of cyclic transverse bending in the same test plane in the absence of a corrosive medium. In a real gas pipeline under normal operation conditions, the number of such cycles does not exceed 120 - 200 per year, therefore, it can be concluded that the pipeline with defects in their initial stage of development has a significant residual life, provided that its metal wall is reliably protected from effects of corrosive environment.</t>
  </si>
  <si>
    <t>Corrosion products, Cyclic test, Effect of cyclic loads on SCC, Effect of sulfur on SCC, Fatigue groove, Growth of stress-corrosion cracks, Nonmetallic inclusions, Stress corrosion</t>
  </si>
  <si>
    <t>10.4028/www.scientific.net/MSF.944.1067</t>
  </si>
  <si>
    <t>Low cycle fatigue behavior of N80Q steel under the influence of mean strains</t>
  </si>
  <si>
    <t>Casing steel, Low cycle fatigue, Mean strain, Thermal recovery well</t>
  </si>
  <si>
    <t>10.1016/j.prostr.2018.12.210</t>
  </si>
  <si>
    <t>A microstructure sensitive modeling approach for fatigue life prediction considering the residual stress effect from heat treatment</t>
  </si>
  <si>
    <t>© 2018 The Authors.A multiscale numerical method to study the high cycle fatigue (HCF) and very high cycle fatigue (VHCF) properties of bearing steels is proposed in this study. The method is based on the microstructur sensitive modeling approach resulting from the integrated computational materials ensfginerrring concept, and further consider the effect of residual stress generated from the prior heat treatment processes. The microstructure features, including the grain size and shape distribution and inclusion size and shape description, are represented by the representative volume element (RVE) models. The matrix mechanical response to the cyclic loading is described by the crystal plasticity (CP) model. The CP material parameter set is calibrated inversely based on the strain-controlled low cycle fatigue tests. The results show that the residual stresses, especially those around the inclusion, have a great effect on the fatigue properties, which provides the key factor to give the correct prediction of the fatigue crack initiation site.</t>
  </si>
  <si>
    <t>Fatigue life, Microstructure, Modeling, Residual stress</t>
  </si>
  <si>
    <t>10.2195/lj_Proc_recknagel_de_201811_01</t>
  </si>
  <si>
    <t>Lifetime of plastic coated wire ropes</t>
  </si>
  <si>
    <t>© 2018 Logistics Journal: Proceedings.Steel wire ropes perform key functions in many fields of material handling. The single strands are subject to mechanical loads due to tension, compression and bending stresses in its function as running wire ropes. During the rolling movement over a rope sheave the wire rope is fatigued. Combined with the rubbing wear and ther influencing factors wire ropes have a limited lifetime. Therefore, steel wire ropes are not considered as fatigue endurable. Wire ropes must not be applied in the industrial application until reaching the end of its lifetime to avoid any danger for people and machinery. The lifetime of a rope is defined until rope or strand fracture. Current standards include discard criteria for conventional steel wire ropes to ensure the replacement of the damaged wire rope before rope failure. Current practical experiences have shown that innovative rope construction with plastic coating extend the service time and lifetime compared to conventional ropes without coating. Existing standards and mathematically approaches for estimating the service time and lifetime do not allow consideration of plastic coated ropes. Therefore, the standards and methods must be adapted and extended. The service life and lifetime of running wire ropes can be experimentally investigated by means of bending fatigue test. Complex stress conditions within a wire rope and the influence of the plastic coating can be simulated with the help of finite element analysis. This provides import knowledge about the rope behaviour during its performance.</t>
  </si>
  <si>
    <t>Bending fatigue test, Discard criteria, Lifetime, Plastic coating, Wire rope</t>
  </si>
  <si>
    <t>10.24425/bpas.2018.125940</t>
  </si>
  <si>
    <t>Microstructure and fatigue life of Cp-Ti/316L bimetallic joints obtained by means of explosive welding</t>
  </si>
  <si>
    <t>© 2018 Polish Academy of Sciences. All rights reserved.This paper describes a study of explosively welded, commercially pure titanium-stainless steel 316L plates. Following welding, the plates were heat-treated at the temperature of 600°C for 90 minutes. Examinations of the bond structure were carried out before and after heat treatment to investigate the processes taking place during explosive welding of materials. Observations were performed using light, scanning electron (SEM) and transmission electron microscopy (TEM). The mechanical properties were examined applying three-point bending tests with cyclic loads. Fractographic examination and hardness measurements were also performed. It has been found that the bonding zones are characterized by a specific microstructure, chemical composition and microhardness. The heat treatment used in the study increases the relative volume of brittle intermetallic phases, causing a reduction in fatigue strength of the joint.</t>
  </si>
  <si>
    <t>Cladding, Explosive welding, Fatigue life, Joining, Microstructure</t>
  </si>
  <si>
    <t>10.1115/IMECE2018-88338</t>
  </si>
  <si>
    <t>Frequency effect of torsion on rotating bending fatigue behavior of gas tungsten arc (GTA) welded AISI 1018 and AISI 4140 welded joints</t>
  </si>
  <si>
    <t>Copyright © 2018 ASMEFatigue failures of welded structure are subjected to occur due to multiaxial fatigue load and torsion. In the current research work, the frequency effect of torsion on rotating bending fatigue load is analyzed on AISI 1018 steel and AISI 4140 steel. To perform rotating bending torsional fatigue test of welded and un-welded specimens, a unit was designed and manufactured. Gas Tungsten Arc (GTA) welding was carried out on round bar of AISI 1018 steel and AISI 4140 steel welded using ER70-S2 filler metal for welded specimen. Later, the influence of torsional frequency on rotating bending with torsion is analyzed on both base metal and welded structures. The frequency of torsion was applied on the specimens were - 500 cycle, 1000 cycle, 1500 cycle, 2000 cycle and 2500 cycle. From the analysis, fatigue life of AISI 1018 and AISI 4140 base metal specimens (rotating bending and torsion) were not affected when torsion was applied at different frequencies. However, fatigue behavior of welded AISI 1018 and AISI 4140 specimens were highly affected by the frequency of torsion. For torsion applied at every 500 cycles, 83.8% reduction of fatigue life was observed for AISI 1018 welded specimen with respect to AISI 1018 base metal specimens. In addition, torsion applied for every 1000, 1500, 2000, and 2500 cycles; 81.9%, 80%, 77.1%, and 72.4% reduction on fatigue life were observed for AISI 1018 welded specimen compare to AISI 1018 base metal specimens, respectively. Welded AISI 4140 specimens experienced less change in fatigue life compare to welded AISI 1018 specimens. For torsion applied at every 500 cycles, 73.9% fatigue life reduction was observed for welded AISI 4140 specimens compare to AISI 4140 base metal specimens. For torsion applied at every 1000, 1500, 2000, and 2500 cycles; 65.2%, 60.8%, 50%, and 43.5% fatigue life reduction occurred on welded AISI 1018 specimen. Moreover, hardness measurements for welded specimens of AISI 4140 and AISI 1018 were performed longitudinally. For welded AISI 1018 specimen, 14.8% and 9.7% hardness decrease was observed longitudinally compare to AISI 1018 base metal specimen at heat-affected zone (HAZ) and from heat-affected zone through weld zone, respectively. For welded AISI 4140 specimen, 26.3% reduction of hardness value was observed compare to AISI 4140 base metal through heat-affected zone for longitudinal analysis. Moreover, fracture surface analysis was performed on the welded and non-welded specimens to understand the fracture behavior.</t>
  </si>
  <si>
    <t>Fracture, Frequency effect of torsion, Rotating bending torsional fatigue Test, Welding</t>
  </si>
  <si>
    <t>10.1007/978-3-319-67443-8_20</t>
  </si>
  <si>
    <t>Experimental vibration tests in fatigue evaluation of a riveted truss bridge</t>
  </si>
  <si>
    <t>© Springer International Publishing AG 2018.The paper presents a practical implementation of experimentally supported fatigue life prediction of an 80-year old riveted truss bridge. The bridge is an unique road structure crossing the Vistula River in Puławy in Poland. Its main part is composed of 5 large spans with Gerber beam static system. In the previous decades the bridge played an important role in the transportation system of the whole region and despite of its advanced age and historic value it was intensively exploited by heavy vehicles. Thus, taking into account the age of the structure and intensity of the traffic crossing the bridge in the past, some doubts about the remaining fatigue resistance of bridge critical members − defined by the fatigue safety level and damage indicator − were formulated. Fatigue evaluation of the old riveted truss structure was performed according to general assumptions of the Eurocodes [1, 2] and the European Recommendations for Estimation of Remaining Fatigue Life of Existing Steel Structures [3]. Essential input data used for estimation of fatigue damage accumulation in critical bridge components as well as for prediction of residual lifetime of the whole structure was based on experimental vibration tests performed under real live loads.</t>
  </si>
  <si>
    <t>Experimental vibration test, Fatigue analysis, Riveted road bridge</t>
  </si>
  <si>
    <t>10.15407/fm25.04.759</t>
  </si>
  <si>
    <t>Mechanical and fatigue properties of CFRP plate reinforced steel structural interface</t>
  </si>
  <si>
    <t>Functional Materials</t>
  </si>
  <si>
    <t>© 2018-STC "Institute for Single Crystals".The carbon fiber-reinforced polymer (CFRP) has high strength, low weight and corrosion resistance. In addition, CFRP can improve the fatigue properties of steel products. In this work, we study the mechanical and fatigue properties of a steel plate hardened with carbon fiber. Tensile studies with pressure control were carried out on a plate of steel reinforced with carbon fiber using an electro-hydraulic servo-amplifier machine for testing materials MTS810. Tests for fatigue strength of cracked steel plate and CFRP alloy were carried out at different stress amplitudes. When checking the fatigue characteristics, an increase in the amplitude of the bending force resulted in a decrease in the fatigue life of the specimens. It has been found that the mechanical properties of a steel plate hardened with carbon fiber at equal loads are better than that of a steel plate, and the fatigue life is greater.</t>
  </si>
  <si>
    <t>Carbon fibre reinforced plastics plate, Fatigue property, Mechanical property, Steel structure</t>
  </si>
  <si>
    <t>10.12989/scs.2018.26.4.439</t>
  </si>
  <si>
    <t>Ultra-low cycle fatigue tests of Class 1 H-shaped steel beams under cyclic pure bending</t>
  </si>
  <si>
    <t>Copyright © 2018 Techno-Press, Ltd.This paper presents experimental and numerical study on buckling behaviors and hysteretic performance of Class 1 H-shaped steel beam subjected to cyclic pure bending within the scope of ultra-low cycle fatigue (ULCF). A loading device was designed to achieve the pure bending loading condition and 4 H-shaped specimens with a small width-to-thickness ratio were tested under 4 different loading histories. The emphasis of this work is on the impacts induced by local buckling and subsequent ductile fracture. The experimental and numerical results indicate that the specimen failure is mainly induced by elasto-plastic local buckling, and is closely correlated with the plastic straining history. Compared with monotonic loading, the elasto-plastic local buckling can occur at a much smaller displacement amplitude due to a number of preceding plastic reversals with relative small strain amplitudes, which is mainly correlated with decreasing tangent modulus of the material under cyclic straining. Ductile fracture is found to be a secondary factor leading to deterioration of the load-carrying capacity. In addition, a new ULCF life evaluation method is proposed for the specimens using the concept of energy decomposition, where the cumulative plastic energy is classified into two categories as isotropic hardening and kinematic hardening correlated. A linear correlation between the two energies is found and formulated, which compares well with the experimental results.</t>
  </si>
  <si>
    <t>Ductile fracture, H-shaped beam, Local buckling, Pure bending, Ultra-low cycle fatigue</t>
  </si>
  <si>
    <t>10.15587/1729-4061.2018.144524</t>
  </si>
  <si>
    <t>Development of fatigue test technology of sheet automobile materials</t>
  </si>
  <si>
    <t>© G. Pachurin, D. Goncharova, A. Filippov, S. Shevchenko, M. Mukhina, A. Kuzmin, V. Pachurin, Yu. Matveyev, L. Kutepova, Zh. Smirnova, 2018.Ensuring the operability of the cars' parts and components is one of the most topical problems in the modern automotive industry. Most of the car parts are under cyclic loads leading to materials' destruction. Therefore, one of the important factors affecting the performance of products is the fatigue strength of the material. In this paper, the existing methods of fatigue tests are analyzed, their advantages and disadvantages are presented. The methodology of fatigue tests of sheet automobile materials was developed. The main idea of this methodology is that it enables to study the fatigue of sheet automobile materials based on single-plane pure bending. This scheme is very close to the conditions of the actual load of car body structural elements. The results of the study of fatigue strength obtained using this methodology allow studying the kinetics of the failure process, fixing the beginning of macrofailure, crack growth rate and, as a consequence, maintainability of the structure. Comparative tests enable to determine the material that best meets the operating requirements and provides the reduction of the failure rate of the car metal structures. In this paper, important characteristics of fatigue strength were obtained for a number of automobile structural steels 08kp and 20kp: service life to complete failure, fatigue limit, period to fatigue crack nucleation and rate of further propagation and, as a consequence, maintainability of the structure. So, for example, the number of cycles for 08kp steel to complete failure (262,000 cycles) and the period to fatigue crack nucleation (82,000 cycles) is greater, and the rate of further growth (5.38.10-5 mm/cycle) is lower than for 20kp steel (174,000, 68,000 cycles and 8.86.10-5 mm/cycle, correspondingly). Although these parameters were obtained at higher stress (265 MPa) for 08kp steel against only 235 MPa for 20kp steel. This explains the operating advantage of 08kp steel against 20kp steel in the process of car design. The obtained data enable to prevent failure of structural elements and parts under cyclic loads at the stage of car maintenance, and as a consequence, to increase the car operation safety, and to reduce the cost of repair.Проблема забезпечення працездатностi дета- лей i вузлiв автомобiлiв є однiєю з актуальних сучасного автомобiлебудування. Бiльшiсть дета- лей автомобiлiв вiдчувають циклiчнi наванта- ження, що призводять до деструкцiї матерiалiв. Тому одним з важливих факторiв, що впливає на працездатнiсть виробiв, є втомна мiцнiсть матерiалу. В роботi проведено аналiз iснуючих методик втомних випробувань, представленi їхнi переваги i недолiки. Розроблено методику прове- дення iспитiв з втомленостi листових автомо- бiльних матерiалiв. Її суть полягає в тому, що вона дозволяє вивчати опiр втомного руйнуван- ня листових металевих матерiалiв за схемою чистого вигину в однiй площинi. Ця схема макси- мально наближена до умов реального наванта- ження корпусних елементiв конструкцiї автомо- бiля. Результати дослiдження втомної мiцностi, отриманi реалiзацiєю цiєї методики, дають мож- ливiсть вивчати кiнетику процесу руйнування, фiксувати початок макроруйнування, швидкiсть росту трiщини i, як наслiдок, ремонтопридат- нiсть конструкцiї. Порiвняльнi випробування дозволяють визна- чити матерiал, який найбiльшою мiрою вiдповiдає експлуатацiйним вимогам i забезпечує зниження аварiйностi металоконструкцiй автомобiля. В роботi отриманi важливi характеристи- ки опору втомного руйнування ряду автомобiль- них конструкцiйних сталей 08 кп i 20 кп: довго- вiчнiсть до повного руйнування, межа витрива- лостi, тривалiсть перiоду до зародження втом- них трiщин i швидкiсть їх подальшого розвитку та, як наслiдок, ремонтопридатнiсть конструк- цiї. Так, наприклад, у сталi 08 кп число циклiв до повного руйнування (262000 циклiв) i перiод до зародження втомної трiщини (82000 циклiв) бiльше, а швидкiсть її подальшого зростання (5.38.10-5 мм/цикл), нiж у сталi 20 кп (174000, 68000 циклiв i 8.86.10-5 мм/цикл, вiдповiдно). Хоча цi параметри отриманi при бiльшому (265 МПа) напрузi для стали 08 кп проти лише 235 МПа для сталi 20 кп. Це обумовлює експлуатацiйне перевагу в процесi конструювання автомобiля вибору сталi 08 кп проти сталi 20 кп. Отриманi данi дозволяють на стадiї технiч- ного обслуговування автомобiля запобiгти руй- нуванню елементiв конструкцiї i деталей пiд дiєю циклiчних навантажень i, як наслiдок, пiд- вищити безпеку експлуатацiї автомобiля, знизи- ти витрати на ремонт.</t>
  </si>
  <si>
    <t>Automobile structural materials, Current sample deflection, Cyclic life, Fatigue tests, Автомобiльнi конструкцiйнi матерiали, втомнi випробування, Поточний прогин зразка, Циклiч- на довговiчнiсть</t>
  </si>
  <si>
    <t>10.21595/vp.2018.20146</t>
  </si>
  <si>
    <t>Fatigue life prognostic for medium-carbon steel based s-n curve computation and deep autoencoder</t>
  </si>
  <si>
    <t>Vibroengineering Procedia</t>
  </si>
  <si>
    <t>© 2018 Xu Li, et al.Medium-carbon steel is widely used in architecture, rail, machinable steel and so on. So, there is a huge significance in the analysis and research of its fatigue life. In this paper, the fatigue experiment with different surface roughness was set up. In the experiment, there were three type of roughness and a total of 75 experiments were performed. Then a deep autoencoder to model the relationship of roughness (R), stress (k), and fatigue life (N). It has been found that the method can automatically extract the features which can be used to effectively model the relationship of R, S and N. Finally, the approach presented was compared with the existing model based on Tanaka-Mura theory and got an unexpected better result.</t>
  </si>
  <si>
    <t>Autoencoder, Fatigue life, Medium carbon steel, Prognostic, S-N curve, Surface roughness</t>
  </si>
  <si>
    <t>10.17973/MMSJ.2018_11_201857</t>
  </si>
  <si>
    <t>Experimental testing of steel wire ropes</t>
  </si>
  <si>
    <t>© 2018, MM publishing Ltd. All rights reserved.The construction of the steel rope is a complex set which characteristic features, functional ability and life are based on the co-ordination of the separate elements from which the rope is made-steel wires. The paper is focused on fatigue testing of steel ropes. After the fatigue tests, the properties of the wire material, rope erasure and wire strength were determined. Steel ropes were subjected to a cyclically tensile and bending test during the test, while the sample is rotated around the axle to ensure a uniform wear on the surface of the rope. For specific steel wire tests, the mechanical tests of wires from the fatigue straps and the positive influence of lubrication on steel ropes were evaluated by the Cpk Index. Lubrication creates an oil film between the wires, which reduces the internal friction between the wires and prevents the formation of premature notches on the wires that are the cause of fatigue wire breaks.</t>
  </si>
  <si>
    <t>Competence coefficient, Mechanical tests, Steel wire rope</t>
  </si>
  <si>
    <t>10.1115/pvp2018-84739</t>
  </si>
  <si>
    <t>A nonlinear least squares logistic fit approach to quantifying uncertainty in fatigue stress-life models and an application to plain concrete</t>
  </si>
  <si>
    <t>Copyright © 2018 ASME.A large number of fatigue life models for engineering materials such as concrete and steel are simply a linear or nonlinear relationship between the cyclic stress amplitude, a , and the log of the number of cycles to failure, Nf . In the linear case, the relationship is a power-law relation between a and Nf , with two constants determined by a linear least squares fit algorithm. The disadvantage of this simple linear fit of fatigue test data is that it fails to predict the existence of an endurance limit, which is defined as the cyclic stress amplitude at which the number of cycles is infinity. In this paper, we introduce a nonlinear least square fit based on a 4-parameter logistic function, where the curve of the y vs. x plot will have two horizontal asymptotes, namely, y0 , at the left infinity, and y1 , at the right infinity with y1 &lt; y0 to simulate a fatigue model with a decreasing y for an increasing x . In addition, we need a third parameter, k , to denote the slope of the curve as it traverses from the left horizontal asymptote to the lower right horizontal asymptote, and a fourth parameter, x0 , to denote the center of the curve where it crosses a horizontal line half-way between y0 and y1 . In this paper, the 4-parameter logistic function is simplified to a 3-parameter function as we apply it to model a fatigue sress-life relationship, because in a stress-log(life) plot, the left upper horizontal asymptote, y0 , can be assumed as a constant equal to the static ultimate strength of the material, U0. This simplification reduces the logistic function to the following form: y = U0 - (U0 - y1) / (1+ exp(-k (x - x0)), where y = a , and x = log(Nf) . The fit algorithm allows us to quantify the uncertainty of the model and the estimation of an endurance limit, which is the parameter, y1 . An application of this nonlinear modeling technique is applied to fatigue data of plain concrete in the literature with excellent results. Significance and limitations of this new fit algorithm to the interpretation of fatigue stress-life data are presented and discussed.</t>
  </si>
  <si>
    <t>Concrete, Confidence limit, Endurance limit, Experimental data reporting, Fatigue stress-life model, Linear least squares fit, Logistic function, Mathematical modeling, Mean life, Nonlinear least squares fit, Standard deviation, Statistical analysis, Ultimate strength, Uncertainty quantification</t>
  </si>
  <si>
    <t>10.1115/PVP2018-84156</t>
  </si>
  <si>
    <t>Finite-element analysis of crack growth in austenitic stainless steel under equibiaxial loading</t>
  </si>
  <si>
    <t>Copyright © 2018 ASME.The lifetime extension of the nuclear power plants is considered as an energy challenge worldwide. That is why, the risk analysis and the study of various effects of different factors that could potentially represent a hazard to a safe long term operation are necessary. These structures, often of great dimensions, are subjected during their life to complex loading combining varying mechanical loads, multiaxial, with non-zero mean values associated with temperature fluctuations and also PWR environment. Based on more recent fatigue data (including tests at 300?C in air and PWR environment, etc?), some international codes (RCC-M [2], ASME and others [3][4][5]) have introduced a modification of the austenitic stainless steels fatigue curve combined with a calculation of an environmental penalty factor, namely Fen, which has to be multiplied by the usual fatigue usage factor [6]. Unfortunately, experimental data on this issue are rare. In order to obtain fatigue strength data under structural loading, biaxial test means with and without PWR environment were developed at LISN in collaboration with EDF and AREVA [6]. Two kinds of fatigue device have been developed. Within the same specimen geometry, structural loads can be applied in varying only the PWR environment. The first device (FABIME2) is devoted to study the effect of biaxiality and mean strain/stress on the fatigue life [9]. A second and new device called FABIME2e is for the study of the environmental effect. With these new experimental results, the PWR environment effect on the fatigue life of stainless austenitic steels will be quantified accurately on semi-structure specimen. This device combines the structural effect like equi-biaxiality and mean strain and the environmental penalty effect with the use of PWR environment during the fatigue tests. The aim of this paper is to present the numerical interpretation of the results obtained with these two devices "FABIME2" and "FABIME2e". Two important aspects will be addressed. The first concerns the mechanical behavior of austenitic stainless steel and the capabilities of the numerical model to reproduce the hardening of the material. And the second concerns the study of the crack growth during the equibiaxial fatigue test.</t>
  </si>
  <si>
    <t>Austenitic stainless steel, Constitutive model, Crack growth, Experimental setup., Finite element analysis, Initiation crack</t>
  </si>
  <si>
    <t>10.26480/jmerd.03.2018.09.13</t>
  </si>
  <si>
    <t>Fatigue failure analysis of bike crank arm using solidworks simulation</t>
  </si>
  <si>
    <t>Journal of Mechanical Engineering Research and Developments</t>
  </si>
  <si>
    <t>© 2018 Bangladesh University of Engineering and Technology. All rights reserved.Fatigue analysis probes how cyclic random service loads can often lead to catastrophic structural failure of the component. In this research work the crank bar design of a Bike is validated for Fatigue analysis using SOLIDWORKS Simulation which enables designers to simulate Fatigue failure of the component using Stress Life (SN) method that is based upon standard material test to failure. Aluminum 6061 - T6 material is used in the design and Fatigue SN curve table data is taken from the SOLIDWORKS material library which is derived from material elastic modulus based on ASME Austenitic Steel curves. The crank arm length is 10 in and width is 1.5 in with overall constant thickness 0.8 in and crank mid-section thickness equals to 0.2 in. First the design is analyzed for Static strength by applying the bearing load of 350 lbs. The maximum VonMises stress calculated was 106.61 MPa which is below the allowable yield strength of the material 275 MPa. A fully reversible alternating stresses equivalent to static VonMises stress is loaded for 100,000 cycles which is the required life of the component. The total life calculated was 69,158 cycles which is less than 100,000 cycles and factor of safety is 0.93. The conclusion was the component has to be redesigned for Fatigue strength.</t>
  </si>
  <si>
    <t>Bearing load, Constant amplitude, Fatigue analysis, Goodman diagram, Load cycles, Load ratio, Mean stress, Sn curve, Static strength, Vonmises stress</t>
  </si>
  <si>
    <t>10.1504/ijmmm.2018.096037</t>
  </si>
  <si>
    <t>Response optimisation in wire electrical discharge machining of AISI H11 tool steel using Taguchi - GRA approach</t>
  </si>
  <si>
    <t>International Journal of Machining and Machinability of Materials</t>
  </si>
  <si>
    <t>© 2018 Inderscience Enterprises Ltd.Wire electrical discharge machining (WEDM), is the most commonly used thermoelectric method to machine electrically conductive materials because of its ability to machine any complex and intricate shapes with increased precision and dimensional accuracy. In this study, the fatigue samples are prepared through WEDM process according to Taguchi's L9 orthogonal array (OA) of experiments by varying the pulse time (TON/TOFF) and wire speed, each at three levels. The parametric effect on fatigue life, surface roughness (SR), material removal rate (MRR), recast layer depth and microstructure is studied. The recast layer and microstructure of the machined samples were analysed using scanning electron microscopy (SEM). From the results, the fatigue life of the component decreases (53.86%) as the TON time increases (108 μs to 112 μs). This reduces the surface quality by 21.37% and increases the depth of recast layer. Simultaneously, an improvement of 14.31% in MRR was obtained by increasing the TON from 108 μs to 112 μs and wire speed from 1 m/min to 3 m/min. The optimal level of the factors for better responses was found by Taguchi response graph and variance analysis. Grey relational analysis (GRA) was done for overall process optimisation.</t>
  </si>
  <si>
    <t>Fatigue life, GRA, Grey relational analysis, Microstructure, Recast layer, WEDM, Wire electrical discharge machining</t>
  </si>
  <si>
    <t>10.1115/OMAE2018-77483</t>
  </si>
  <si>
    <t>Corrosion assessment of aluminium conductor for medium voltage cables for Subsea umbilical system</t>
  </si>
  <si>
    <t>Copyright © 2018 ASME.High tensile strength aluminum offers great potential as a conductor material for Medium Voltage power cables within subsea umbilicals. Its excellent fatigue performance makes it suitable for dynamic umbilicals and its high tensile strength and light weight make it an ideal candidate for deepwater dynamic umbilicals either as an independent load bearing member or as an electrical conductor taking load share in an armoured or steel tube umbilical. Umbilicals, are the bundles of electrical and hydraulic components that connect and control elements of a subsea Oil and Gas production system. 6000 series aluminum conductors, commonly known as AAAC (All Aluminum Alloy) conductors are widely used on high voltage overhead transmission lines, primarily on long spans due to their increased tensile strength. They have been widely used in various environments and possess an excellent track record. However, the use of AAAC 6000 series in a subsea umbilical system is novel. The cable located inside an umbilical bundle is normally of a wet insulation design, and an area of concern is that the seawater may permeate through the cable insulation allowing the conductor material to be in contact with water throughout its design life. Hence the corrosion resistance of the AAAC 6000 series in a seawater environment is of paramount importance and therefore must be assessed. This paper details the corrosion assessment of the 6000 series aluminum power cable conductor at RINA Consulting Ltd's laboratories together with complimentary field testing. The presented test results are based on long term (6-12 months) laboratory testing. The test programme investigated permeation, impact of temperature, effect of hydrostatic pressure and galvanic corrosion, with the tests being performed on material coupons and cable samples in a simulated seawater environment. Also detailed is the outcome of a full-scale cable field immersion test, 6 months under 1000m depth at seabed temperature of 10°C. The results demonstrated that there was no Cl- and Na+ ion permeation through the insulation layer. Also, there is no sign of aluminium conductor corrosion and no drop-in insulation resistance witnessed for all tested samples at temperatures up to 90°C and under a high pressure of 300 bar after a one year test period, which is sufficient to qualify use in a subsea application. Based on the results of the presented laboratory testing and field immersion testing, it can be concluded that 6000 series aluminium conductors within 'wet design' Medium Voltage power cables will not be susceptible to corrosion in a subsea environment and could be used in other applications such as renewables.</t>
  </si>
  <si>
    <t>Aluminum conductor, Corrosion, Field test, Qualification, Salt ion permeation, Subsea cable, Type test, Umbilical, XLPE/HDPE insulation</t>
  </si>
  <si>
    <t>10.15593/perm.mech/2018.3.01</t>
  </si>
  <si>
    <t>Modelling the stress-strain state of blades affected by plasma arc for the food grinding plant</t>
  </si>
  <si>
    <t>© PNRPU. This article considers the efficiency of the food grinding plant and appropriate methods aimed at increasing its reliability and durability. It is established that a plant’s service life is limited by the service life of its knives. It is proposed to apply surface plasma nitriding with a compressed moving plasma arc to strengthen the knives. The use of such a highly concentrated heating source allows for surface hardening of a product, though only of its wear parts, including preliminary bulk hardening of its core and thereby maintaining materials’ plastic properties. This method of heat treatment allows to increase the resistance to wear and fatigue; to provide hardness and wear resistance of the surface; to reduce the deformation of the hardened parts due to the locality and short-term interaction of plasma with the metal surface. According to the results of the preliminary experimental studies on surface temperatures close to the melting temperature of steel, the temperature distribution law is established. Based on the Gaussian law of temperature distribution in the finite element computing system ANSYS, a theoretical model is developed to study the distribution of the temperature field in the knife in depth at different speeds of the heating source and currents in order to provide optimal parameters of the heat treatment process at a given depth of tempering, hardness, etc. Further, on the basis of these data, a theoretical experiment is conducted to study the stress-strain state of the knife under the influence of a moving heating source modelling the plasma jet. The mechanical and mathematical model developed by ANSYS takes into account the temperature change in the diameter of the moving heating spot and the dependence of the physical and mechanical characteristics of the knife’s material on temperature. A plasma torch and plasma system are developed, and surface plasma nitriding of knives subject to preliminary bulk hardening is performed. The wear resistance of the blades after an extensive surface hardening and plasma nitriding is investigated. The results of the research allowed to increase the wear resistance of knives subject to preliminary bulk hardening and surface plasma nitriding by more than 2 times compared to bulk hardening.</t>
  </si>
  <si>
    <t>Displacements, Knife, Moving heat source, Plasma nitriding, Plasmatron, Temperature field, Thermal stresses, Wear resistance</t>
  </si>
  <si>
    <t>10.15593/perm.mech/2018.3.07</t>
  </si>
  <si>
    <t>Fatigue crack growth kinetic on steels under variable amplitude loading</t>
  </si>
  <si>
    <t>© PNRPU.The fatigue crack growth kinetics on samples from four types of steels under constant and variable amplitude cycling loading with different asymmetry ratio is studied. The loading parameters were chosen in such a way that the resulting fatigue crack growth rate curves fit onto the middle region of the fatigue crack growth diagram. Standard compact specimens with an edge crack were used for the tests. Loading was carried out on a modern servo-hydraulic test machine, which allows you to specify different laws of stroke movement, record all parameters. The readout of the crack opening displacement gauge was recalculated into the crack length by the compliance method using software supplied with the test equipment. The available methods aimed at predicting the fatigue crack growth life with a variable amplitude cyclic loading are not capable of taking into account the peculiarities of random loading. In this study, a new approach is proposed to estimate the fatigue crack growth life with a constant and variable amplitude loading with different loading parameters, taking into account the phenomenon of a “crack closing” and nature of random loading. The “crack closing” is taken into account by the introduction of an effective stress intensity factor (SIF) into the calculation, which, unlike the well-known SIF, is calculated using the closing factor. The nature of random loading is determined by the irregularity factor of the random loading block. Calculation of the fatigue crack growth life according to the proposed model and according to the known “cycle-by-cycle” calculation method. A comparison of the calculated data with the experimental ones showed similar results. At the same time, the proposed model aimed at calculating the fatigue crack growth supposes the presence of a small number of initial parameters and requires considerably less resources for calculation.</t>
  </si>
  <si>
    <t>Constant and variable amplitude cyclic loading, Crack growth estimation, Crack growth model, Estimation of crack growth kinetics, Fatigue crack growth, Stress intensity factor</t>
  </si>
  <si>
    <t>10.1590/1679-78254340</t>
  </si>
  <si>
    <t>Calibration and evaluation of the lemaitre damage model using axial-torsion fatigue tests on five engineering alloys</t>
  </si>
  <si>
    <t>© 2018, Brazilian Association of Computational Mechanics. All rights reserved.The Lemaitre damage model is evaluated using fatigue test data from five engineering alloys: 1045 steel, 16MnR steel, 7075-T651 Al alloy, extruded AZ61A Mg alloy, and extruded AZ31B Mg alloy. Tension–compression, torsion, proportional axial-torsion, and 90° out-of-phase axial-torsion loadings were investigated. The results show that the overall accuracy of the fatigue life estimates made by using the Lemaitre model is comparable to those obtained by fatigue models that require the definition of a loading cycle. A simple and effective method is described for determining the material constants of the Lemaitre model.</t>
  </si>
  <si>
    <t>Aluminum alloy, Carbon steel, Damage mechanics, Life prediction, Magnesium alloy, Multiaxial fatigue</t>
  </si>
  <si>
    <t>10.4028/www.scientific.net/KEM.777.294</t>
  </si>
  <si>
    <t>Micro-crack analyses of chromium steel JIS-SCr 420 for helical gear transmission</t>
  </si>
  <si>
    <t>© 2018 Trans Tech Publications.This research aims to investigate micro-crack on a failed for helical gear transmission which was to adjust the engine to increased horsepower. The helical gears made are from chromium steel JIS-SCr 420. The spectrophotometer test machine was used to detect chemical composition, Mechanical properties were evaluated by Vickers hardness and microstructural analysis with an optical microscope, which the crack of the surface layer and energy dispersive spectroscopy using a scanning electron microscope. The results showed that the fracture characteristic of the helical gear's surface was expected to beach marks and break away. It can be seen that the mixing failure area of oxide inclusion with carbide surrounding before the liquid state of material will be solidified which caused the failure cause of this helical gear. The summary analysis results can be accorded with the assumption of this research and which help prolong service life of the component.</t>
  </si>
  <si>
    <t>Chromium steel, Fatigue fracture, Helical gear, Micro-crack</t>
  </si>
  <si>
    <t>10.1016/B978-0-08-100540-8.00011-X</t>
  </si>
  <si>
    <t>Development and Validation of Bonded Composite Doubler Repairs for Commercial Aircraft</t>
  </si>
  <si>
    <t>Aircraft Sustainment and Repair</t>
  </si>
  <si>
    <t>© 2018 Elsevier Ltd All rights reserved.A typical aircraft can experience over 2000 fatigue cycles (cabin pressurisations) and even greater flight hours in a single year. An unavoidable by-product of aircraft use is that crack, impact and corrosion flaws develop throughout the aircraft's skin and substructure elements. Economic barriers to the purchase of new aircraft have placed even greater demands on efficient and safe repair methods. The use of bonded composite doublers offers the airframe manufacturers and aircraft maintenance facilities a cost-effective method to safely extend the lives of their aircraft. Instead of riveting multiple steel or aluminium plates to facilitate an aircraft repair, it is now possible to bond a single Boron-Epoxy composite doubler to the damaged structure. The FAA's Airworthiness Assurance Center at Sandia National Labs (AANC), Boeing, and Federal Express completed a pilot programme to validate and introduce composite doubler repair technology to the U.S. commercial aircraft industry. This project focused on repair of DC-10 fuselage structure and its primary goal was to demonstrate routine use of this repair technology using niche applications that streamline the design-to-installation process. As composite doubler repairs gradually appear in the commercial aircraft arena, successful flight operation data is being accumulated. These commercial aircraft repairs are not only demonstrating the engineering and economic advantages of composite doubler technology, but they are also establishing the ability of commercial maintenance depots to safely adopt this repair technique.This report presents the array of engineering activities that were completed in order to make this technology available for widespread commercial aircraft use. Focused laboratory testing was conducted to compliment the field data and to address specific issues regarding damage tolerance and flaw growth in composite doubler repairs. Fatigue and strength tests were performed on a simulated wing repair using a substandard design and a flawed installation. In addition, the new sol-gel surface preparation technique was evaluated. Fatigue coupon tests produced sol-gel results that could be compared with a large performance database from conventional, riveted repairs. It was demonstrated that not only can composite doublers perform well in severe off-design conditions (low doubler stiffness and presence of defects in doubler installation) but that the sol-gel surface preparation technique is easier and quicker to carry out while still producing optimum bonding properties. Nondestructive inspection (NDI) methods were developed so that the potential for disbond and delamination growth could be monitored and crack growth mitigation could be quantified. The NDI methods were validated using full-scale test articles and the FedEx aircraft installations. It was demonstrated that specialised NDI techniques can detect flaws in composite doubler installations before they reach critical size. Probability of Detection studies were integrated into the FedEx training in order to quantify the ability of aircraft maintenance depots to properly monitor these repairs. In addition, Boeing Structural Repair and Nondestructive Testing Manuals were modified to include composite doubler repair and inspection procedures. This report presents the results from the FedEx Pilot Program that involved installation and surveillance of numerous repairs on operating aircraft. Results from critical NDI evaluations are reported in light of damage tolerance assessments for bonded composite doublers. This work has produced significant interest from airlines and aircraft manufacturers. The successful Pilot Program produced flight performance history to establish the durability of bonded composite patches as a permanent repair on commercial aircraft structures. This report discusses both the laboratory data and Pilot Program results from repair installations on operating aircraft to introduce composite doubler repairs into mainstream commercial aircraft use.</t>
  </si>
  <si>
    <t>Aircraft, Composite doubler, Crack mitigation, Damage tolerance, Fatigue test, Pilot program</t>
  </si>
  <si>
    <t>10.1007/s12205-017-1922-x</t>
  </si>
  <si>
    <t>Experimental investigation on the fatigue behaviour of heat-treated tubular t-joints</t>
  </si>
  <si>
    <t>© 2018 Korean Society of Civil Engineers.The stress distribution along the weld toe (SCF test) and the fatigue life of tubular T-joints (Fatigue test) were experimentally investigated in this study. Three specimens with identical geometric properties were tested to failure under fatigue cyclic loading at the brace end. Prior to the loading tests procedure, SCF and Fatigue tests, two specimens went through one cycle of heating and cooling naturally. The SCF test results showed that the maximum Stress Concentration Factor (SCF) occurred at the chord saddle for all the specimens. The fatigue cracks were initiated at the chord saddles of the three tested specimens. The fatigue test results showed that the fatigue life was longer the higher the target maximum temperature was. The development of the crack aspect ratio with the normalised crack length was discussed among the specimens. Finally, the fatigue life results obtained from the experiment compared with those from CIDECT and API guidelines.</t>
  </si>
  <si>
    <t>Fatigue life, Post-fire, Stress concentration factors, Tubular t-joint</t>
  </si>
  <si>
    <t>10.24200/sci.2018.20677</t>
  </si>
  <si>
    <t>Evaluation of microstructural effects on mechanical properties of CT80 grade coiled tubing steel</t>
  </si>
  <si>
    <t>© 2018 Sharif University of Technology. All rights reserved.The microstructure formation and mechanical properties of coiled tube CT80 grade steel were investigated with different heat treatments. Optical Microscopy (OM) and Scanning Electron Microscopy (SEM) were used to evaluate the microstructure. Acicular ferrite, polygonal and quasi-polygonal ferrite, granular bainite, martensite, pearlite, and small Martensite-Austenite (MA) islands with banding structure were examined in original and heat treated samples. In order to assess the effect of grain size and microstructure, mechanical properties were evaluated by hardness, charpy impact, tensile, and fatigue life tests. The best mechanical properties by tensile and fatigue tests were obtained in the normalized specimen with the grain size of ASTM 13.</t>
  </si>
  <si>
    <t>CT80 grade coiled tubing steel, Fatigue life, Heat treatment, Mechanical properties, Microstructure</t>
  </si>
  <si>
    <t>10.4028/www.scientific.net/KEM.774.510</t>
  </si>
  <si>
    <t>Investigation of the biaxial behaviour of 316 stainless steel based on critical plane method</t>
  </si>
  <si>
    <t>© 2018 Trans Tech Publications, Switzerland.In this work the biaxial behavior of 316 stainless steel is studied under the lens of critical plane approach. A series of ten experiments were developed on dog bone shape hollow cylindrical specimens made of type 316 stainless steel. Five different loading conditions were assessed, with (i) only axial stress, (ii) only hoop stress, (iii) proportional combination of axial and hoop stresses, (iv) non-proportional combination of axial and hoop stresses with square shape and (v) non-proportional combination of axial and hoop stresses with L-shape. The fatigue analysis is performed following four different critical plane theories, namely Wang-Brown, Fatemi-Socie, Liu I and Liu II. The efficiency of all four theories is studied in terms of the accuracy of their life predictions.</t>
  </si>
  <si>
    <t>316 stainless steel, Critical plane method, Load path, Multiaxial fatigue</t>
  </si>
  <si>
    <t>10.4334/JKCI.2018.30.3.269</t>
  </si>
  <si>
    <t>Fatigue strength of high strength reinforcing bars having yield strength of 700 MPa</t>
  </si>
  <si>
    <t>Journal of the Korea Concrete Institute</t>
  </si>
  <si>
    <t>©2018 by Korea Concrete Institute.The purpose of this study is to investigate the fatigue strength of high strength reinforcing steel with yield strength higher than or equal to 700 MPa, which is specified as SD700 in the Korean Standard, KS D 3504. Before conducting the fatigue test, a material test was performed for the SD700 reinforcing steel in order to determine minimum stress and stress ranges. The actual yield strength was 801 MPa and the ultimate strength was 888 MPa. The fatigue test was performed for twelve specimens by setting the minimum stress as 10 % of the yield strength and the stress ranges between 40 % and 80 % of the yield strength. The test was stopped when the specimens were fractured or when the number of load cycles exceeded 5 million times, which was presumed to be a long-life region. From the test results, it is found that the fatigue strength of SD700 reinforcing bars is 1.68 times higher than that of SD 300 steel and 1.47 times higher than that of SD400 steel in the finite-life region at 100,000 cycles. The fatigue limit of the SD700 steel is 245 MPa, which is 1.25 times higher than that of SD300 steel reported by the previous researchers. The fatigue strength equation proposed by Helgason et al. and which is adopted by AASHTO LRFD shows 70 % and Eurocode 2 (2005) shows 55 % of the expected fatigue strength of SD700 steel at 100,000 cycles in the finite-life region. The Helgason equation and Eurocode 2 equation provide 41 % and 65 % of the expected limit fatigue strength of SD700 steel at the 2 million long-life region. These results show that the currently applied equations provide highly underestimated fatigue strength for high strength steel compared with the test result SD700 steel.</t>
  </si>
  <si>
    <t>Bar, Fatigue, Fatigue limit, Fatigue strength, Reinforcing, SD700 high strength steel</t>
  </si>
  <si>
    <t>10.1080/09507116.2017.1346216</t>
  </si>
  <si>
    <t>Automatic restraint and visual detection of fatigue crack growth when applying an anti-fatigue smart paste to bolt holes</t>
  </si>
  <si>
    <t>Bolt hole, Fatigue crack growth, Fractography, Retardation, Smart paste, Stop-hole, Visual detection, Wedge effect</t>
  </si>
  <si>
    <t>10.3969/j.issn.1671-7775.2018.01.016</t>
  </si>
  <si>
    <t>ICR treatment experiment for fatigue cracks of orthotropic steel bridge deck</t>
  </si>
  <si>
    <t>Jiangsu Daxue Xuebao (Ziran Kexue Ban)/Journal of Jiangsu University (Natural Science Edition)</t>
  </si>
  <si>
    <t>© 2018, Editorial Department of Journal of Jiangsu University. All right reserved.Three local full-scale specimens with fatigue cracks on weld root of ICR-1, ICR-2 and DB-1 were investigated for the deck-U rib weld of orthotropic steel bridge deck. The fatigue loading after impact crack-closure retrofit treatment (ICR treatment) was conducted on ICR-1 and ICR-2. The half fatigue cracks were processed by ICR treatment, and the specimen was cut along the direction vertical to crack propagation to obtain the initial crack section and the section after treatment. The treatment depth and the superficial tissue were analyzed by the metalloscope. The results show that the propagation life of initial cracks is sharply increased after ICR processing. New fatigue cracks generate in both sides of areas processed by ICR, and the propagation life of new cracks is greater than that of initial cracks. The initial cracks are closed well and bear force with base metal as a whole structure after ICR treatment. The ICR treatment can lead to apparent plastic flow of superficial base metal, where the compression generates towards the weld root and deck thickness.</t>
  </si>
  <si>
    <t>Extension life, Extension section, Fatigue crack, Impact crack-closure retrofit, Orthotropic steel bridge deck, Plastic deformation</t>
  </si>
  <si>
    <t>10.1590/s1517-707620180002.0405</t>
  </si>
  <si>
    <t>Rolling contact fatigue of quenched TiN coated SAE 1050 steel</t>
  </si>
  <si>
    <t>© 2018, Universidade Federal do Rio de Janeiro. All rights reserved.The use of ceramic coatings of the nitride, carbide, or diamond type on steel substrates promotes the improvement of tribology properties. Nevertheless, high hardness gradients and adhesion problems may deteriorate the performance of these coatings when subjected to Rolling Contact Fatigue (RCF). Some studies on steels with ceramic coatings were carried out on steels that sustain hardness at elevated temperature. In the present study, a low cost steel, SAE 1050 was used with a combined surface treatment consisting of a TiN Physical Vapor Deposited (PVD) coating plus a subsequent induction hardening, in order to give the coating high substrate hardness, necessary to withstand the contact stresses. The proposed treatment sequence (different to that usually employed as quenching + PVD), was intended to sustain the high hardness of the quenched steel, even though the consequences on the previous PVD coating are unknown. The tests to evaluate RCF were carried out with a washer type fatigue tester in which a disc sample is rotated under load against a thrust bearing acting as a counterpart. All the system is lubricated by immersion in ISO VG 100 industrial oil. The RCF life values for the individual tests were statistically analyzed and the wear tracks were studied by optical and scanning electron microscopy. Also mappings by X-ray dispersive spectroscopy (EDS) were carried out. The proposed sequence for the surface treatment allowed to obtain some of the typical improvements for coatings as for example those related to low friction, adhesion and abrasion resistance, with-out impairing the RCF resistance. These benefits are possible even tough plain medium carbon steel was used. X ray diffraction analyses were also carried out in order to evaluate the coating degradation after quenching.</t>
  </si>
  <si>
    <t>Coating, RCF, Steel, TiN, Wear</t>
  </si>
  <si>
    <t>10.1590/s1517-707620180002.0333</t>
  </si>
  <si>
    <t>Fatigue life of PAW welded joints of high strength microalloyed boron steels</t>
  </si>
  <si>
    <t>© 2018, Universidade Federal do Rio de Janeiro. All rights reserved.In the last years microalloyed boron steels have been adopted in the automotive industry to achieve weight reductions. Namely, they are used as load-bearing elements such as pillars and reinforcements, in a quenched and tempered (QT) condition with tensile strength ranging from 800 to 1300 MPa. Dual-Phase (DP) steels have also been introduced in this industry given their good combination of high strength and ductility, coupled with good energy absorption characteristics. The automobile is largely a welded steel frame construction. Thus, the weldability of these advanced high strength steels is a key aspect. The Plasma Arc Welding process (PAW) presents features that make it suitable for these applications. Furthermore, the mechanical response, specifically the fatigue behavior of weldments is crucial for this kind of applications. In this manner, the purpose of this work was to study the fatigue response of PAW welded joints of 1mm high strength (900 MPa) microalloyed boron steels sheets in two microstructural conditions: quenched and tempered (QT) and dualphase (DP). Intercritical and quenching and tempering heat treatments were performed. Coupons of 100x100mm were welded by PAW and characterized. Finally, by means of pulsating 4-point bending fatigue tests, fatigue curves were obtained for both types of welded joints (PAW+TR and PAW+DP). A superior fatigue life was measured for de PAW+DP samples. This observation could be related to the different microstructural evolution experienced in the heat affected zone of this two materials.</t>
  </si>
  <si>
    <t>DP, Fatigue, Microalloyed boron steels, Weld</t>
  </si>
  <si>
    <t>10.24425/122423</t>
  </si>
  <si>
    <t>Fatigue life predicting for nitrided steel – finite element analysis</t>
  </si>
  <si>
    <t>Archives of Metallurgy and Materials</t>
  </si>
  <si>
    <t>© 2018 Polish Academy of Sciences. All Rights Reserved.Thermo-chemical treatments are known to increase the fatigue life of industrial parts. Due to the imprecise consideration of residual stresses in predicting the durability of components subjected to cyclic loading and their effect on the fatigue life, the authors developed a numerical model combining the influence of residual stresses with stresses caused by bending. The authors performed the numerical simulation with the use of Finite Element Method to analyse material behaviour during cyclic loading. The residual stress state developed during nitriding was introduced onto cross-section of the numerical specimen. The goal of this work was better understanding of the real conditions of the nitride steel fatigue processes and improving the knowledge about numerical predicting of the fatigue life for parts with residual stresses. The results of simulation were compared with plane bending fatigue tests. The presented method indicates the possibility of increasing the accuracy of the fatigue analysis of elements after surface treatment, increasing its certainty and the ability to perform better optimization of service life.</t>
  </si>
  <si>
    <t>Fatigue analysis, Fatigue life, Finite element, Nitriding, Numerical simulation</t>
  </si>
  <si>
    <t>10.24425/118975</t>
  </si>
  <si>
    <t>Experimentation and prediction of the wear of a cutting tool in turning process</t>
  </si>
  <si>
    <t>© 2018 Polish Academy of Sciences. All Rights Reserved.In the present work, the performance of multilayer coated carbide tool was investigated considering the effect of cutting parameters during turning of 34CrMo4 Low alloy steel. It has high strength and creep strength, and good impact tenacity at low temperature. It can work at –110°C to 500°C. And EN 10083-1 34CrMo4 owns high static strength, impact tenacity, fatigue resistance, and hardenability; without overheating tendencies. The objective functions were selected in relation to the parameters of the cutting process: surface roughness criteria. The correlations between the cutting parameters and performance measures, like surface roughness, were established by multiple linear regression models. Highly significant parameters were determined by performing an Analysis of variance (ANOVA). During the experiments flank wear, cutting force and surface roughness value were measured throughout the tool life. The results have been compared with dry and wet-cooled turning. Analysis of variance factors of design and their interactions were studied for their significance. Finally, a model using multiple regression analysis between cutting speed, fee rate and depth of cut with the tool life was established.</t>
  </si>
  <si>
    <t>Cutting parameters, Design of experiments, Surface roughness, Tool wear, Turning</t>
  </si>
  <si>
    <t>10.3923/jeasci.2018.3444.3449</t>
  </si>
  <si>
    <t>Structural integrity of welded joints subject to fatigue loads</t>
  </si>
  <si>
    <t>Journal of Engineering and Applied Sciences</t>
  </si>
  <si>
    <t>© Medwell Journals, 2018.This research presents a theoretical-experimental study about the structural integrity of welded joints under cyclic loads taking into account the influence of initial crack flaws and the cooling rate by the thermal cycle as it relates to this research, steel ASTM A36 HR was the base material and as filler material the electrode E6013 using Shielded Metal Arc Welding (SMAW) as welding procedure. The research topic was approached from an integral perspective, analyzing the behavior of the welded joint from its elaboration phase until its final crack by fatigue with the aim to relate its fatigue life with the experimental factors: load relationship, leg of fillet weld and cooling environment. The welded casting was subjected to an analysis that included the micro-structural and ultrasonic analysis. Also, useful information about the mechanic and fracture-mechanic behavior of the welded joint was gathered throughout tests of axial fatigue and its later monitoring by Scanning Electron Microscope (SEM) in the crack tip and was related with the presence of discontinuities in the welded joint. A high degree of correspondence was reached between the ultrasonic testing and the experimental results.</t>
  </si>
  <si>
    <t>Cooling, Fatigue, SMAW, Structural integrity, Ultrasonic, Welding discontinuities</t>
  </si>
  <si>
    <t>10.17580/gzh.2018.05.10</t>
  </si>
  <si>
    <t>Influence of corrosion environments on load-bearing capacity of structural parts in mining machines</t>
  </si>
  <si>
    <t>Gornyi Zhurnal</t>
  </si>
  <si>
    <t>© 2018 Ore and Metals Publishing house. All Rights Reserved.The article addresses the issues connected with the corrosion fatigue of mining machines subjected to climatic effects and varied complex loading (joint cyclic bending and twisting). According to the results of fatigue tests of steel samples under conditions as close as possible to the real-life environment, the data required to adjust periods of life and reconditioning of damaged parts and components in mining machines are obtained. The strength and longevity coefficients are proposed for the quantitative evaluation of various factors influencing corrosion fatigue resistance of equipment. The change in these coefficients depending on the single and combined effect of several factors (loading regime, stress concentration, pH, anticorrosion coating) is studied. The values of the coefficients for estimating load-bearing capacity of parts and adjusting service life of machines are obtained.</t>
  </si>
  <si>
    <t>Corrosion fatigue, Longevity, Mining machines, Shafts, Strength, Vehicles</t>
  </si>
  <si>
    <t>10.6180/jase.201806_21(2).0002</t>
  </si>
  <si>
    <t>Statistical scrutinize of flexural fatigue strength of self-compacting steel fibre reinforced concrete beams</t>
  </si>
  <si>
    <t>Journal of Applied Science and Engineering</t>
  </si>
  <si>
    <t>© 2018 Journal of Applied Science and Engineering. All rights reserved.Self-compacting fibre reinforced concrete (SCFRC) is an inventive material in construction industry, which is widely used nowadays due to its inherent capability of consolidating under its self-weight in the fresh state while the advantages of fibre present are harnessed in the hardened state. The insertion of fibres, notably steel fibres in self-compacting concrete leads to significant enrichment in flexural strength, ductility, fatigue strength and toughness. In this paper, the flexural fatigue strength of SCFRC beams have been statistically commanded. For this purpose, the experimental fatigue test results of earlier researcher have been investigated using Weibull distribution. The Weibull parameters were assessed using three mathematical methods namely, energy pattern factor method (EPFM), graphical method (GM) and method of moments (MOM). The mean value of Weibull parameters was used to incorporate survival probability into stress and fatigue life (S-N) relationships. Based on the Weibull theory, empirical formula (double logarithm fatigue equations) from the S-N relationship of SCFRC beams under different survival probability are proposed based on the experimental investigation of earlier research. As a result, reveals that the proposed fatigue equations are accurate, which facilitates the designer to evaluate the fatigue life of SCFRC at required level of survival probability.</t>
  </si>
  <si>
    <t>Concrete, Fatigue, Fibre, Stress level, Survival probability, Weibull parameters</t>
  </si>
  <si>
    <t>10.22616/ERDev2018.17.N145</t>
  </si>
  <si>
    <t>Use of fem numerical simulation approach for surface rolling process control</t>
  </si>
  <si>
    <t>© 2018 Latvia University of Agriculture. All rights reserved.Surface rolling is an effective method to improve the detail fatigue and damage tolerance characteristics especially in stress concentration zones for metal parts made from high strength steels. The main focus of this study is on applying a virtual simulation to control the surface hardening after the rolling process. Effective control of hardening quality is still an issue in modern engineering. Due to large variety of stress concentrators in details (smooth shafts, fillets, mating) that require hardening it is a problem to create a universal method for controlling the quality of the hardening process. Each individual case requires series of expensive tests and researches. This article discusses the use of the finite element modelling (FEM) for the rolling process quality control after hardening. The use of the FE method accompanied with the ring-cut experimental method allows minimizing financial and time costs of hardening quality control. The FE sample is cut into rings and then transversely dissected. The ring diameter is reduced due to residual compressive stresses inside the ring. The indicator of qualitative hardening in the FE model is the distribution of residual compressive stresses throughout the hardened area. The obtained results (decreased diameter) are verified by experiments using the ring-cut method. Shaft surface rolling is modeled by MSC Marc/Mentat 2016 software and the ring-cut method to be described as an experimental arbitrary method for the hardening quality control. The methodology described in this article can be effectively applied to the control of hardening quality after surface rolling and its implementation in manufacture can significantly reduce the financial and time costs.</t>
  </si>
  <si>
    <t>Fatigue life, Material hardening, Rolling</t>
  </si>
  <si>
    <t>10.3969/j.issn.1001-4632.2018.01.14</t>
  </si>
  <si>
    <t>Influence Factors for Very High Cycle Fatigue Performance of SMA490BW Steel Welded Joint for Bogie</t>
  </si>
  <si>
    <t>© 2018, Editorial Department of China Railway Science. All right reserved.SMA490BW steel welded specimen for bogie was treated by means of ultrasonic impact, low temperature heat treatment and mechanical grinding method (smoothing weld reinforcement and grinding weld toe) under the impact current of 1.5 A, and the impact time of 5, 10, 15, and 20 min, respectively. The influence degree of such factors as stress concentration, grain refinement and residual stress on the very high cycle fatigue performance of welded joint was analyzed and compared respectively through residual stress measurement and ultrasonic fatigue test. The changes of crack initiation location and the failure mode of the welded joint before and after the ultrasonic impact were studied with the aid of the scanning electron microscope observation of fatigue fracture. Results show that the fatigue life of welded specimen has been improved to some extent by ultrasonic impact or mechanical grinding. The effect of smoothing weld reinforcement on increasing the fatigue life of welded joint is the most remarkable, which can be improved by about 86.4 times than that of the original welded specimen. The contribution ratio of improving the fatigue life of the welded specimen is about 59%, 28% and 13% respectively by means of decreasing the stress concentration, refining the surface grain and introducing residual compressive stress. Most fatigue cracks initiate on the weld toe surface both for as-welded and ultrasonic treated specimens. Some cracks of ultrasonic treated specimen initiate on the surface of machining defects, a small number of cracks initiate at the defects inside the material and propagate to fracture failure.</t>
  </si>
  <si>
    <t>Grain refinement, Heat treatment, Mechanical grinding, Residual stress, Stress concentration, Ultrasonic impact, Very high cycle fatigue</t>
  </si>
  <si>
    <t>10.3795/KSME-A.2018.42.5.419</t>
  </si>
  <si>
    <t>Characteristics of inclusions of bearing steels and fish-eye crack mechanism</t>
  </si>
  <si>
    <t>© 2018 The Korean Society of Mechanical Engineers.In the HCF range of STB2-A and STB2-R materials, the fracture was caused by the surface crack generated by the surface defects originating from the surface. In the VHCF range (Nf &gt;106), the fracture mechanism of the fish-eye crack in which the internal originating fracture type was formed and the duplex S-N curves were obtained for the both bearing steels. At the center of this fish-eye crack, the inclusions consisted mainly of TiN and Al2O3. However, the center part of the fish-eye crack generated in STB2-B material was Cr matrix. And the SEM photographs and the EDS analysis results of the neighboring parts of the Cr matrix were very similar to each other, and the inclusions could not be discriminated from the SEM photographs. In addition, this fish-eye crack failure mode also occurred in the long life fatigue region, so that no the duplex S-N curve was formed. K of the inclusions was close to 5 for STB2-A and STB2-R materials and was similar to the value of Kth (threshold stress intensity factor range) of steels. In addition, K of fish-eye crack approached 10 and showed a tendency to agree. However, the fish-eye cracks and inclusions of STB2-B material tended to take slightly higher values than the STB2-A and STB2-R materials.</t>
  </si>
  <si>
    <t>Bearing Steel, Duplex S-N Curve, Fish-eye Crack, HCF(High Cycle Fatigue, Inclusion, Rotary Bending Fatigue Test(RFT), Stress Intensity Factor Range, Surface Crack, VHCF(Very High Cycle Fatigue</t>
  </si>
  <si>
    <t>10.24425/118968</t>
  </si>
  <si>
    <t>Influence of single-stage and duplex shot peening on surface roughness and residual stresses in al Mg5 Mn1 Sc0,8 Zr0,4 alloy</t>
  </si>
  <si>
    <t>© 2018 Polish Academy of Sciences. All Rights Reserved.Conventional shot peening (SP) is cheap surface treatment widely used to enhance fatigue life of mechanical components [3,4]. Basically, it is shooting small particles (shots) on the surface of the sample. However, the process itself is so complex that a lot of companies are not able to optimally employ it due to the amount of parameters that must be controlled all at the same time. The duplex process consists in two stages of shot-peening treatment. The first one consist of shot-peening with spherical cast steel shots or cut wire shots. During the second stage the samples processed in stage one were subject to shot-peening with glass beads. In this work, RSA-501 aluminium alloy was shot peened using shots of different material and diameter and tested using a measurement of residual stresses and surface roughness. Tests and studies conducted so far on RSA-501 aluminium alloy demonstrate that bombardment by a treatment medium in the form of glass beads or shots of various shapes and diameters induces permanent plastic deformation of the surface layer. The roughness achieved after the shot-peening process was determined for each treatment medium. The largest value of Ra parameter was achieved for cut wire shots and this result is consistent with the above-mentioned theoretical knowledge. This medium is the most aggressive one to the surface being treated primarily due to the sharp edges of shots. The duplex process was successful in obtaining higher values of compressive stresses in surface layer than values achievable in conventional single-stage shot peening process.</t>
  </si>
  <si>
    <t>Double shot peening, Residual stresses, Roughness, Shot peening</t>
  </si>
  <si>
    <t>10.1016/j.proeng.2018.02.052</t>
  </si>
  <si>
    <t>PWR EFFECT on CRACK INITIATION under EQUI-BIAXIAL LOADING: DEVELOPMENT of the EXPERIMENT</t>
  </si>
  <si>
    <t>Procedia Engineering</t>
  </si>
  <si>
    <t>© 2017 The Authors. Published by Elsevier Ltd.The lifetime extension of the nuclear power stations is considered as an energy challenge worldwide. That is why, the risk analysis and the study of various effects of different factors that could potentially represent a hazard to a safe long term operation are necessary. These structures, often of great dimensions, are subjected during their life to complex loading combining varying mechanical loads, multiaxial, with non-zero mean values associated with temperature fluctuations and also PWR environment. Historically, the methodology for fatigue dimensions of the Pressurized Water Reactor components (PWR) (ASME, RCC-M, KTA, ⋯) is based on the use of design curves established from tests carried out in air at 20°C on smooth specimens by integrating safety coefficients that cover, among other parameters, the dispersion of tests associated with the effects of structures. Based on more recent fatigue data (including tests at 300°C in air and PWR environment, etc...), some international codes (RCC-M, ASME and others) have proposed and suggested a modification of the austenitic stainless steels fatigue curve combined with a calculation of an environmental penalty factor, namely Fen, which has to be multiplied by the usual fatigue usage factor. The aim of this paper is to present a new device,FABIME2E» developed in the LISN in collaboration with EDF and AREVA. These new tests allow quantifying accurately the effect of PWR environment on semi-structure specimen. This new device combines the structural effect like equi-biaxiality and mean strain and the environmental penalty effect with the use of PWR environment during the fatigue tests.</t>
  </si>
  <si>
    <t>austenitic stainless steel, multiaxial fatigue, PWR environment effect</t>
  </si>
  <si>
    <t>10.1016/j.proeng.2018.02.040</t>
  </si>
  <si>
    <t>Several seam weld finite element idealizations challenged in fatigue within a French industrial collaborative workgroup</t>
  </si>
  <si>
    <t>© 2017 The Authors. Published by Elsevier Ltd.In industry with fatigue strengthening concern, there are as many ways to make an FE seam weld idealization as factories involved in these types of simulations. Tens of ways to model a seam weld are available as soon as it is necessary to get out of direct connection assumption and if it is needed to take into account local weld stiffness and secondary bending effect of the fillet weld. Then it becomes mandatory to be able to discriminate such idealization processes while evaluating associated life prediction accuracy and industrial idealization efficiency (automation). This concern leads the idea to create a French industrial workgroup including CETIM and about 20 industrial companies, members of the "Mobile Machinery Program Committee". The main goal of this collaborative project being to challenge well documented and most promising seam weld idealization models (with associated methods) to converge at the end towards the most capacitive ones (with better results on given fatigue metrics). As a first part of the multi-partner project work, a complete and precise technical review was achieved, giving a state of the art of the idealization models and methods available. Then the workgroup started extensive comparisons between well documented fatigue tests on seam welded components and associated FEA for some retained models and methods (Fayard, Lohr, IIW Hot Spot Stress, Notch Stress). Several components were considered, with more than 100 fatigue test results. This paper presents most of the obtained results, the Round Robin being still on-going. Preliminary results comparisons demonstrate general applicability of classical methods introduced in the standards or recommendations, these being also in most cases conservative. Results of this work aim to help choosing the right methodology, depending of the seam weld configuration and the in service loadings. It is also intended to try building partnerships with FE software editors to include most efficient methodologies in an automated way, making less tedious the seam weld modelling task on huge chassis frames. Small and medium factories should then reach an efficiency gain and improved accuracy level when building their virtual seam welded frames with new automated scripts integrated in their own FEA solutions.</t>
  </si>
  <si>
    <t>fatigue damage, seam welds modelling, weld idealization</t>
  </si>
  <si>
    <t>10.1016/j.proeng.2018.02.034</t>
  </si>
  <si>
    <t>In-situ crack propagation measurement of high-strength steels including overload effects</t>
  </si>
  <si>
    <t>© 2018 The Author(s).In general, the requirements of endurable light-weight structures are challenging tasks for engineers. High-strength steels provide a major potential by replacing commonly applied construction mild steels. However, a higher notch sensitivity and increased crack propagation rates may decrease the benefit of high-strength steels and their practicability of application. Therefore, reliable assessment methods are demanded to assess fatigue life and crack propagation of welded as well as un-welded structures. For this purpose, an optical measurement system consisting of an industrial camera, telecentric lenses, and special LED components is set-up to analyze crack initiation and propagation of high-strength steels compared to common construction mild steels. Furthermore, an image processing program is developed to investigate the crack length during testing automatically. Indirect potential drop measurement method with crack gauge and optical-light microscopical investigations are utilized to calibrate the elaborated image measurement system. Constant amplitude tests including overloads are performed for high-strength and common construction mild steel specimens to specify the material's service strength. Based on the researched data, material parameters for crack propagation analysis are evaluated for these steel grades.</t>
  </si>
  <si>
    <t>Crack measurement, Crack propagation, High-strength steel, Optical measurement, Overload effects</t>
  </si>
  <si>
    <t>10.1016/j.proeng.2018.02.027</t>
  </si>
  <si>
    <t>Fatigue test results of surface hardened components to evaluate a two layer approach for strength assessment</t>
  </si>
  <si>
    <t>© 2017 The Authors. Published by Elsevier Ltd.In the automotive industry, forged steels are commonly used for powertrain components such as gears, axles or crankshafts. In order to minimize wear and increase fatigue strength, these mechanical engineering parts are usually surface-hardened. The surface heat treatment leads to a significant change of the local material properties in the heat effected zone of the surface area. This paper addresses an effective two-layer model for evaluating fatigue strength of surface hardened components based on local stresses. Hence, one layer represents the induction-hardened surface and the second characterizes the base material. The aim of this elaborated method is a more reliable computational estimation of fatigue life among other assessments based on technological benefit factors for components designed for the high cycle fatigue (HCF) regime by taking into account local material properties, defects and residual stresses. In order to verify the presented method and to determine the local manufacturing process-dependent fatigue strength, specimens are extracted from highly stressed component areas considering forged grain structure. The sample notch shape represents typical notch types in mechanical engineering parts regarding form factor, stress gradient and highly stressed volume. The idea behind the fatigue tests is to study material samples exhibiting a comparably minor residual stress condition in both hardened and unhardened condition to separate the cause variables residual stresses, strength of base material and martensitic phase on fatigue strength. Compared to the unhardened base material, the fatigue tests at different stress ratios revealed higher fatigue strength within low and high cycle fatigue of the martensitic material. Considering these input data in combination with the fatigue strength of each material section, the layer approach enables a more reliable local fatigue assessment among other fatigue evaluation methods based on technological benefit factors.</t>
  </si>
  <si>
    <t>fatigue strength, residual stresses, surface-hardened components</t>
  </si>
  <si>
    <t>10.1016/j.proeng.2018.02.004</t>
  </si>
  <si>
    <t>Effect of mean shear stress on the fatigue strength of notched components under multiaxial stress state</t>
  </si>
  <si>
    <t>© 2017 The Authors. Published by Elsevier Ltd.The effect of a static and intermittent shear stress on the HCF strength of two quenched and tempered steel grades used to produce shafts in crane industry was studied on notched specimens (Kt,bending=1.7 and 2.7) for being representative of critical areas. Three main loading configurations were considered: C1=rotative bending (RB), C2=RB and static torsion and C3=RB and mean torsion fluctuating in blocks to simulated start and stop cycles. In this last case the first investigated mean shear stress, τm, was equal to the material yield stress in pure shear, τy. Additional C3 variants were investigated too where τm was equal to 0.3τy and 0.7τy. It has been shown that τm has little effect on the rotating bending HCF strength at 3×106 cycles. For both steel grades and notch geometries studied, the results of the fatigue tests confirm that the influence of a static torsion on the rotating bending HCF strength is negligible even when the static torsion level is equivalent to the yield strength of the material in torsion. However, in intermittent service conditions (C3), it has been shown that torsion cycles can affect significantly the HCF strength in RB, depending on the notch acuity and torsion level. Elastic-plastic cyclic finite element analysis has been done for the two specimen geometries to assess the stabilized stress-strain state at the notch root and then compute the fatigue life by using the multiaxial HCF models proposed by: Fatemi-Socie, Smith-Watson-Topper, and Wang-Brown. The Palmgreen-Miner hypothesis was used to cumulate damage mainly because of its simplicity for design purposes. According to our simulations and with the chosen cumulative damage rule, none of the tested fatigue life calculation methods give good results for all the load cases. The efficiency of the tested methods is very dependent on both the material and the load cases. However, the Smith-Watson-Topper approach gives the best results whereas the Fatemi-Socie model leads to the more conservative ones except in one load configuration.</t>
  </si>
  <si>
    <t>Combined bending, Fatigue life, Mean shear stress, Multiaxial loadings, Notched components, torsion, Variable amplitude</t>
  </si>
  <si>
    <t>10.1016/j.proeng.2018.02.044</t>
  </si>
  <si>
    <t>On the application of a critical plane approach to the life assessment of welded joints</t>
  </si>
  <si>
    <t>© 2017 The Authors. Published by Elsevier Ltd.In the present work, the Fatemi-Socie approach is adopted in order to analyze the fatigue endurance of welded joints under multiaxial loads. This critical plane criterion has already been successfully applied to plain or notched components, however, it is not spread in the assessment of welded joints, yet. This work is focused on the practical implementation issues related to this particular application, which has not been discussed in the literature. The described procedure is adopted for the assessment of one hundred experimental tests and some preliminary results are shown. The specimen under investigation is a pipe-to-plate fillet joint made out of structural steel (S355JR). The tests were performed under both uniaxial and multiaxial, i.e. combined in-phase and out-of-phase bending and torsion, load conditions with a constant amplitude at the laboratories of the University of Pisa, Italy.</t>
  </si>
  <si>
    <t>Critical plane approach, multiaxial loads, steel, welded joints</t>
  </si>
  <si>
    <t>10.1016/j.proeng.2018.02.043</t>
  </si>
  <si>
    <t>A comparative study of various joining techniques fatigue behaviour focusing on stiffness degradation</t>
  </si>
  <si>
    <t>© 2018 The Author(s).The design of parts and structures in the vehicle development process is highly influenced by strength and stiffness requirements. Under cyclic loading a change in the local stiffness of joints can be observed which motivates analyses in order to tackle stiffness changes in structures. The fatigue and stiffness behaviour has been obtained for several joining techniques and material combinations: spot and seam welds, remote laser welds and high velocity bolting for steel and/or aluminium partner sheets. Specimens under shear and peel loading as well as hat profiles under torsion have been tested under constant amplitude loading. Quasi-static tests and micrographic evaluations have been conducted in order to determine material parameters and the setup of FE models. Online stiffness measurements during fatigue life have been performed. In this paper an approach to describe degradation in specimens representing a joint detail is presented. The stiffness degradation curves for the various joining techniques are compared and a numerical description of the stiffness degradation behaviour for further simulations is derived. The concept of simulating stiffness changes in conventional joining techniques is introduced. First numerical analyses of stiffness changes in spot welded specimens are presented. Several sensitivity analyses, e.g. with regard to R-ratio or loading amplitude, are performed in order to check the numerical stability of the implemented method.</t>
  </si>
  <si>
    <t>automotive joining techniques, fatigue life simulation, numerical approach, Stiffness degradation</t>
  </si>
  <si>
    <t>10.1016/j.proeng.2018.02.032</t>
  </si>
  <si>
    <t>The Dissipated Heat Energy as a Fatigue Damage Index for Experimental Fatigue Life Estimations</t>
  </si>
  <si>
    <t>© 2017 The Authors. Published by Elsevier Ltd.In the last decade, the heat energy dissipated in a unit volume of material per cycle (the Q parameter) has been adopted by the authors as a fatigue damage indicator of metallic materials. The advantage of using such a parameter is that it can be readily and in-situ measured at a point or a component undergoing fatigue solicitations. Geometrical, mean stress and variable amplitude (limited to two stress-level tests) effects have been successfully analysed by using the Q parameter. Concerning geometrical effects, approximately 160 experimental results generated from constant amplitude, completely reversed, stress- or strain-controlled fatigue tests on plain or notched hot rolled as well as cold drawn stainless steel specimens have been rationalised. Afterwards, the heat-energy based approach was extended to include the mean stress effect, by using a thermodynamic fatigue damage variable that combines two parameters, i.e. Q and the thermoelastic temperature achieved by the material at the maximum stress of the load cycle. Finally, Q was used to rationalise two stress-level fatigue test results, by using the Q-based fatigue curve combined with Miner's rule. In this paper, the theoretical background and the application of the energy-based approach are reviewed in order to analyse all previously mentioned effects, focusing mainly on the mean stress and the variable amplitude, two stress-level effects.</t>
  </si>
  <si>
    <t>separated by semicolons, Type your keywords here</t>
  </si>
  <si>
    <t>10.1016/j.proeng.2018.02.062</t>
  </si>
  <si>
    <t>Local stress gradient approach for multiaxial fatigue behaviour assessment of high strength steels in occurrence of defects</t>
  </si>
  <si>
    <t>© 2017 The Authors. Published by Elsevier Ltd.This study is dedicated to the effect of surface defects on the fatigue behaviour of high strength steels and the evaluation of their sensitivity. For that purpose, defects were introduced by Electro-Discharge Machining (EDM) on the edge of sheet metal test samples. Different defect depths are tested on high strength steel grades. A stress-based multiaxial fatigue life prediction method is then developed to assess the fatigue life. Input data are cyclic stress tensor states at the notch root that are calculated by a FEM analysis using the open-source Salome-meca software. In fact elastic-plastic numerical simulations were performed for each defect geometry to determine stresses distribution around the defect. A new class of multiaxial fatigue criteria extended from classical formulation to new ones with stress gradient terms related to the normal stress component is formulated. The Fogue integral approach based criterion is used since it is proved to give pertinent prevision under rotating principal stress directions multiaxial loading. For any material plane P the local stress gradient in its normal direction is calculated by parabolic interpolation and integrated to the normal stress component within the multiaxial fatigue criterion. For investigated multiaxial criteria, accounting for stress gradient effect is assessed from the experimental campaign results on two very high strength steel grades with occurence of surface defects.</t>
  </si>
  <si>
    <t>defect, high strength steel, multiaxial fatigue criterion, stress gradient</t>
  </si>
  <si>
    <t>10.1016/j.proeng.2018.02.063</t>
  </si>
  <si>
    <t>Corrosion Fatigue of Low Carbon Steel under Compressive Residual Stress Field</t>
  </si>
  <si>
    <t>© 2017 The Authors. Published by Elsevier Ltd.This paper presents experimental investigation and numerical modeling of the effect of compressive residual stress on the corrosion fatigue life of a low carbon steel. A fatigue life test methodology based on double notched tensile test specimens is proposed. A new plasticity model is proposed for accurate simulation of compressive residual stress and calibrated to experimental stress-strain curves obtained for low carbon steel. The proposed model is implemented as a user-material in the ANSYS Workbench Finite Element Analysis program and utilized in plastic analysis and fatigue assessment. Corrosion fatigue test results are discussed and compared to numerical predictions.</t>
  </si>
  <si>
    <t>Autofrettage, Compressive residual stress, Corrosion fatigue, Crack arrest, Cyclic plasticity</t>
  </si>
  <si>
    <t>10.13374/j.issn2095-9389.2018.01.010</t>
  </si>
  <si>
    <t>Strain-controlled thermal-mechanical fatigue behavior of 4Cr5MoSiV1 hot work die steel</t>
  </si>
  <si>
    <t>Fatigue fracture, Hot work die steel, Strain control, Stress and strain behavior, Thermal-mechanical fatigue</t>
  </si>
  <si>
    <t>10.13675/j.cnki.tjjs.2018.01.019</t>
  </si>
  <si>
    <t>A New Strain-Life Model Accounting for Effects of Various Strain Ratios</t>
  </si>
  <si>
    <t>Tuijin Jishu/Journal of Propulsion Technology</t>
  </si>
  <si>
    <t>© 2018, Editorial Department of Journal of Propulsion Technology. All right reserved.The strain-life fatigue models with mean strain effect are often employed to estimate fatigue lives of disks in aero-engine, however, the prediction accuracy of fatigue-life models commonly used are unsatisfactory under certain conditions. Therefore, a new strain-life fatigue model was proposed to accounting for the effect of any strain ratio among the strain ratios of fatigue test data sets, and the parameters in the new model can be determined by fatigue test data with various strain ratios through multiple linear regression. The estimated results of four commonly used fatigue life models, including the new model proposed in this study, were compared with the fatigue test data of CC450 stainless steel, SAE 1045 steel and standard bars and tension specimens with center-hole of GH4133 superalloy. It was found that the prediction accuracy of both the Morrow mean stress correction model and the Morrow-Harford model were unstable for different materials, while the SWT model showed acceptable accuracy with stable predictive capability. By contrast, the new model proposed in this paper showed superior accuracy to any other candidate mean strain relationships. The estimated lives of CC450 stainless steel and SAE1045 steel were basically within the double scatter band, and the results of the standard bars of GH4133 superalloy was merely 0.25% higher than fatigue test data; while the estimated life of tension specimens with center-hole was just 3.76% less than the experimental fatigue life. Thus, this new model showed satisfactory capability to estimate fatigue life with stain ratio effect for different materials.</t>
  </si>
  <si>
    <t>Aero-engine disk, Fatigue life, Multiple linear regression, Strain ratio, Volume effect</t>
  </si>
  <si>
    <t>10.18057/IJASC.2018.14.1.5</t>
  </si>
  <si>
    <t>Experimental study on evolution of residual stress in welded box-sections after high temperature exposure</t>
  </si>
  <si>
    <t>Box-section, High strength Q460 steel, High temperature, Mild Q235 steel, Residual stress</t>
  </si>
  <si>
    <t>10.1016/j.cirp.2018.03.023</t>
  </si>
  <si>
    <t>Bias voltage optimum adjustment considering coatings’ strength and adhesion requirements when cutting various steels</t>
  </si>
  <si>
    <t>CIRP Annals</t>
  </si>
  <si>
    <t>© 2018PVD coatings were deposited at various bias voltages on cemented carbide inserts. The coating's mechanical properties, fatigue and adhesion were determined via FEM-supported evaluation of nanoindentation, perpendicular and inclined impact test results. The coated inserts were applied in milling hardened and normalized steel. For explaining the wear evolution based on the cutting loads and stress fields developed in the coating and its substrate, FEM calculations were performed considering among others the films’ strength and adhesion. According to the workpiece properties, certain coating's parameters become prevailing for the tool life. These depend on the bias voltage and facilitate its optimum adjustment.</t>
  </si>
  <si>
    <t>Adhesion, PVD-coating, Wear</t>
  </si>
  <si>
    <t>10.1016/j.matpr.2017.12.073</t>
  </si>
  <si>
    <t>Fatigue analysis of sundry i.c engine connecting rods</t>
  </si>
  <si>
    <t>© 2017 Elsevier Ltd.Connecting Rod is an important component in reciprocating type of I.C engines. The chances of fatigue failure in connecting rod are higher when it is subjected to alternative compressive and tensile stresses in a cycle of the engine. More over the connecting rod is also subjected to buckling stress as it acts as a column. Hence, it is necessary to determine the fatigue life of the existing connecting rod materials and also look for alternative materials. Using the output of a test, which was conducted on computerized variable compression ratio (V.C.R), Kirloskar Diesel Engine equipment provided with a pressure transducer, kinematic and dynamic analysis of a connecting rod was carried out at a compression ratio of 16.5. Further the results of Dynamic analysis were utilized for carrying out Quasi-Dynamic stress analysis. We embarked on performing the kinematic and dynamic analysis of connecting rod using MATLAB at a compression ratio of 16.5, 17.5 and 18.5 and also at four different critical crank angles with the existing materials namely Forged Steel, Aluminum Alloy and Titanium alloy. Further, the analysis was performed by using ANSYS workbench for determining the Vonmises stresses, Deformations, Life and Factor of safety.</t>
  </si>
  <si>
    <t>Connecting Rod, Factor of Safety, Fatigue Failure, Life cycle, Marine engines, Variable compression ratio ngine (V.C.R.)</t>
  </si>
  <si>
    <t>10.4028/www.scientific.net/KEM.765.232</t>
  </si>
  <si>
    <t>Relationship between compressive residual stress relaxation and microhardness reduction after cyclic loads on shotpeened ASTM A516 grade 70 steel</t>
  </si>
  <si>
    <t>© 2018 Trans Tech Publications, SwitzerlandShot peening process is a cold performed function to enhance the mechanical properties which is widely used in many industries. This process introduces compressive residual stress which was proven to increase the fatigue life, geometry stability and corrosion resistance. However, the benefit of the residual stress is still unstable due to the relaxation during the operation. This paper will study on the trend of the relaxation of residual stress against cyclic loading as well as the change in the hardness. The material used in this study is carbon steel ASTM A516/ SA 516 Grade 70. Shot peening process with steel shots was applied to the samples to introduce compressive residual stress in the samples. Cyclic load was applied to samples after shot peening process with low load of 52Mpa (20% of Yield Strength) and high load of 208Mpa (80% of Yield Strength). The measurement of residual stress using X-Ray diffraction and hardness test was done on the samples to study the trend of the relaxation of residual stress and the change in hardness values. The result shows that more relaxation of residual stress occurs if the applied cyclic load is higher. The change of hardness trend is found non-sequenced in this study due to random coverage of shot peening.</t>
  </si>
  <si>
    <t>Micro-hardness, Relaxation, Residual stress, Shot peening, Shot peening coverage</t>
  </si>
  <si>
    <t>10.4028/www.scientific.net/KEM.765.222</t>
  </si>
  <si>
    <t>Effect of sandblasting process on mechanical properties of ASTM A516 grade 70 steel</t>
  </si>
  <si>
    <t>© 2018 Trans Tech Publications, SwitzerlandSandbalsting is a method used for surface treatment and at the same time this process also improves the mechanical properties of the material. ASTM A516 Grade 70 is widely used in industrial sector as it provides very good mechanical properties in tough conditions. The main usage of this material is in moderate and low operating services. This paper focus on the effect of sandblasting process on ASTM A516 Grade 70 on improving the mechanical properties and fatigue life of this material. Samples have been blasted with sand grade SAE G-80. The focus of this paper is the result of the microhardness, tensile and fatigue test before and after the sandblasting process to study the improvement in mechanical properties as well as the fatigue life. The research was extent to the microstructure analysis using SEM to study the change in microstructure after sandblasting process and fatigue test. Result shows that the hardness increases with respect to blasting time. Result also shows 2.3% increment in tensile strength after sandblasting and there is significant increment in fatigue life. Result also shows that the sandblasting process decreases the grain size of the material. It was proven that the sandblasting process will increase the hardness and decrease the grain size of the material with respect to sandblasting time. At the same time, there is a significant improvement in mechanical properties and fatigue life by applying sandblasting process on the tested material.</t>
  </si>
  <si>
    <t>Grain size, Hardness, Sandblasting, Tensile strength</t>
  </si>
  <si>
    <t>10.1007/s11223-018-9959-8</t>
  </si>
  <si>
    <t>Short Fatigue Crack Behavior of LZ50 Axle Steel Under Rotating-Bending Cyclic Loading</t>
  </si>
  <si>
    <t>© 2018, Springer Science+Business Media, LLC, part of Springer Nature.The short fatigue short crack replica tests using LZ50 axle steel hourglass-shaped specimens of were carried out under rotating-bending cyclic load. Seven sets of effective test data were obtained. The analysis demonstrated that short fatigue cracks generally originate in ferrite grains or on their boundaries, and then short cracks start propagating, which is strongly influenced by the microstructure of the material. The crack growth rate increases serratically, followed by its decrease double-fold because of the limit of ferrite grain boundaries and the banded pearlite structure. Based on the three principles of the best fit, which include the overall fitting effect, correlation with fatigue physics, and safety of residual strength prediction, the statistical evolution of the dominant effective short fatigue crack length and life share were analyzed. The statistical results show that the minimum value distribution exhibit the best fit of the dominant effective fatigue short crack length and the life share. The short fatigue crack growth model, which includes various microstructure barriers, provides a good fitting result and reflects the cyclic effect of the microstructure on the short fatigue crack behavior.</t>
  </si>
  <si>
    <t>fatigue, LZ50 axle steel, rotating-bending load, short crack</t>
  </si>
  <si>
    <t>10.1007/s11223-018-9936-2</t>
  </si>
  <si>
    <t>Effect of Cyclic Stresses Below the Endurance Limit on the Fatigue Life of 40Cr Steel</t>
  </si>
  <si>
    <t>© 2018, Springer Science+Business Media, LLC, part of Springer Nature.The effect of cyclic stresses below the endurance limit on the fatigue life of 40Cr medium-strength carbon steel is studied. Conventional constant-amplitude cyclic tests and specially designed variable-amplitude ones are conducted under torsional loading at the stress ratio R = 0.1. The results show that the strengthening effect of cyclic stresses below the endurance limit can be reached if they are applied prior to the exceeding ones. Moreover, the stress amplitude, number of cycles and load sequence are found to be the three major strengthening effect-controlling factors. Generally, different cyclic stress levels exhibit different strengthening effect values, whereas the respective fatigue strength will initially rise and then drop with the number of loading cycles. The cyclic stresses of a 85% endurance limit are established to provide the maximum strengthening effect. Under multi-level cyclic loadings, the strengthening effect at different cyclic stress levels is nonlinearly growing, and the total fatigue life is strongly related to the last level of stress amplitude in the load sequence. The scatter in fatigue lives is highly dependent on the loading conditions and strengthening effect The coefficient of variance (COV) of fatigue life values exhibit the tendency to a decrease with the strengthening effect, which may improve the uniformity of the material fatigue strength characteristics.</t>
  </si>
  <si>
    <t>fatigue life, fatigue limit, load sequence effect, strengthening effect, variable amplitude load</t>
  </si>
  <si>
    <t>10.3785/j.issn.1008-973X.2018.01.011</t>
  </si>
  <si>
    <t>Low cycle fatigue properties and fracture mechanism of Q345qC steel and its welded joint</t>
  </si>
  <si>
    <t>© 2018, Zhejiang University Press. All right reserved.Low cycle fatigue tests were conducted for base metal and weld metal specimens under the total strain range from 2.0% to 5.0% in order to analyze the low cycle fatigue properties of Q345qC steel and its welded joint. The low cycle fatigue life prediction curves were fitted based on the Coffin-Manson formula. The accuracy of different fatigue life prediction models were compared combining with the monotonic tensile tests. The crack initiation mechanism of welded joint and the effect of welding defect on fatigue life were analyzed by electron microscope scanning. The low cycle fatigue damage index formulas were derived based on the Miner damage accumulation theory. Results show that the fatigue life of welded joint is only 31% ~ 50% of that of base metal under the same strain level. The cyclic response characteristic of base metal is cyclic stability, while that of welded joint shows cyclic softening. The energy dissipation capacity is similar between base metal and welded joint on half-life stable circulation state. The Coffin-Manson formula has a relatively higher accuracy on both low cycle fatigue and extremely low cycle fatigue life prediction considering the monotonic tensile tests. Welding defect can easily cause fatigue crack initiation, leading to a significant decrease on fatigue life.</t>
  </si>
  <si>
    <t>Damage evaluation, Fatigue life prediction, Fracture mechanism, Low cycle fatigue, Q345qC steel, Welded joint, Welding defect</t>
  </si>
  <si>
    <t>10.1590/s1517-707620170001.0296</t>
  </si>
  <si>
    <t>Study of the effect of toe grinding on fatigue response of cruciform welded joints of ASTM A131 grade AH36 steel</t>
  </si>
  <si>
    <t>© 2018, Universidade Federal do Rio de Janeiro. All rights reserved.Failures of mechanical and structural components due to fatigue are unfortunately recurrent in industry and there is a special concern when these components contain welded joints. Over the years, studies have been carried out with the objective of developing procedures and techniques for fatigue life increasing of this type of joints. Among them, a set of techniques consisting of bead or fillet reworking after the welding process completion has been developed. Present work aims to evaluate the effect, in terms of life under cyclical load, of the toe grinding technique, which consists of a weld toe machining process employing a round tip tool. Such a process generates a shallow circular groove which allows the reduction of the stress concentration factor as well as microdefects removal. More specifically, the study focused on the influence of such process on the fatigue life of cruciform joints of ASTM A131 – Grade AH36 steel, welded by Flux Cored Arc Welding Process and subjected to transverse cyclic loading. Experimental procedures involving different manufacturing areas were applied for specimens preparation, including a prequalified welding process, as well as nondestructive weld bead inspection techniques. Even so, lateral cutting of the specimens evidenced lack of penetration at the root of the beads. After that, the sample was divided into two groups - with and without toe grinding application - and the fatigue tests were performed under similar conditions for both groups. The results obtained indicate that the failure mechanism, in the case of ordinary specimens, was the propagation of intrusion-type micro-cracks which were previously located at the weld toe. On the other hand, the specimens presenting toe grinding grooves suffered a failure site changing, from toe to the weld root, accompanied by an expressive increase in the number of cycles up to failure.</t>
  </si>
  <si>
    <t>ASTM A131 Grade AH36 steel, Cruciform joint, Fatigue, Toe grinding</t>
  </si>
  <si>
    <t>10.1007/978-981-10-5768-7_30</t>
  </si>
  <si>
    <t>Characterization the Fatigue Life of the Flame Thermal Spray Parts Applying the Power Function Energy Method</t>
  </si>
  <si>
    <t>© 2018, Springer Nature Singapore Pte Ltd.In order to predict fatigue life of components which are made by 40 Cr steel substrate and thermal spray coated with Ni60A film. From experimental investigation on combined bending and torsion low cycle fatigue performance of samples, the effect of remelting time were compared. Hence, reasonable remelting time which satisfy the low cycle fatigue experiments was obtained. Related material parameters which used in life prediction model were fitted by elastic-plastic stress-strain relationship and least square method which were supposed by Remberg-Osgood. Then, the fitted material parameters were evaluated by the results from low cycle fatigue experiments. Hence, the equation of power function energy method which could apply on flame thermal spray components was established. Meanwhile, the combined bending and torsion fatigue life of flame thermal spray components could predicted under various low load conditions.</t>
  </si>
  <si>
    <t>Combined bending and torsion fatigue test, Fatigue life prediction, Fitting parameters, Life predict equation, Thermal spraying component</t>
  </si>
  <si>
    <t>10.2355/tetsutohagane.TETSU-2017-059</t>
  </si>
  <si>
    <t>Influence of induction heating condition on mechanical properties of JIS-SUJ2 steel</t>
  </si>
  <si>
    <t>In our previous report (Tetsu-to-Hagané, 103(2017), 194), we investigated the microstructure of induction-heated SUJ2 steel. The austenitization was carried out at much higher temperatures (900-1000°C) than those typically being used at present in furnace heat treatment. It is worth noting that the fraction of retained austenite tended to be relatively high in induction-heated steels, which seem to be disadvantageous for the components of rolling bearing. In this study, the mechanical properties, in particular static and dynamic load capacities, were evaluated for the induction-heated steels containing 4 to 12 vol% undissolved carbide and austenitized at from 900 to 1000°C in order to establish the conditions for which the mechanical properties of SUJ2 steel are equal to or better than those of furnace heated SUJ2 steels. Dimensional change over time, static load capacity and torsion fatigue life were evaluated. From the results, the conditions 900°C with 8 vol%, 900°C with 10 vol%, 950°C with 8 vol% and 950 with 12 vol% were found to be promising. Using these conditions, deep groove ball bearings were further fabricated, and rolling contact fatigue tests were conducted. Data obtained from these tests were statistically processed and the fatigue life of these bearings was found to be more than three times the predicted fatigue life. The performance can be closely related to the amount of each constituent such as tempered martensite, retained austenite and undissolved carbide.</t>
  </si>
  <si>
    <t>Bearing steel, Dimensional stability, Heat treatment, Induction heating, Rolling contact fatigue life, Static load capacity, Torsion fatigue life</t>
  </si>
  <si>
    <t>10.15632/jtam-pl.56.1.191</t>
  </si>
  <si>
    <t>Modification of the algorithm for calculating fatigue life for the criteria based on the concept of the critical plane</t>
  </si>
  <si>
    <t>Journal of Theoretical and Applied Mechanics (Poland)</t>
  </si>
  <si>
    <t>The aim of this paper is to propose an algorithm for fatigue life determination with the use of widely-known criteria for the fatigue life considering proper determination of material characteristics, which are a function of the number of cycles to failure. The application of the modified algorithm has been presented within the criteria of Findley, Matake, Papadopoulos and Dang Van, and the results of calculations have been compared with test results for steels S355J2G3 and Ck45. For both materials analysed, the application of the modified algorithm in the fatigue criteria makes it possible to obtain much more precise results of the calculations for all types of the loading analysed.</t>
  </si>
  <si>
    <t>Bending with torsion, Mean value, Multiaxial fatigue</t>
  </si>
  <si>
    <t>10.1002/mawe.201600704</t>
  </si>
  <si>
    <t>Numerical fatigue life analysis of a high frequency mechanical impact treated industrial component based on damage mechanics models</t>
  </si>
  <si>
    <t>© 2018 Wiley-VCH Verlag GmbH &amp; Co. KGaA, WeinheimAfter post weld treatment with high frequency mechanical impact (HFMI) treatment of welds, a significant increase of fatigue life (up to a factor of 10) can be achieved. During the last years numerous experimental tests of welded joints with simple geometry under constant amplitude loading have been performed to quantify the positive effect of high frequency mechanical impact treatment. Due to the lack of methods for the prediction of the high frequency mechanical impact benefits, a widespread use of this process is not the case yet. Furthermore, it is still not clear if the results of these fatigue tests can be transferred to complex geometries and complex loading conditions such as in industrial applications. Therefore, an approach to assess the fatigue life of complex welded structures under variable amplitude loading was developed. For this purpose, high frequency mechanical impact treatment and fatigue load of simple welded specimen made of S690QL steel were simulated with finite element analysis (FEA) firstly. Then, the needed damage parameters for the fatigue life correlation were evaluated from the finite element post-processing. The calculated life time to crack initiation was in good agreement with the experimental fatigue test results. In the next step, this procedure was implemented on a welded arm of an evacuator of type EW180B of the company Volvo Construction Equipment made of S700MC. The variable amplitude load measured under real service condition was transferred to single constant amplitude load cycles using a rainflow-counting algorithm. By simulation and damage mechanics evaluation of each load cycle the total damage sum could be calculated and compared with the experimental results from Volvo Construction Equipment.</t>
  </si>
  <si>
    <t>Fatigue, finite element analysis (FEA), high frequency mechanical impact (HFMI), residual stresses, welding</t>
  </si>
  <si>
    <t>10.2320/matertrans.M2017290</t>
  </si>
  <si>
    <t>Nondestructive evaluation by reversible magnetic permeability of the residual life of ferritic 9Cr steel subjected to creep-fatigue damage</t>
  </si>
  <si>
    <t>© 2018 The Japan Institute of Metals and Materials.This work presents a nondestructive and magnetic technique for evaluating the residual life of ferritic 9Cr steel using the peak interval of reversible magnetic permeability (PIRMP). The ferritic 9Cr steel was exposed to creep-fatigue damage, and samples were prepared with different damage levels using the interrupt test. The PIRMP decreased continuously with the fraction of creep-fatigue damage. The hardness (Hv) also decreased until failure. The rates of decrease of PIRMP and Hv were 18.2% and 11.8%, respectively, compared with the astempered sample. The hardness and PIRMP decreased as a function of the Larson-Miller parameter (LMP) and showed a good linear relationship with the LMP. Mechanical softening was caused by microstructural degradation during creep-fatigue damage. The microstructural features were analyzed and shown to support the variation in hardness and PIRMP. The results are of interest because mechanical softening of structural materials can be evaluated nondestructively by measuring the reversible magnetic permeability. Consequently, the PIRMP offers a useful tool for estimating the residual life of structural materials in a nondestructive and reliable manner.</t>
  </si>
  <si>
    <t>Creep-fatigue, Degradation, Nondestructive evaluation, Permeability, Residual life</t>
  </si>
  <si>
    <t>10.1007/978-981-10-6002-1_10</t>
  </si>
  <si>
    <t>Estimation of fatigue life of notched specimens of P91 steel by analytical approaches</t>
  </si>
  <si>
    <t>© 2018, Springer Nature Singapore Pte Ltd.To understand the effect of multiaxial state of stress at laboratory scale, specimens with different kinds of notches are widely used. In this investigation, the effect of notch root radii on low cycle fatigue life of P91 steel has been studied. Fatigue tests were carried out on notched specimens having notch radius of 1.25, 2.5 and 5.0 mm at net stress amplitudes of 250, 300 and 350 MPa at 823 K. To estimate the fatigue life in the presence of a notch based on local strain at the notch root, different analytical approximation methods such as linear rule, Neuber’s rule and strain energy density approach have been employed. The fatigue life could be predicted within a factor of ±16 on experimental fatigue life. The difference among the predicted fatigue lives by the different analytical methods decreased with increasing notch radii. The strain energy density method and linear rule predicted nearly equal fatigue lives in all the cases.</t>
  </si>
  <si>
    <t>Analytical approximations, Life prediction, Low cycle fatigue, Notched specimen, P91 steel</t>
  </si>
  <si>
    <t>10.1007/978-981-10-6002-1_2</t>
  </si>
  <si>
    <t>Evaluation of viscoplastic parameters of an austenitic stainless steel at high temperature</t>
  </si>
  <si>
    <t>© 2018, Springer Nature Singapore Pte Ltd.Metals at high temperatures are sensitive to strain rate effects and exhibit viscoplastic behavior. The Perzyna model is one of the most widely used ones to study rate-dependent plasticity. This paper presents the details of calibration of Perzyna model parameters of an austenitic stainless steel from tension tests and calibration of Chaboche and Voce model parameters from low-cycle fatigue test at 1000 K. Tests are conducted in an INSTRON 8862 electromechanical UTM. Perzyna model parameters are validated by comparing tension test results with finite element simulations using ANSYS (Version 16.0) software. Sensitivity of Perzyna model parameters on viscoplastic behavior is investigated for monotonic as well as cyclic loading situations. Perzyna model is combined with the Chaboche–Voce cyclic plasticity model for investigating cyclic loading. Finally, viscoplastic cyclic stress analysis of a double-walled rocket engine thrust chamber is carried out using a combination of Perzyna, Chaboche and Voce models and its cyclic life evaluated.</t>
  </si>
  <si>
    <t>ANSYS, Chaboche model, Perzyna model, Stainless steel, UTM, Viscoplasticity, Voce model</t>
  </si>
  <si>
    <t>10.1007/978-981-10-6002-1_9</t>
  </si>
  <si>
    <t>Evaluation of fatigue strength of alloy steel pipe under influence of hydrostatic pressure</t>
  </si>
  <si>
    <t>© 2018, Springer Nature Singapore Pte Ltd.The influence of hydrostatic pressure on the performance of the material is becoming increasingly important in several applications such as ocean engineering, nuclear engineering and petroleum engineering. It is required to meet the increasing demand to analyze the influence of hydrostatic pressure under fatigue load. The magnitude of hydrostatic pressure increases with increase in depth of the water from surface level. For example at a depth of 2 km from water surface, 200 bar hydrostatic pressure will act on the submerged body. In addition to that when components are used in subsea environment, corrosion will occur in the component. So it is necessary to determine what will be the effect on fatigue life of the components which are subjected to hydrostatic pressure with fatigue load in a corrosion environment. This analysis will be taken into consideration while designing machine element which is used for underwater application. High hydrostatic pressure alters the yield criterion of materials. Thus, it becomes essential to generate the fatigue strength data of structural steel in pressurized simulated sea water (3.5% NaCl solution) conditions. This paper presents the comparison of fatigue life data evaluated for alloy steel pipe under ambient conditions and under hyperbaric pressure conditions. To generate fatigue strength data under the influence of hydrostatic pressure, experiment has been done in MTS machine setup which consists of high-pressure chamber assembly and computer-controlled servo-hydraulic test system for applying cyclic load and differential hydrostatic pressure. Here both external and internal pressures are applied with the axial load to the specimen pipe. The S–N curve for alloy steel pipe (ASTM 106 grade B) is evaluated for two differential hydrostatic pressures at 10 bars internal with 30 bar external and 30 bar internal with 50 bar external pressure which are applied to the test specimen pipe.</t>
  </si>
  <si>
    <t>Alloy steel pipe, Fatigue life, Fatigue strength, Hydrostatic fatigue, Hydrostatic pressure</t>
  </si>
  <si>
    <t>10.1007/978-3-319-62831-8_14</t>
  </si>
  <si>
    <t>Behavior of steel-concrete composite beams under fatigue loads</t>
  </si>
  <si>
    <t>© 2018, The Society for Experimental Mechanics, Inc.Besides the static load, the cyclic load caused by the vehicles always exists in the bridge structures. This kind of loading may cause failure even when the nominal maximum loads have not exceeded the ultimate resistance of the structure. So, the main objective of this paper is to evaluate the fatigue behavior of composite beams at the sagging moment regions. A numerical model is described to predict the fatigue response of each part of the composite section. The accuracy of the developed numerical model is validated using existing test data. Also, the transformed section method is used to evaluate the fatigue response of the composite beams in terms of deflection, strains in the concrete flange and the steel beam, plastic deformation, reduction in the static strength of the shear connectors, and residual capacity of the composite beam. The cumulative damage rule is analyzed through the S-N curve to assess the procedures presented in the design code. A rapid growth in the residual deformations of the composite beams is obtained at the starting and the end of the fatigue life with the number of cycles while a linear increase in the remaining part of the fatigue life occurs. In addition, a reduction in the static strength of the shear connectors is developed with the number of cycles and subsequently causes a drop in the monotonic beam capacity which can be calculated based on the new shear connection strength.</t>
  </si>
  <si>
    <t>Composite beams, Fatigue loads, Numerical model, Post-tensioning, Residual deformation</t>
  </si>
  <si>
    <t>10.1061/(ASCE)BE.1943-5592.0001161</t>
  </si>
  <si>
    <t>Optimum Combination of Bridge and Deck Systems for Superspan Cable-Stayed Bridges</t>
  </si>
  <si>
    <t>© 2017 American Society of Civil Engineers.The huge axial force in the main girder challenges the design of superspan cable-stayed bridges. To reduce the self-weight of the girder, the conventional orthotropic steel deck (OSD) system is widely adopted due to its high strength-to-weight ratio, which may generate fatigue problems. In this paper, the optimum combination of different bridge and deck systems was studied by designing a cable-stayed bridge with main span of 1,480 m. Two different bridge systems were investigated: the conventional cable-stayed bridge system and a partial ground-anchored cable-stayed bridge system with crossing stay cables (the new bridge system). Additionally, in each bridge system, three different deck systems were studied: the OSD system, a composite deck system composed of the OSD system and an ultrahigh-performance concrete (UHPC) layer, and an UHPC waffle deck panel system. Finite-element (FE) models of the six plans were developed and analyzed. The static, dynamic, and economic performances of the six plans were compared. Model tests of the composite and UHPC waffle panel systems were performed to ensure the feasibility of the design. Compared to the conventional bridge system, the new bridge system has a much smaller axial force in the main girder, greater longitudinal stiffness, and economic advantages. Under the traffic load, a much lower stress amplitude is developed in the girder with the UHPC waffle deck panel system than in girders with the other two deck systems. Compared to the OSD system, the composite and UHPC waffle panel systems are advantageous in terms of lifecycle cost. Therefore, the combination of the new bridge system and the UHPC waffle deck panel system is recommended as the optimal design plan.</t>
  </si>
  <si>
    <t>Cable-stayed bridge, Deck system, Dynamic performance, Economy, Lifecycle, Static performance, Ultrahigh-performance concrete</t>
  </si>
  <si>
    <t>10.1016/j.tws.2017.10.019</t>
  </si>
  <si>
    <t>Fatigue improvements of cracked rectangular hollow section steel beams strengthened with CFRP plates</t>
  </si>
  <si>
    <t>© 2017 Elsevier LtdConcerns over means to improve fatigue behavior of cracked rectangular hollow section (RHS) steel beams exist. This paper presents the details of strengthening schemes that was carried out using prestressed or high modulus carbon fiber reinforced polymer (CFRP) plates. A set of fatigue tests were conducted and results indicated that prestressed CFRP technique could increase fatigue crack propagation life 35.57 times longer than that of unrepaired one. The results also indicated that high modulus CFRP is effective at increasing fatigue life. Following crack propagation lives were calculated based on finite element models and close agreement with test results were observed. Thereafter, a parametric study was conducted considering the influence of various parameters such as the CFRP prestressing level, plate width and modulus on the fatigue life of the strengthened specimens. The findings of this paper can be employed to formulate design guidance for RHS beams under fatigue loading.</t>
  </si>
  <si>
    <t>Fatigue crack propagation life, Finite element modeling, Parametric study, Prestressed carbon fiber reinforced polymers plate, Rectangular hollow section steel beam</t>
  </si>
  <si>
    <t>10.1016/j.ijfatigue.2017.09.020</t>
  </si>
  <si>
    <t>Influence of prior shot peening variables on the fatigue life of micro arc oxidation coated 6061-T6 Al alloy</t>
  </si>
  <si>
    <t>© 2017The micro arc oxidation (MAO) coatings of 50 ± 5 µm thickness were deposited on 6061-T6 Al alloy substrates with and without prior shot peening. The peening was carried out using 3-different shot materials namely cast steel, glass beads and alumina having 3-different sizes, each ranging from 212 to 850 µm, at a blast pressure of 1.5 bar and 2.5 bar. The bare, hard anodized, plain MAO and prior shot peened MAO (SP+MAO) coated 6061-T6 Al alloy as a function of (a) maximum alternating stress (5 - different stress levels) (b) shot peening medium (3 - different shot materials) (c) shot sizes (3 - different size ranges for each shot material) were subjected to rotating bending high cycle fatigue tests (R = −1) and the average number of cycles to fail was calculated. The surface residual stresses as well as the residual stress state of the substrate beneath the substrate-coating interface (sub-interface) were analyzed through Sin2 ψ method using conventional and micro X-ray diffraction (XRD) techniques. The results obtained were utilized to understand the effect of surface roughness, surface and sub-interface residual stresses, nature of crack propagation and its deflection on the resulting fatigue life. While both the plain MAO and hard anodized coatings significantly degrades the fatigue life, the prior shot peening followed by MAO coating enhances the fatigue life much better than the bare substrate. On contrary, depending upon the peening parameters employed, the prior shot peening need not guarantee the fatigue life improvement was also noticed. To address this ambiguity, an approach based on integration of shot peening parameters into the “kinetic energy” which is correlated with the “bench mark ratio” (BMR = ratio of fatigue life of coated to the un-coated) as proposed in the present study clearly illustrate the preferred operating window of shot peening parameters resulting in enhanced the fatigue life over 1000–1200% than the corresponding bare substrate.</t>
  </si>
  <si>
    <t>Anodizing, Cyclic load, Endurance limit, Plasma electrolytic oxidation, Residual stress</t>
  </si>
  <si>
    <t>10.1016/j.ijfatigue.2017.10.001</t>
  </si>
  <si>
    <t>Fatigue behavior of an ultrafine-grained metastable CrMnNi steel tested under total strain control</t>
  </si>
  <si>
    <t>Martensitic transformation, Metastable steel, Ultrafine-grained</t>
  </si>
  <si>
    <t>10.1016/j.ijfatigue.2017.09.016</t>
  </si>
  <si>
    <t>A 3D finite element modelling of crystalline anisotropy in rolling contact fatigue</t>
  </si>
  <si>
    <t>© 2017 Elsevier LtdRolling contact fatigue (RCF) is one of the primary modes of failure in bearings and in this study it is hypothesized and demonstrated that RCF is strongly influenced by inhomogeneity in polycrystalline material microstructure. This paper presents a three-dimensional modeling approach to include the effects of microstructure topology and material anisotropy in a polycrystalline microstructural bearing steel subject to RCF loading. A randomly generated 3D Voronoi tessellation is used to represent the microstructural topology of the material. A cubic material definition with random spatial orientation is specified for the material grains to simulate the polycrystalline anisotropy. The size of the RVE was chosen such that it represented the macroscopic linear elastic material properties of a polycrystalline aggregate. The semi-infinite domain is then subjected to a moving Hertzian pressure to simulate a load cycle. Due to inhomogeneity in the polycrystalline material local stress risers occur at the grain boundaries, however, in general, the locations of the maximum shear stresses compare well to the experimental RCF results readily available in literature. Elemental shear stresses averaging scheme was employed to illustrate that the finite element model is mesh independent. The estimated fatigue life scatter obtained from the inhomogeneous polycrystalline material model corroborates well with the fatigue life scatter obtained from the RCF experiments.</t>
  </si>
  <si>
    <t>Crystal anisotropy, Finite elements, Rolling contact fatigue</t>
  </si>
  <si>
    <t>10.1007/s00170-017-0841-9</t>
  </si>
  <si>
    <t>Influence of tool path strategies on fatigue performance of high-speed ball-end-milled AISI H13 steel</t>
  </si>
  <si>
    <t>© 2017, Springer-Verlag London Ltd.This paper presents the findings of experimental investigations into the effects of tool path strategies on fatigue life of high-speed ball-end-milled AISI H13 steel. Milling operations were conducted under three different tool path strategies with four levels of feed per tooth 0.1–0.4 mm/z. Fatigue life of machined samples was tested by three-point bending fatigue tests. Results show that the fatigue performance is susceptible to tool path strategies. Different tool path strategies bring the difference in microscopic stress concentration induced by the orientational surface topography and the effective residual stress defined as the residual stress component along the applied tensile stress direction. These two aspects can alter the real maximum tensile stress suffered by the milled surface and then influence the fatigue performance. Moreover, optimization methods for the tool path selection are put forward based on the findings that the effective residual stress has more significant influence on fatigue performance than the microscopic stress concentration and the more compressive the residual stress is, the longer the fatigue life will be. This study indicates that the fatigue performance for a ball-end-milled surface can be improved from the tool path control point of view.</t>
  </si>
  <si>
    <t>Effective residual stress, Fatigue life, High-speed milling, Microscopic stress concentration, Tool path strategy</t>
  </si>
  <si>
    <t>10.1111/ffe.12669</t>
  </si>
  <si>
    <t>In-phase and out-of-phase thermomechanical fatigue behavior of 4Cr5MoSiV1 hot work die steel cycling from 400 °C to 700 °C</t>
  </si>
  <si>
    <t>© 2017 Wiley Publishing Ltd.The hysteresis loops, stress and strain behavior, lifetime behavior and fracture characteristic of 4Cr5MoSiV1 hot work die steel at a wide range of mechanical strain amplitudes (from 0.5% to 1.3%) during the in-phase (IP) and out-of-phase (OP) thermomechanical fatigue (TMF) tests cycling from 400 °C to 700 °C under full reverse strain-controlled condition were investigated. Stress-mechanical strain hysteresis loops of 4Cr5MoSiV1 steel are asymmetric, and stress reduction appears at high-temperature half cycles owing to a decrease in strength with increasing temperature. 4Cr5MoSiV1 steel always exhibits continuous cyclic softening for both types of TMF tests, and the cyclic softening rate is larger in OP loading condition. OP TMF life of 4Cr5MoSiV1 steel is approximately 60% of IP TMF life at the same mechanical strain amplitude and maximum temperature. Lifetime determined and predicted in both types of TMF tests is adequately described by the Ostergren model. Fracture surfaces under IP TMF loading display the striation and tear ridge, showing quasi-cleavage characteristics, and the cracks are less but longer. However, fracture surfaces under OP TMF loading mainly display the striation and dimple characteristics, and the cracks are more and shorter.</t>
  </si>
  <si>
    <t>cyclic softening, cyclic stress-strain behavior, fatigue life, hot work die steel, thermomechanical fatigue</t>
  </si>
  <si>
    <t>10.1007/s12205-017-1725-0</t>
  </si>
  <si>
    <t>Experimental study on the fatigue performance of roof and U-rib welds of orthotropic steel bridge decks</t>
  </si>
  <si>
    <t>© 2017, Korean Society of Civil Engineers and Springer-Verlag Berlin Heidelberg.The fatigue performance of a roof-U rib weld on orthotropic steel bridge decks was studied by fatigue experiments on 40 specimens, considering the influences of amplitude, penetration rate, loading position, and steel strength. Influences of different factors on the fatigue life of crack initiation and specimen failure were studied by analysis of crack propagation in the weld and changes in stress amplitude. In addition, nominal stress amplitudes and hot spot stress amplitudes of the welds were compared and the suggested values of fatigue strength were proposed according to the test results. The study shows that increase of penetration rate can decrease the crack propagation rate and extend failure fatigue life. A larger steel strength can increase the fatigue strength of crack initiation. Under the same loading conditions, the fatigue life of crack initiation is about half of the failure fatigue strength. A nominal stress of 70 MPa and a hot spot stress of 75 MPa are recommended for fatigue strength of roof-U rib welds under the manufacturing process investigated here.</t>
  </si>
  <si>
    <t>crack propagation, fatigue strength, fatigue test, orthotropic steel bridge deck</t>
  </si>
  <si>
    <t>10.1016/j.surfcoat.2017.06.078</t>
  </si>
  <si>
    <t>A comparative study of fatigue properties of TiVN and TiNbN thin films deposited on different substrates</t>
  </si>
  <si>
    <t>© 2017 Elsevier B.V.Transition metal nitrides, especially ternary phase films attract attention due to their high mechanical and tribological features. Besides these, fatigue properties play a very important role on the performance in service life of these types of films. TiVN and TiNbN films were deposited on M2 and H13 steel substrates by reactive magnetron sputtering system. Fatigue properties of the films were characterized via multipass scratch tests. 100, 250 and 500 cycles with bidirectional multipass scratch tests were conducted at room temperature by applying 20 N constant load. Structural properties were determined with X-ray diffraction, scanning electron microscopy and energy dispersive spectroscopy. Mechanical features of the films were observed with nano hardness tests. Fatigue behaviors, deformation types, coefficient of frictions of the films and effect of different substrates were discussed comparatively. According to the results, the TiVN films showed better fatigue resistance than the TiNbN films although critical adhesion load value of the TiNbN films was higher than the TiVN films. The TiVN films generally showed ductile type cracks at the edge of the tracks and the TiNbN films showed more brittle type cracks. Additionally, the films deposited on M2 substrates exhibited better strength than those of H13 substrates.</t>
  </si>
  <si>
    <t>Fatigue, Multipass scratch, TiNbN, TiVN</t>
  </si>
  <si>
    <t>10.1016/j.msea.2017.09.057</t>
  </si>
  <si>
    <t>Implications of dynamic strain aging under LCF-HCF interactions in a type 316LN stainless steel</t>
  </si>
  <si>
    <t>© 2017 Elsevier B.V.Influence of dynamic strain aging (DSA) under sequential low cycle fatigue (LCF) and high cycle fatigue (HCF) loading was investigated by conducting HCF tests on specimens subjected to prior LCF cycling over a wide range of temperature from 573 to 973 K. DSA was found to be pronounced at 823–873 K depending on the magnitude of the stress employed under HCF cycling. DSA was seen to have contrasting implications under LCF and HCF deformation resulting in an anomalous fatigue behavior in terms of remnant HCF life under LCF-HCF interaction. LCF-HCF interaction was found to be pronounced at intermediate levels of prior LCF exposure, where the remnant HCF life is dictated by competitive damage mechanism resulting from the influence of DSA under LCF as well as HCF. Detailed fracture surface examination revealed that extensive hardening associated with DSA leads to an extended zone of faceted appearance with river markings (Stage-I crack) under HCF cycling (with or without LCF exposure). This reduces the crack growth rate, delaying the transition of crack from Stage-I to Stage-II, thereby leading to an extension of life in such cases. On the other hand, a highly striated fracture surface indicating a quick transition in crack from Stage-I to Stage-II, was observed for loading conditions with minimal or no influence of DSA, thus leading to lower life compared to the previous case.</t>
  </si>
  <si>
    <t>316LN SS, Dynamic strain aging, High cycle fatigue, Low cycle fatigue, Low cycle fatigue-high cycle fatigue interaction</t>
  </si>
  <si>
    <t>10.1016/j.msea.2017.09.109</t>
  </si>
  <si>
    <t>Uniaxial ratcheting behaviour of 304L stainless steel and ER308L weld joints</t>
  </si>
  <si>
    <t>© 2017In this study, a series of uniaxial strain cycling and ratcheting tests were conducted on 304L stainless steel and weld metal made with ER308L stainless steel welding wire. The ratcheting strain and fatigue life of the materials were measured at different loading levels and their cyclic behaviours are discussed. Microstructural evolution during cyclic loading was investigated by electron backscattered diffraction (EBSD) and transmission electron microscopy (TEM). The experimental results show that the cyclic behaviours of the base metal and the weld metal are different. The cyclic behaviour of the base metal includes primary hardening, slight softening, and significant secondary hardening, while the weld metal exhibits a short hardening stage for several early cycles and later exhibits cyclic softening until failure. The evolution of dislocations during strain cycling and ratcheting deformation is discussed and the cyclic and ratcheting behaviours of the two materials are explained qualitatively. The final ratcheting strain of the materials depends greatly on the mean stress and stress amplitude. However, the fatigue life variation in the two materials is different. The base metal exhibited minimum fatigue life when a mean stress of 30 MPa was loaded; at constant mean stress, the fatigue life decreases when the stress amplitude is increased. In the case of the weld metal, the fatigue life decreases with increasing mean stress and stress amplitude.</t>
  </si>
  <si>
    <t>304L stainless steel, Cyclic loading, Ratcheting strain, ER308L stainless steel welding wire, Fatigue life</t>
  </si>
  <si>
    <t>10.3901/JME.2017.24.110</t>
  </si>
  <si>
    <t>Rolling Contact Fatigue Behaviors of High Carbon Bainitic Bearing Steel</t>
  </si>
  <si>
    <t>© 2017 Journal of Mechanical Engineering.Bainitic bearing steel of GCr15Si1Mo has been selected as the testing material in this paper. The point rolling contact fatigue experiments are carried out under a well lubricated condition with/without oil lubrication condition. The steel with different volume fractions of carbide are tested. The surface morphology and the distribution of carbides in microstructure of the samples before and after rolling contact fatigue test are observed by scanning electron microscopy. The rolling fatigue properties of these specimens are determined by the Weibull plots. The results show that the rolling fatigue property of the specimen with 1.9 vol.% carbide is superior to the specimen of 5.1 vol.% carbide without lubrication condition. However the order of quality of rolling fatigue property under a well oil lubricated condition of the specimen, from best to the worst is: the specimen without carbide, the specimen with 5.1 vol.% carbide and with 1.9 vol.% carbide. The carbide is easy to be the rolling fatigue crack source as it is a hard phase in matrix of the steel. Then the specimen without carbide shows the best rolling fatigue property. The pits are formed on the surface of the sample after the carbides are fallen off, which increase the adhesive force between the lubricating oil and the surface of specimen. This is beneficial to increasing the oil film thickness during the process of test. Therefore, the rolling contact fatigue life of the specimen is improved.</t>
  </si>
  <si>
    <t>Bainite, Bearing steel, Carbide, Rolling contact fatigue</t>
  </si>
  <si>
    <t>10.1016/j.engstruct.2017.10.016</t>
  </si>
  <si>
    <t>Fatigue tests of welded connections between longitudinal stringer and deck plate in railway bridge orthotropic steel decks</t>
  </si>
  <si>
    <t>© 2017 Elsevier LtdThis research presented the fatigue tests of longitudinal stringer-to-deck (SD) welded connections, which have been identified as the locations most sensitive to fatigue damage in the orthotropic steel decks (OSDs) of railway bridges. Four full-scale SD connections were fabricated, and two loading patches were considered. Static loading was first carried out to obtain the structural hot spot stresses at weld toes as well as stress concentration factors (SCFs), by which the hot spots providing the highest stresses were identified. Cyclic loading was then implemented next to the static loading, and the behaviors including fatigue crack initiation and propagation process, fatigue failure mode, characteristic fatigue life, as well as degradation of vertical rigidity, were all obtained from the test. The crack growing process can be totally divided into four stages, and the fatigue lives after the crack arrived at the deck edge were very short. Variations of crack dimensions were also obtained, and the simplified formulae of crack growth rate were numerically fitted so that the crack propagation lives can be predicted by using the crack dimensions. Comparisons also show that the FAT 100 curve in IIW fatigue design recommendation could overestimate the fatigue resistance of such connections where double-sided fillet welds were used to connect the stringer web and the deck plate, and therefore double-sided groove welds with partial or full penetrations are recommended for the stringer-to-deck connections in railway bridge decks.</t>
  </si>
  <si>
    <t>Crack propagation, Fatigue life, Orthotropic steel deck, Railway bridge, Stringer-to-deck connection, Structural hot spot stress</t>
  </si>
  <si>
    <t>10.1016/j.wear.2017.09.027</t>
  </si>
  <si>
    <t>Experimental and analytical investigation of effects of refurbishing on rolling contact fatigue</t>
  </si>
  <si>
    <t>© 2017 Elsevier B.V.In this study, the effects of refurbishing on rolling contact fatigue (RCF) in case carburized AISI 8620 steel were experimentally and analytically investigated. A thrust bearing test apparatus (TBTA) was designed and developed to simulate RCF. Initial RCF tests were conducted on AISI 8620 steel specimens to determine the baseline for pristine. Then new specimens were exposed to fatigue cycles equal to 90% of the L10 life of the pristine material. These specimens were then refurbished to the depths of 0.13b and 1.27b (b is the half width of Hertzian contact). The refurbished specimens were then subjected to RCF cycles in the TBTA until a spall appeared on the surface. The experimental results of refurbished specimens indicated a significant amount of fatigue life after refurbishing for both grinding depths. Moreover, it was observed that the remaining useful life of the refurbished test specimens was extended by increasing the depth of the regrinding. For the analytical investigation, a two-dimensional elastic-plastic finite element model was developed to estimate RCF life for pristine and refurbished specimens of case carburized steel. The characteristics of case carburized materials (e.g., variations in hardness and residual stresses) were incorporated in the 2D finite element model. In the present study, a continuum damage mechanics approach was employed to determine fatigue damage accumulation in original and refurbished domains. The results obtained from the experimental and FEA models for pristine and refurbished case carburized steel are in good agreement for both grinding depths.</t>
  </si>
  <si>
    <t>Bearing refurbishing, Case carburized steel, Damage mechanics, Prediction fatigue life, Rolling contact fatigue</t>
  </si>
  <si>
    <t>10.1557/jmr.2017.318</t>
  </si>
  <si>
    <t>Microstructural characterization of cyclic deformation behavior of metastable austenitic stainless steel AISI 347 with different surface morphology</t>
  </si>
  <si>
    <t>Journal of Materials Research</t>
  </si>
  <si>
    <t>Copyright © Materials Research Society 2017.In the present work, specimens of the metastable austenitic stainless steel AISI 347 with different surface morphologies were investigated in stress-controlled fatigue tests in the high cycle fatigue (HCF) regime at ambient temperature. Specific surface morphologies were generated by cryogenic turning with CO2 snow cooling. As a result of the metastable austenite microstructure, phase changes from paramagnetic austenite to ferromagnetic martensite take place in the near-surface regime during cryogenic turning as well as in the whole specimen volume during monotonic and/or cyclic elastic-plastic deformation. The metastability of AISI 347 was characterized according to the M S-temperature determined from the chemical composition and by X-ray diffraction measurements with in situ cooling. Microhardness and strength of both phases were measured. Near-surface microstructure was analyzed by optical and scanning electron microscopy after focused ion beam preparation. Besides a partially martensitic surface layer, a thin nanocrystalline layer, both induced by cryogenic turning, was observed. In case of cyclic loading, the martensitic surface layer leads to a reduction of plastic strain amplitude as well as a retardation of crack initiation and consequently to an increase in fatigue life.</t>
  </si>
  <si>
    <t>fatigue, microstructure, phase transformation</t>
  </si>
  <si>
    <t>10.1557/jmr.2017.344</t>
  </si>
  <si>
    <t>Isothermal and thermo-mechanical fatigue behavior of 16Mo3 steel coated with high-velocity oxy-fuel sprayed nickel-base alloy under uniaxial as well as biaxial-planar loading</t>
  </si>
  <si>
    <t>© Materials Research Society 2017.The ferritic steel 16Mo3 coated with the nickel-base alloy IN625mod by high-velocity oxy-fuel (HVOF) spraying was investigated under uniaxial and biaxial fatigue loading at 200 and 500 °C. Furthermore, bulk HVOF-sprayed specimens of the coating material IN625mod were also investigated under uniaxial isothermal fatigue loading at 200 and 500 °C. Moreover, the thermo-mechanical fatigue behavior of 16Mo3 was studied under in-phase (IP) and out-of-phase (OP) loading between 200 and 500 °C. The fatigue lives of the bulk coating and the compound material are presented. In particular, the thermo-mechanical OP loading leads to a strong reduction of the lifetimes compared to the IP loading. A conservative estimation of the fatigue lives of the thermo-mechanical loading can be given by isothermal tests at 500 °C. The comparison of the uniaxial loading with the biaxial loading cases shows reasonable coincidence by using the distortion energy hypothesis according to von Mises.</t>
  </si>
  <si>
    <t>biaxial-planar loading, cruciform specimen, ferritic steel 16Mo3, high-temperature fatigue behavior, high-velocity oxy-fuel (HVOF) spraying, IN625mod coating, thermo-mechnical fatigue</t>
  </si>
  <si>
    <t>10.1557/jmr.2017.308</t>
  </si>
  <si>
    <t>Crack initiation in the very high cycle fatigue regime of nitrided 42CrMo4 steel</t>
  </si>
  <si>
    <t>Copyright © Materials Research Society 2017.Surface treatments such as shot peening, deep rolling, or nitriding are known to be very effective for the protection of a surface against fatigue crack initiation, due to surface hardening and residual compressive stresses introduced below the surface. Thus, crack initiation of cyclically loaded materials occurs predominantly at internal nonmetallic inclusions (NMIs). Two different plasma-nitriding treatments were performed on a quenched and tempered 42CrMo4 cast steel. Ultrasonic fatigue tests were performed up to 109 cycles. Resonant frequency and the nonlinearity parameter were recorded in situ during the fatigue tests. Fractographic analyses were performed by means of scanning electron microscopy in combination with energy-dispersive X-ray spectroscopy. The results showed that nitriding, as expected, led to improvements in both fatigue life and rates of internal crack initiation at NMIs. However, the analysis of in situ parameters revealed that internal crack initiation occurred at stress amplitude levels well below the failure stress amplitude even for repeated loading until the run-out limit of 109 cycles.</t>
  </si>
  <si>
    <t>fisheye fracture, non-metallic inclusion, plasma-nitriding, very high cycle fatigue</t>
  </si>
  <si>
    <t>10.1109/ICEPE-ST.2017.8188983</t>
  </si>
  <si>
    <t>An improvement of a contact spring pin of a 126 kV vacuum circuit breaker by orthogonal experimental design</t>
  </si>
  <si>
    <t>ICEPE-ST 2017 - 4th International Conference on Electric Power Equipment- Switching Technology</t>
  </si>
  <si>
    <t>© 2017 IEEE.The objective of this paper is to improve the fatigue life of a contact spring pin in a 126 kV vacuum circuit breaker (VCB). Firstly, the fatigue life of the contact spring pin during the opening or closing operation of the 126kV VCB is analyzed. Secondly, an orthogonal experimental method is used for the improvement of the fatigue life of the contact spring pin, in which three impact factors are considered, including the pin material, the cross section contour of the pin, as well as the location of the limiting apertures of the pin. The improved pin was with a material of Ni-Cr steel, a racetrack cross-section with the straight line length of 12 mm, and a limiting aperture of level 2, respectively. The mechanical endurance test result shows that the original pin is cracked after 178 operations. However, the mechanical endurance of the improved structure shows that the pin keeps normal function after 2000 operations.</t>
  </si>
  <si>
    <t>contact spring pin, impact fatigue life, orthogonal design test, Vacuum circuit breaker</t>
  </si>
  <si>
    <t>10.11868/j.issn.1005-5053.2017.000108</t>
  </si>
  <si>
    <t>Failure Mechanism of Contact Fatigue of Surface Super-hardened M50NiL Steel</t>
  </si>
  <si>
    <t>© 2017, Editorial Board of Journal of Aeronautical Materials. All right reserved.Hardness gradient, residual stress gradient and the organization structure of surface super-hardened M50NiL steel roller and M50 steel roller were studied, the rolling contact fatigue life was measured, and the failure process was analyzed and compared by using surface profiler, Vickers hardness tester, X ray residual stress determinator, optical microscope, scanning electron microscope (SEM), rolling contact fatigue test machine and other equipment. The fatigue failure mechanism of surface super-hardened M50NiL steel was revealed. The results show that the fatigue failure mechanism of surface super-hardened M50Nil steel returns to the Hertz theory and shows typical contact fatigue characteristics. The high surface hardness, residual compressive stress and a good organization structure can completely inhibit the initiation of surface cracks; therefore, the failure mechanism is returned to the Hertz theory.</t>
  </si>
  <si>
    <t>Contact fatigue, Failure mechanism, M50NiL steel, Surface super-hardened</t>
  </si>
  <si>
    <t>10.11868/j.issn.1005-5053.2017.000127</t>
  </si>
  <si>
    <t>Surface Integrity Characteristics and Fatigue Failure Mechanism of Carburized M50NiL Steel</t>
  </si>
  <si>
    <t>© 2017, Editorial Board of Journal of Aeronautical Materials. All right reserved.The surface integrity of carburized M50NiL steel was studied by optical microscopy, scanning electron microscopy (SEM), atomic force microscopy (AFM), microhardness tester and residual stress tester. The fatigue properties of the two specimens were measured by the rotational bending fatigue test, and the fatigue test results were simulated and analyzed. The results show that the rotation bending fatigue of carburized M50NiL steel is originated in the sub-surface in the ideal case without considering the surface processing defects. The surface stress concentration factor produced by general grinding causes the fatigue source to be moved from the surface to the sub-surface. Precise grinding improves the surface quality by optimizing the grinding process, effectively restrains the stress concentration of the working surface, and returns the fatigue source from the surface to the sub-surface. The maximum rotary bending fatigue life can be increased by 30 times and the average is 15 times.</t>
  </si>
  <si>
    <t>Failure mechanism, Fatigue, Grinding, M50NiL steel, Surface integrity</t>
  </si>
  <si>
    <t>10.3969/j.issn.0258-2724.2017.06.004</t>
  </si>
  <si>
    <t>Fatigue Life Assessment of Full-Penetration Cruciform Welded Joints under Tensile Shear Cyclic Stress</t>
  </si>
  <si>
    <t>© 2017, Editorial Department of Journal of Southwest Jiaotong University. All right reserved.To investigate the fatigue performance and fatigue life assessment method of full-penetration welded joints in tensile shear cyclic stress, fatigue tests and finite element analyses were carried out. With different inclined angles of weld lines of 0°, 15°, 30°, and 45°, full-penetration cruciform welded joints were designed at different tensile shear stress ratios. Using the ANSYS finite element program, three-dimensional (3D) finite element models of cruciform welded joints were developed and the stress distributions and stress concentration factors were investigated. Four groups of fatigue tests (12 specimens) were conducted under proportional loading over the same stress range as that on the end of the steel plates. Based on the nominal stresses, the fatigue lives of full penetration cruciform welded joints were evaluated by using effective stress, interaction equations, and bi-parametrical critical plane approaches. The accuracy and reliability of the assessment methods were checked against the experimental results of the fatigue testing. The research results showed that the fatigue life calculated using the approach of the International Institute of Welding (IIW) and Eurocode is longer than the test result, whereas the fatigue life based on the principal-tensile-stress method is shorter than the test result. Furthermore, fatigue life given by the effective stress and bi-parametrical critical plane approaches are in good agreement with the test results.</t>
  </si>
  <si>
    <t>Cruciform welded joints, Fatigue life, Fatigue test, Inclined welds, Tensile shear stress</t>
  </si>
  <si>
    <t>10.3969/j.issn.1007-7294.2017.12.007</t>
  </si>
  <si>
    <t>Low-Cycle Fatigue Crack-Propagation Behavior for Ship Cracked Plate Considering Accumulative Plastic Damage</t>
  </si>
  <si>
    <t>© 2017, Editorial Board of Journal of Ship Mechanics. All right reserved.The fracture failure of ship structure is often the coupling result of low-cycle fatigue damage and accumulative incremental plastic damage. Low-cycle fatigue crack propagation process is gradual separation results in front of crack tip material with the decreases of the stiffness and the continuous loss of the ductility of the crack tip. A prediction model of low-cycle fatigue crack growth rate based on accumulative incremental plastic damage at crack tip is presented in this study. In order to validate the model and to calibrate the model parameters, the low-cycle fatigue crack propagation experiment was carried out for notch cracked plate specimen made of Q235 steel. The effects of stress ratio and crack closure on low-cycle fatigue crack propagation were investigated by elastic-plastic finite element stress-strain analysis of a cracked component. A good comparison was found between predictions and experimental results, which show that it is important for considering the accumulative incremental plastic damage at crack tip to predict the low-cycle fatigue crack propagation life of hull cracked plate.</t>
  </si>
  <si>
    <t>Accumulative plastic damage, Constant amplitude load, Crack closure, Hull cracked plate, Low-cycle fatigue crack propagation life</t>
  </si>
  <si>
    <t>10.13700/j.bh.1001-5965.2016.0869</t>
  </si>
  <si>
    <t>Brittle fatigue damage model including initial damage and model verification</t>
  </si>
  <si>
    <t>Beijing Hangkong Hangtian Daxue Xuebao/Journal of Beijing University of Aeronautics and Astronautics</t>
  </si>
  <si>
    <t>© 2017, Editorial Board of JBUAA. All right reserved.Failure caused by fatigue damage is one of the most common failure modes of engineering structures. By using irreversible thermodynamics and microscopic damage mechanics, a new model of brittle fatigue damage based on brittle damage mechanism was proposed. A strict and detailed derivation of the new model including initial damage by using the stress amplitude and the characteristic parameters of damaged material as the dominating variables was given. An experiment on 12Cr1MoV steel was performed as an example. It is shown that the new model including the initial damage variable can be used to estimate the initial damage of the materials; the new model has significant advantages compared with similar fatigue damage models at the beginning of the fatigue process when the damage is very small, and meanwhile the new model can be applied in life prediction of the brittle material fatigue damage; the new model is simple, has small amount of parameters, and is in better agreement with the experimental results than similar models of fatigue damage.</t>
  </si>
  <si>
    <t>Fatigue damage model, Initial damage, Microscopic damage mechanics, Stress amplitude, Thermodynamics</t>
  </si>
  <si>
    <t>10.1515/amm-2017-0345</t>
  </si>
  <si>
    <t>The attempt of the low-cycle fatigue life description of chosen creep-resistant steels under mechanical and thermal interactions</t>
  </si>
  <si>
    <t>© 2017 J. Okrajni et al., published by De Gruyter Open 2017.The study focuses on the problem of determination of low-cycle fatigue properties for the chosen group of creep-resistant steels used in the power and chemical industries. It tries to find the parameter which would describe well the fatigue life and take into account mechanical loads and temperature. The results of LCF tests have been presented in the paper. New parameter P has been introduced. This parameter joins a plastic strain range, a stress range and temperature. The fatigue life has been predicted versus parameter P. The comparison of the predicted and observed values of fatigue life shows the agreement between these values. The method of fatigue life prediction formulated in this way is expected to describe the behavior of materials under thermo-mechanical fatigue.</t>
  </si>
  <si>
    <t>creep-resistant steels, fatigue life prediction, high temperatures, low-cycle fatigue</t>
  </si>
  <si>
    <t>10.1002/masy.201700011</t>
  </si>
  <si>
    <t>Investigation of Rheological Parameters of Lubricants and Contact Fatigue Behavior of Steel in the Presence of Cu Nano-Particles</t>
  </si>
  <si>
    <t>Macromolecular Symposia</t>
  </si>
  <si>
    <t>© 2017 WILEY-VCH Verlag GmbH &amp; Co. KGaA, WeinheimRheological properties of lubricants determine their flow behavior. Rheological parameters like viscosity index (VI), dynamic viscosity, shear stress and strain rate are influenced by dispersing Cu nanoparticles in them. This not only enhances the rheological properties of the lubricants, influences the contact fatigue behavior of steel also due to improved adhesive properties. Synthesis of new materials and additives is a technological marvel of Modern Tribo Chemistry that helps enhance the physicochemical and rheological properties of the lubricants and also enhances the contact fatigue behavior of materials. In order to study the effect of Cu nanoparticles on the rheological properties of lubricants two commercially available blended lubricants were selected as base oils with synthetic engine oils of SAE grades 5W40. They were dispersed with 0.2% of nano-Cu by weight. Physicochemical properties of oils were determined using standard ASTM and IS procedures. The experimental investigations were performed on four-ball sliding contact geometry to assess the anti-friction and anti-wear behavior. Rheological parameters were evaluated using rheometerPhysica MCR 301 from Anton-Paar Austria. Contact fatigue tests were also conducted on four ball fatigue tester using standard ASTM procedure. A significant reduction in friction and wear to the order of less than 13% has been observed for the 0.2 wt% of Cu nano-particles showing enhanced tribological performance of the base oils. Cu nanofluids form boundary films on the metal surfaces which help enhance the tribo performance by reducing friction and wear as confirmed by The SEM and EDX analysis. Also the surface topography of the worn out of used test specimens revealed smooth sliding wear against the severe wear by the base oils. Rheological data reveal that tested Cu nano-fluids behaved as non- Newtonian at low shear rates at all temperatures and at higher shear rates behaved as Newtonian fluids. On plotting the Weibull curves and survival probability curves it was observed that the nano lubricants showed much improved rolling contact fatigue life with an enhancement of L10 life from 16 to 61% and L90 life from 18 to 118%. Characteristic life also showed an improvement upto 117.6%. Moreover survival probability of rolling contacts also showed an improvement in the presence of nano-Cu particles.</t>
  </si>
  <si>
    <t>Cu nano-fluids, fatigue analysis, four-ball tribo-tester, rheology, tribology, yielding</t>
  </si>
  <si>
    <t>10.22068/ijmse.14.4.81</t>
  </si>
  <si>
    <t>Effects of the hardened nickel coating on the fatigue behavior of CK45 steel: Experimental, finite element method, and artificial neural network modeling</t>
  </si>
  <si>
    <t>Iranian Journal of Materials Science and Engineering</t>
  </si>
  <si>
    <t>© 2017, Iran University of Science and Technology. All rights reserved.Hardened nickel coating is widely used in many industrial applications and manufacturing processes because of its benefits in improving the corrosion fatigue life. It is clear that increasing the coating thickness provides good protection against corrosion. However, it reduces the fatigue life. Thus, applying a thin layer of coated nickel might give an acceptable corrosion protection with minimum loss of the fatigue life. In the present study, the effects of hardened nickel coating with different thicknesses on the fatigue behavior of CK45 mild steel were experimentally investigated. After conducting the experimental tests, we carried out two different modeling approaches of finite element method (FEM) and artificial neural network (ANN). In the FEM modeling, an attempt was made to analyze the fatigue of the components by modeling the interface phase between the base metal and coating more accurately and using the spring elements; ANNs were developed based on the back propagation (BP) error algorithm. The comparison of the obtained results from FEM and ANN modeling with the experimental values indicates that both of the modeling approaches were tuned finely.</t>
  </si>
  <si>
    <t>Artificial neural network, Fatigue test, Finite element method, Interface phase, Nickel coating</t>
  </si>
  <si>
    <t>10.1002/stab.201710557</t>
  </si>
  <si>
    <t>The department of bridge measurement of DB Netz AG</t>
  </si>
  <si>
    <t>Copyright © 2017 Ernst &amp; Sohn Verlag für Architektur und technische Wissenschaften GmbH &amp; Co. KG, BerlinThe department of bridge measurement of DB Netz AG. Over 25 000 railway bridges lie within the route network of the DB Net AG. The safe use of these bridges is ensured through regular checks by trained personal and is augmented by calculations regarding structural safety, fatigue and residual lifetime. In 1923, only 3 years after the foundation of the Deutsche Reichsbahn, a specialized department was founded at the Berlin headquarters to effectively address the complex technical issues relating to railway bridges. In-situ direct measurements provide information of the complete system's behavior under real life conditions enabling objective assessments.</t>
  </si>
  <si>
    <t>experimental set-ups, influence lines, load tests, monitoring, residual useful life, steel bridges</t>
  </si>
  <si>
    <t>10.1007/s40534-017-0141-y</t>
  </si>
  <si>
    <t>Stress concentration coefficients of optimized cope-hole welded detail</t>
  </si>
  <si>
    <t>Journal of Modern Transportation</t>
  </si>
  <si>
    <t>© 2017, The Author(s).The fatigue performance of optimized welded detail has been investigated by fatigue experiments of three welded specimens under different loadings. In addition, local finite element models of this welded detail were established using finite element software ANSYS. The influences of different factors such as plate thickness, plate gap and initial geometric imperfections on the stress concentration coefficient (SCC) were discussed. The experimental results indicate that the fatigue life of three specimens for this welded detail is 736,000, 1,044,200 and 1,920,300 times, respectively. The web thickness, the filler plate thickness and the initial geometric imperfection have relatively less effect on the SCCs of this welded detail. However, cope-hole radius is influential on the SCCs of the web and the weld. The SCC of weld is significantly affected by the weld size and plate gap, but the SCCs of other parts of the welded detail are hardly affected by the plate gap.</t>
  </si>
  <si>
    <t>Cope hole, Fatigue experiment, Fatigue performance, Initial geometric imperfection, Optimized welded detail, Plate thickness, Steel bridge, Stress concentration coefficient (SCC)</t>
  </si>
  <si>
    <t>10.1007/s11668-017-0362-8</t>
  </si>
  <si>
    <t>Experimental Investigation and Artificial Neural Network Modeling of Warm Galvanization and Hardened Chromium Coatings Thickness Effects on Fatigue Life of AISI 1045 Carbon Steel</t>
  </si>
  <si>
    <t>© 2017, ASM International.In the present study, the main purpose is investigation of the coatings thickness effect on the fatigue life of AISI 1045 steel. Herein, two different coatings of warm galvanization and hardened chromium have been used on the specimens. Fatigue tests were performed on specimens with different coating thicknesses of 13 and 19 µm. In the high-cycle level, S–N curves are extracted with 13 points for each sample. The results show that the galvanized coating is the most appropriate coating with low thickness, but with significant increasing of coating thickness, the best choice is hardened chromium coating. However, artificial neural network (ANN) has been used as an efficient approach instead of various and costly tests to predict and optimize the engineering problems. In this study, fatigue life of AISI 1045 steel was modeled by means of ANN. Back propagation (BP) error algorithm is developed to network’s training. The experimental data are employed in order to train the network. ANN’s testing is accomplished using test data which were not used during networks training. Amplitude stress and thickness of coatings are regarded as input parameters, and fatigue life is gathered as an output parameter of the network. A comparison was made between experimental and predicted data. The predicted results were in admissible agreement with experimental ones, which indicate that developed neural network can be used for modeling the mentioned process.</t>
  </si>
  <si>
    <t>Artificial neural network, Coating, Fatigue life, Hardened chromium, Warm galvanization</t>
  </si>
  <si>
    <t>10.1016/j.jcsr.2017.10.005</t>
  </si>
  <si>
    <t>Fatigue strength of repaired cracks in base material of high strength steels</t>
  </si>
  <si>
    <t>© 2017 Elsevier LtdFatigue crack formation is an inevitable issue for welded steel structures subjected to cyclic loading. Accordingly, repair of the fatigue crack in welded steel structures is unavoidable to prolong fatigue life. However, there is limited knowledge available about the procedure to be adopted for the repair and the life extension to be expected after the repair. The current paper is focused on the effects of the repaired an artificial crack in the base material of S690 and S890 high strength rolled steels on the fatigue strength of the material. An artificial crack was created in the middle of the plate test specimens by spark machining and subsequently, the crack was repaired by using the FCAW (flux-cored arc welding) process. The repaired specimens were tested in a four point bending test rig with a constant amplitude loading for creating a uniform bending moment at the weld region such that the weld cap to be exposed to tensile stresses. The test results show that most of the fatigue cracks initiated at the start-stop points of the weld cap and the fatigue crack initiation life of the specimens occupy approximately 45% of the total fatigue life. The statistical analysis of the test results revealed that the characteristic fatigue strength of the repaired specimens is very close to the detail category 160 of EN 1993-1-9 [5].</t>
  </si>
  <si>
    <t>Artificial crack, Base material, Fatigue, Repair weld, Very high strength steels</t>
  </si>
  <si>
    <t>10.1016/j.engfailanal.2017.07.030</t>
  </si>
  <si>
    <t>The fatigue behavior of irradiated Reactor Pressure Vessel steel</t>
  </si>
  <si>
    <t>© 2017 Elsevier LtdFatigue specimens of A508-3 steel were irradiated in the swimming-pool test reactor in China Institute of Atomic Energy, the fluence was 3 × 1019 n/cm2 at 300 °C, then low-cycle fatigue tests were carried out at ambient temperature, with the fatigue strain range is 0.32–1.8%. The results indicate that, irradiated A508-3 specimens exhibit cyclic softening and instability behavior during the test, and the cyclic softening rate increased with strain range increased; fatigue life decreased from 1.7 × 105 to about 5 × 102, as the strain range increased from 0.32% to 1.8%, the fatigue life of A508-3 steel increased after the neutron irradiation; fatigue fracture initiated at the surface of specimen, and more individual cracks formed on the specimens of higher strain range compared with the specimens of lower strain range.</t>
  </si>
  <si>
    <t>Fatigue, Fracture surface morphology, Neutron irradiation, Reactor Pressure Vessel</t>
  </si>
  <si>
    <t>10.1016/j.ijfatigue.2017.08.013</t>
  </si>
  <si>
    <t>Low cycle fatigue behaviour of Grade 92 steel weld joints</t>
  </si>
  <si>
    <t>© 2017 Elsevier LtdIn the present study, low cycle fatigue (LCF) behaviour of tungsten (W) alloyed 9Cr steel (Grade 92 steel) base metal and its weld joints has been investigated. LCF tests on both base metal and weld joint were conducted under fully reversed, total axial strain control mode employing a triangular waveform at 823 K, under a constant strain rate of 3 × 10−3 s−1 with strain amplitudes varying from ±0.25% to ±1%. Both base metal and weld joint exhibited continuous softening with the weld joint exhibiting a lower stress response than base metal. At lower strain amplitudes, weld joint exhibited lower fatigue life than that of base metal whereas at higher strain amplitude, both the materials exhibited comparable fatigue life. Weld joints failed in the base metal for all the strain amplitudes at 823 K except at the strain amplitude ±0.25% where weld joint failed in inter-critical region. Effect of temperature on LCF behaviour of weld joints and base metal at various temperatures ranging from 300 K to 873 K under constant strain amplitude of ±0.6% and strain rate 3 × 10−3 has been investigated. At all the temperatures, weld joints failed in the base metal region. The material exhibited dynamic strain ageing phenomenon in the temperature range 473–673 K. Oxidation was found to show more adverse effects on fatigue life beyond 673 K.</t>
  </si>
  <si>
    <t>DSA, Grade 92 steel, Low cycle fatigue, Temperature effect, Weld joint failure location</t>
  </si>
  <si>
    <t>10.1016/j.ijfatigue.2017.08.012</t>
  </si>
  <si>
    <t>Influence of the key-hole on fatigue life in friction stir linear welded aluminum to magnesium</t>
  </si>
  <si>
    <t>© 2017The retrieval of the weld tool at the end of the friction stir welding process leaves behind a distinctive physical feature in the welded material which is commonly referred to as the exit-hole or the key-hole. Conventionally, the key-hole is left intact in the weldment due to the complexity involved in the design and manufacturing process, which then becomes an integral part of the weldment. To study the influence of the key-hole on fatigue life, rolled aluminum 6022-T4 sheet was friction stir linear welded to die-cast magnesium AM60 B sheet in lap-shear configuration. The lap-shear weld coupons with the key-hole were fatigue tested at different load levels at load ratio of R = 0.1. A significant reduction in fatigue life was observed as compared to friction stir linear welded lap-shear coupons without the key-hole. Two distinctive failure modes were observed; (a) at maximum fatigue loads at and above 1500 N, the welds failed due to interfacial failure through the weld nugget and, (b) at maximum fatigue loads below 1500 N, the welds failed due to kinked crack growth through the top aluminum sheet. Nevertheless, analysis of the fatigue results suggests that the key-hole had no role in initiating or propagating the fatigue crack. But the reduction in linear weld length due to the presence of the key-hole in the lap-shear test coupons combined with the existence of the brittle inter metallic compounds in the weld nugget contributed to lower fatigue life as compared to lap-shear welds produced without the key-hole. To further confirm the failure analysis in this study, fatigue predictions were made using a structural stress approach for the welds with and without the key-hole. The structural stress calculations show that the experimental fatigue results can be correlated to the reduction in weld length due to the key-hole.</t>
  </si>
  <si>
    <t>Dissimilar alloys, Fatigue, Friction stir welding, Key-hole</t>
  </si>
  <si>
    <t>10.1007/s00170-017-0828-6</t>
  </si>
  <si>
    <t>Improvement of fatigue strength of lap fillet joints by using tandem MAG welding in a 590-MPa-grade galvannealed steel sheet</t>
  </si>
  <si>
    <t>© 2017, Springer-Verlag London Ltd.This investigation is for the lap joint of a 590-MPa-grade steel sheet. The effect of weld bead shape on weld fatigue strength using the tandem metal active gas (MAG) welding process was investigated by comparing with the direct current (DC) and DC pulse welding processes. For the same amount of deposited metal, the wire feeding speed was fixed at 8 m/min and the welding speed at 80 cm/min. The fatigue test was carried out at intervals of 10% from 10 to 60% of the tensile strength of the base material, and an S-N curve was obtained. In the DC and DC pulse processes, the fatigue strengths of the welded parts were 61 and 92 MPa, respectively. In the case of the tandem MAG process, the fatigue strength of the welded part was 122 MPa. The fatigue test was carried out at a frequency of 15 Hz and a load stress ratio of 0.1, with a fatigue life of 2 × 106 cycles. To investigate the cause of different fatigue strengths according to the welding process, the geometry of weld toe, microstructure, and hardness of the welds were checked. Because of the larger weld toe angle and toe radius of the tandem MAG welding process, the stress concentration in the toe part was reduced under applied repeated loads, and the fatigue strength and fatigue life were greater than those of the DC and DC pulse welding processes.</t>
  </si>
  <si>
    <t>Fatigue, Hardness, Lap fillet joint, Microstructure, Tandem MAG, Weld toe</t>
  </si>
  <si>
    <t>10.1016/j.optlastec.2017.07.020</t>
  </si>
  <si>
    <t>Effect of laser shock processing on fatigue life of 2205 duplex stainless steel notched specimens</t>
  </si>
  <si>
    <t>© 2017 Elsevier LtdThe effect laser shock processing (LSP) on high cycle fatigue behavior of 2205 duplex stainless steel (DSS) notched samples was investigated. The swept direction parallel (LSP 1) and perpendicular (LSP 2) to rolling were used in order to examine the sensitivity of LSP to manufacturing process since this steel present significantly anisotropy. The Nd:YAG pulsed laser operating at 10 Hz frequency and 1064 nm wavelength was utilized. The LSP configuration was the water jet mode without protective coating. Notched specimens 4 mm thick were treated on both sides, and then fatigue loading was applied with R = 0.1. The results showed that the LSP 2 condition induces higher compressive residual stresses as well as a higher fatigue life than the LSP 1 condition. By applying LSP 2 condition, an enhancement of fatigue life up to 402% is reported. In addition, the microhardness profiles showed different depths of hardening layer for each direction, according to the anisotropy observed.</t>
  </si>
  <si>
    <t>Duplex stainless steel, Fatigue test, Laser shock processing, Microhardness, Residual stress, Rolling direction</t>
  </si>
  <si>
    <t>10.1111/ffe.12650</t>
  </si>
  <si>
    <t>Influence of strain range on fatigue life reduction of stainless steel in PWR primary water</t>
  </si>
  <si>
    <t>© 2017 Wiley Publishing Ltd.The environmental effect in the pressurized water reactor (PWR) water was investigated for various applied strain range using a type 316 stainless steel. The tests were conducted using cylindrical hollow specimens at 325°C. It was shown that the ratio of the fatigue life in the PWR water environment to that in air was about 0.3 to 0.4 regardless of the strain range when the applied strain ranges were 0.8% or more. Crack growth rates identified from spacing of striations observed on fractured surfaces were used to demonstrate that the fatigue life reduction in the PWR water environment could be attributed to the crack growth acceleration. The fractured surface observations revealed that crack initiation was enhanced by the PWR water environment. On the other hand, the reduction in the fatigue life was not significant when the strain ranges were 0.5% and 0.44%, and the specimens did not fail when the strain ranges were 0.38% or less. It was deduced that the crack initiation was not enhanced for the relatively small strain range, and the crack growth was not accelerated. Since the fatigue limit of the test material was 0.4% in the strain range in air, it was concluded that the fatigue limit was not reduced in the PWR water environment.</t>
  </si>
  <si>
    <t>crack initiation, environmental effect, fatigue life, PWR, stainless steel</t>
  </si>
  <si>
    <t>10.1111/ffe.12639</t>
  </si>
  <si>
    <t>Towards improved ODS steels: A comparative high-temperature low-cycle fatigue study</t>
  </si>
  <si>
    <t>© 2017 Wiley Publishing Ltd.Within the frame of this work, the mechanical behaviour of a bimodal ferritic 12Cr-ODS steel as well as of a ferritic-martensitic 9Cr-ODS steel under alternating load conditions was investigated. In general, strain-controlled low-cycle fatigue tests at 550°C and 650°C revealed similar cyclic stress response. At elevated temperatures, the two steels manifest transitional stages, ie, cyclic softening and/or hardening corresponding to the small fraction of the cyclic life, which is followed by a linear cyclic softening stage that occupies the major fraction of the cyclic life until failure. However, it is clearly seen that the presence of the nano-sized oxide particles is certainly beneficial, as the degree of cyclic softening is significantly reduced compared with non-ODS steels. Besides, it is found that both applied strain amplitude and testing temperature show a strong influence on the cyclic stress response. It is observed that the degree of linear cyclic softening in both steels increases with increasing strain amplitude and decreasing test temperature. The effect of temperature on inelastic strain and hence lifetime becomes more pronounced with decreasing applied strain amplitude. When analysing the lifetime behaviour of both ODS steels in terms of inelastic strain energy calculations, it is found that comparable inelastic strain energies lead to similar lifetimes at 550°C. At 650°C, however, the higher inelastic strain energies of 12Cr-ODS steel result in significant lower lifetimes compared with those of the 9Cr-ODS steel. The strong degradation of the cyclic properties of the 12Cr-ODS steel is obviously linked to the fact that the initial hardening response appears significantly more pronounced at 650°C than at 550°C. Finally, the obtained results depict that the 9Cr-ODS steel offers higher number of cycles to failure at 650°C, compared with other novel ODS steels described in literature.</t>
  </si>
  <si>
    <t>ferrite, low-cycle fatigue, ODS steel, tempered martensite</t>
  </si>
  <si>
    <t>10.1016/j.fusengdes.2017.04.036</t>
  </si>
  <si>
    <t>Fatigue life prediction of ferritic/martensitic steels based on universal slope equations and tensile properties obtained using small specimen</t>
  </si>
  <si>
    <t>© 2017 Elsevier B.V.Fatigue life assessment considering neutron irradiation effects is necessary for fusion reactor. However, the fatigue life data for neutron-irradiated materials are very limited. Therefore, the prediction of the fatigue life of irradiated materials is expected. Prediction of fatigue life using the universal slope equation developed by Manson has been focused. In this work, the prediction accuracy and feasibility of utilizing small specimen for fatigue life prediction were investigated for non-irradiated reduced activation ferritic/martensitic steels (i.e. F82H-IEA, F82H-BA07 and JLF-1). The prediction accuracies for F82H-BA07 and JLF-1 were acceptably irrespective of test temperature (mostly within a factor of 2). In contrast, non-negligible errors were observed for F82H-IEA (mostly exceeding a factor of 2), which increased with the test temperature. The prediction errors for F82H-IEA might be attributed to its unexpected plastic behavior, which was not considered in the universal slope equations. The SS-J small tensile specimen showed no disadvantageous prediction accuracy regardless of the prediction equation, material, fatigue life range, or test temperature range. Therefore, the SS-J specimen could be utilized for fatigue life prediction by the universal slope equations.</t>
  </si>
  <si>
    <t>Fatigue life, Ferritic/martensitic steel, Small specimen, Universal slope equation</t>
  </si>
  <si>
    <t>10.1111/ffe.12627</t>
  </si>
  <si>
    <t>Cyclic strain rate effect on martensitic transformation and fatigue behaviour of an austenitic stainless steel</t>
  </si>
  <si>
    <t>© 2017 Wiley Publishing Ltd.In this study, the effect of strain rate on the cyclic behaviour of 304L stainless steel is investigated to unveil the complex interrelationship between martensitic phase transformation, secondary hardening, cyclic deformation and fatigue behaviour of this alloy. A series of uniaxial strain controlled fatigue tests with varying cyclic strain rates were conducted at zero and non-zero mean strain conditions. Secondary hardening was found to be closely related to the volume fraction of strain-induced martensite which was affected by adiabatic heating due to increasing cyclic strain rates. Tests with lower secondary hardening rates maintained lower stress amplitudes during cyclic loading which resulted in longer fatigue lives for similar strain amplitudes. Fatigue resistance of 304L stainless steel was found to be more sensitive to changes in strain rate than the presence of mean strain. The mean strain effect was minimal due to the significant mean stress relaxation in this material.</t>
  </si>
  <si>
    <t>304L stainless steel, cyclic deformation, fatigue, mean strain, mean stress, secondary hardening</t>
  </si>
  <si>
    <t>10.1016/j.conbuildmat.2017.09.051</t>
  </si>
  <si>
    <t>Fatigue durability of cracked steel beams retrofitted with high-strength materials</t>
  </si>
  <si>
    <t>© 2017 Elsevier LtdSteel structures under dynamic loading are prone to fatigue damage and a considerable number of metallic infrastructure in the world are structurally deficient. The fatigue behavior of defected steel beams mechanically retrofitted by different high-strength materials was experimentally studied in this work. The steel beam was I section with an artificial cut at the mid-span and tested under fatigue loading. The specimens were strengthened on the tension flange by carbon fiber reinforced polymer (CFRP) laminate, high strength steel (HSS) plate or SafStrip (SAF) plate. Three mechanical anchorage schemes were designed to test their efficiencies. The fatigue crack propagation was recorded to explore the crack growth rate. Strain gauges were installed on the strengthening material to monitor the strain development. The stress intensity factor (SIF) at the crack front was calculated based on analytical solution and numerical simulation; then, the results were compared with experimental findings. It was demonstrated that the strengthening significantly increased the fatigue life of the beams. The attached strengthening materials not only globally shared a portion of the far-field load on the cracked steel section but also provided a local constraining effect, both of which reduced the crack mouth opening displacement (CMOD) and SIF. The different CMODs resulted from the different retrofitting configurations indicated significant variation in the crack constraining effect caused by various retrofitting systems, which cannot be neglected in analytical modeling.</t>
  </si>
  <si>
    <t>Crack constraint, Fatigue, High strength material, Steel beam, Strengthening, Stress intensity factor</t>
  </si>
  <si>
    <t>10.15961/j.jsuese.201700303</t>
  </si>
  <si>
    <t>Study on High Cycle Fatigue Failure Mechanism and Intrinsic Dissipation Energy Investigations of Q345</t>
  </si>
  <si>
    <t>© 2017, Editorial Department of Advanced Engineering Sciences. All right reserved.Q345 is a kind of ferrite and pearlite dual phase steel that is widely used on bearing force components in architectural structures and mechanical systems, the long term dynamic loading during their service life induces the fatigue fracture under the stress amplitude that far below the tensile strength of the material, which require the study of the fatigue failure of the material. The conventional fatigue test was carried out with the help of electromagnetic resonance fatigue test machine (140 Hz) to study the fatigue failure of Q345, the stress-life (S-N) curve of Q345 was collected in high cycle fatigue regime. The initiation and propagation of the cracks of Q345 under cyclic loading was studied by the scanning electron microscope (SEM), and the intrinsic dissipation energy during the fatigue failure of the material was investigated with the help of infrared camera additionally. The fatigue failure of low carbon steel Q345 under high frequency cyclic loading was induced by the micro cracks initiated from ferrites grains. The propagation of the micro cracks was influenced by the micro structure of the material, and apt to propagate along the ferrite grains and the grain boundaries, but could be easily hampered by the presents of pearlite grains in the crack tip. The presence of pearlite grains helped retard crack propagation, which made the fatigue crack tortuous. The variation of the temperature field was not distinct until the stress amplitude was higher than the fatigue limit in the high cycle fatigue regime, therefor, the fatigue limit can be quickly determined based on the temperature variation of the specimen surface under the cyclic loading. Furthermore, a model was established in thermodynamics framework to characterize the intrinsic dissipation energy of the material under high frequency cyclic loading, and the result showed that the relation between intrinsic dissipation energy of unit volume material and limited fatigue life loading presented to be nonlinearly.</t>
  </si>
  <si>
    <t>Crack initiation, Ferrite, High cycle fatigue, Intrinsic dissipation energy, Q345</t>
  </si>
  <si>
    <t>10.1016/j.msea.2017.09.081</t>
  </si>
  <si>
    <t>Influence of microstructure on fatigue crack nucleation and microstructurally short crack growth of an austenitic stainless steel</t>
  </si>
  <si>
    <t>© 2017 Elsevier B.V.In this study, the effect of microstructure on crack nucleation and microstructurally short fatigue crack growth is investigated for a metastable austenitic stainless steel. Fatigue tests were conducted at an intermediate fatigue life regime between 104 and 106 cycles such that martensitic phase transformation occurs given sufficient localized deformation. Through the use of scanning electron microscopy, along with electron backscatter diffraction, several micro-cracks were analyzed and compared. The influence of microstructural features such as twin boundaries, slip band intrusions/extrusions, grain boundaries, inclusions, and martensitic transformed areas on the crack initiation life is discussed. The initiation stages of crack nucleation and the subsequent microstructurally short crack growth for each microstructural feature are compared revealing that twin boundaries and slip bands are the most dominant initiation features. However, the initiation mechanism governing crack nucleation for each feature was different. Additionally, the phase transformation behavior showed only minor effects on the microstructurally short crack growth leading up to an engineering crack. It was found that while the cracks that propagated more quickly had larger transformed martensitic zones around the crack tip, this was due mostly to the size of the crack. Interestingly, the initiation life in the transitional fatigue regime was observed to be more sensitive to crack initiation feature than the martensitic transformation.</t>
  </si>
  <si>
    <t>304 L stainless steel, Crack initiation, Fatigue, Martensitic transformation, Microstructurally small crack growth, Microstructure</t>
  </si>
  <si>
    <t>10.1016/j.msea.2017.09.035</t>
  </si>
  <si>
    <t>Strain energy based low cycle fatigue damage analysis in a plain C-Mn rail steel</t>
  </si>
  <si>
    <t>© 2017 Elsevier B.V.Strain-controlled low cycle fatigue tests were performed on 60 kg/m 90-UTS plain C-Mn rail steel with fully pearlitic microstructure. Analysis of hysteresis loop shape and properties revealed that the steel deviated from the ideal Masing type material behaviour to a little extent. To evaluate the fatigue damage in rail steel, energy-based analytical approach proposed by Morrow based on Masing hypothesis was employed. The Morrow energy model resulted in reasonably good approximation of both average plastic strain energy and fatigue life in comparison to experimentally observed values. In addition to that the plastic strain energy density (ΔWp) was correlated to fatigue life (2Nf) through a simple power law and very well represented by Coffin-Mansion type relationship similar to conventional strain-life (Δεp – 2Nf) relationship. Finally, the concept of fatigue toughness, an energy parameter, was introduced to life prediction in rail steel which was proved to be a suitable and reliable alternative to strain-life approach in fatigue damage evaluation with high degree of accuracy.</t>
  </si>
  <si>
    <t>Fatigue toughness, Low cycle fatigue, Masing behaviour, Plastic strain energy, Rail steel</t>
  </si>
  <si>
    <t>10.13228/j.boyuan.issn0449-749x.20170279</t>
  </si>
  <si>
    <t>Effects of ultrasonic impact treatment on very high cycle fatigue properties of P355NL1 steel welded joint</t>
  </si>
  <si>
    <t>© 2017, CISRI Boyuan Publishing Co., Ltd. All right reserved.The effect of ultrasonic impact treatment (UIT) on very high cycle fatigue properties of P355NL1 steel welded joint was investigated through ultrasonic fatigue test and UIT test. The results show that the S-N curve of the fatigue life, in the 105-109 cycles range, the fatigue properties of impact specimens are higher than that of the as-welded specimens. Under the fatigue life of 1.0×108 cycles, the fatigue strength of as-welded specimen is 139 MPa, the fatigue strength of treated specimen is 217 MPa, the fatigue strength of the treated specimen is improved by 156% compared with the as-welded specimen. This shows that UIT can significantly improve the fatigue strength of welded joint. The fracture surface was observed using scanning electron microscope (SEM), it can be found that the crack is initiated in the welded root surface of specimen. The fatigue fracture of P355NL1 steel welded joint is quasi cleavage fracture. The UIT can improve the fatigue strength of welded joint, but it will not change the fatigue failure mechanism. UIT can reduce the stress concentration at the weld root, and bring in the beneficial compressive stress and the surface grain refinement, so as to improve the fatigue strength of the welded joint.</t>
  </si>
  <si>
    <t>P355NL1 steel, Ultrasonic impact treatment, Very high cycle fatigue, Welded joint</t>
  </si>
  <si>
    <t>10.6052/j.issn.1000-4750.2016.07.0577</t>
  </si>
  <si>
    <t>A full range S-N curve for fatigue evaluation of orthotropic bridge decks in steel box-girders</t>
  </si>
  <si>
    <t>© 2017, Engineering Mechanics Press. All right reserved.The full range S-N curve plays a fundamental role in the fatigue evaluation of orthotropic bridge decks in steel box-girders when using the sequential law. The general full range S-N curve model, which covers the low-cycle range, the finite-life region, and the high-cycle region, is deduced theoretically based on the S-N curve in the finite-life region specified in design specifications for steel bridges. Furthermore, a full range S-N curve model used for evaluating the fatigue performance of orthotropic bridge decks in steel box-girders is developed. In the model, the fatigue damage accumulation factor and the fatigue strength amplification coefficient are adopted to compute the fatigue damages caused by small stress amplitudes in the high-cycle region and the influence of plastic strain on the fatigue strength in the low-cycle region, respectively. The effects of low stress amplitude caused by cars and sustained wind and high stress amplitudes caused by earthquakes and strong winds are estimated. Subsequently, the parameters in the proposed model are explained from the geometrical point of view. The full range S-N curve with the best goodness of fit and the full range S-N curve for fatigue evaluation with 99% reliability are formulated by using the data obtained from fatigue tests of rib-to-deck joints. The results indicate that the full range S-N curve model developed in this paper has strong ability to describe the accumulative characteristics of fatigue damage of orthotropic bridge decks in steel box-girders under fatigue loading with variable amplitudes. The proposed full range S-N curve is expected to provide a reference for fatigue evaluation of orthotropic bridge decks in steel box-girders.</t>
  </si>
  <si>
    <t>Bridge engineering, Fatigue evaluation, Orthotropic deck, Sequential law, Steel box-girder</t>
  </si>
  <si>
    <t>10.1177/096739111702500901</t>
  </si>
  <si>
    <t>Behaviour of CFRP cables</t>
  </si>
  <si>
    <t>© Smithers Information Ltd., 2017.Due to their high fatigue life, specific strength and specific stiffness in comparison with steel, carbon-fibre reinforced polymer (CFRP) cables have attracted the infrastructure industry interest in recent years, primarily for use as structural tendons. Particularly the oil and gas industry showed interest for application in offshore platform anchorage systems, because of their exceptional corrosion and creep/relaxation behaviour. In such applications, the cables need to be tensioned in service and to be bent around relatively small-diameter spools for transportation and maintenance. Therefore, their tensile and bending behaviour is a subject of great concern. The aim of this work was to perform a test program on 1 × 19 CFRP cables in two different situations: Tensile loading and four-point bending loading. Finite element models were developed to simulate both conditions, including frictional contact between the cable wires. A simplified analytical model was also used to predict the cable behaviour in tension. Numerical predictions were compared to experimental data showing relatively good accuracy, unlike the verified analytical model. CFRP cables presented outstanding tensile behaviour, but bending over small radius spools could not reach the performance of steel wire ropes. Furthermore, simulation could only fairly predict bending below strains of ±1,000 μe for the external rods, beyond which the cable presented highly non-linear behaviour that could not be simulated by the numerical model.</t>
  </si>
  <si>
    <t>Bending moment, Carbon fibre cable, Finite element modeling, TeNsile stress</t>
  </si>
  <si>
    <t>10.1016/j.jcsr.2017.07.020</t>
  </si>
  <si>
    <t>High-cycle fatigue performance of high-mast illumination pole bases with pre-existing cracks</t>
  </si>
  <si>
    <t>© 2017 Elsevier LtdThis paper presents the results of high-cycle fatigue testing of high-mast illumination poles (HMIPs) with pre-existing cracks at the pole-to-base plate connection detail. Resonant bending fatigue tests were conducted on five pairs of HMIP base specimens at nominal stress ranges of 41.4 MPa (± 20.7 MPa), 27.6 MPa (± 13.8 MPa), 20.7 MPa (± 10.3 MPa) and 6.9 MPa (± 3.4 MPa). The length and depth of pre-existing cracks was measured and the propagation of the individual crack was monitored throughout the testing using an ultrasonic inspection technique. The experimental results suggested that the fatigue lives of the tested specimens can exceed the predicted life for AASHTO fatigue category E details and approach category D details even in the presence of pre-existing cracks. The results provide insight into the fatigue response of HMIP with pre-existing cracks at the base connections at very low stress ranges and high cycle counts. The findings suggest that the pre-defined constant amplitude fatigue limits for AASHTO details may not strictly apply to HMIP details with pre-existing cracks.</t>
  </si>
  <si>
    <t>High-cycle fatigue testing, High-mast illumination poles, Pre-existing cracks</t>
  </si>
  <si>
    <t>10.1007/s13349-017-0251-6</t>
  </si>
  <si>
    <t>Existing metallic bridges in Egypt: current conditions and problems</t>
  </si>
  <si>
    <t>© 2017, Springer-Verlag GmbH Germany.Several metallic bridges are present in Egypt and form an important part of the transportation network. Many of these bridges exceeded the intended design life. Currently, deterioration of bridge conditions is pronounced and is leading to many problems. In addition, it is feared that lack of corrective procedures may lead to failure within a few years. Periodic maintenance and major repair activities during a structure service life are mandatory to sustain a satisfactory performance that preserves public safety and extends the service life. The current work is carried out to summarize the most frequent structural problems and defects faced during inspection campaign of a group of metallic bridges in Egypt. Reported problems include but are not limited to corrosion, fatigue cracks, and permanent deformations in structural elements. Data are collected through an extensive investigation of several metallic bridges in Egypt. The study included visual inspection, structural analysis under the action of loads imposed by latest design codes, fatigue assessment of different bridge components, and field tests. Observations include problems or defects related to steel superstructure, pedestrian side walkways, sleepers and rails system, bracing systems, in addition to reinforced concrete substructures. The study is meant to shed light upon the current conditions of vital structures and explore the available practical repair techniques.</t>
  </si>
  <si>
    <t>Assessment, Bridges, Damage, Egypt, Inspection, Metal</t>
  </si>
  <si>
    <t>10.1557/jmr.2017.385</t>
  </si>
  <si>
    <t>A mean plastic strain fatigue-creep life prediction and reliability analysis of AISI H13 based on energy method</t>
  </si>
  <si>
    <t>Copyright © Materials Research Society 2017.Extrusion is an efficient hot working process to aluminum production and AISI H13 (4Cr5MoSiV1) as the main material of extrusion tool suffers from fatigue and creep damage due to its extreme working condition. A new mean plastic strain life prediction has been proposed based on the energy method. In addition, statistical analysis is also taken into consideration to complement this physic-based model due to other unmeasured and unknown exogenous influences. To validate the model, a series of AISI H13 fatigue and fatigue-creep tests were conducted at 500 °C close to the practical aluminum extrusion process. The strain-controlled tests were used for obtaining the parameters, while the stress-controlled tests were utilized for validating the proposed model. It shows that the model predictions were in good agreement with the experimental results.</t>
  </si>
  <si>
    <t>fatigue, fracture, steel</t>
  </si>
  <si>
    <t>10.1177/0954406216661210</t>
  </si>
  <si>
    <t>Experimental fatigue characterization and elasto-plastic finite element analysis of notched specimens made of direct-quenched ultra-high-strength steel</t>
  </si>
  <si>
    <t>© 2016 Institution of Mechanical Engineers.The low-cycle fatigue behavior of a direct-quenched ultra-high-strength steel was experimentally characterized and numerically modeled. Fatigue and cyclic parameters were obtained by conducting strain-controlled low-cycle fatigue tests on uniform-gage specimens. Surface residual stresses were minimized and axial deflection eliminated by optimization of machining parameters and post-machining electro-polishing. The steel material showed cyclic softening and decrease in yield strength. Cyclic softening, stabilized response, and the cyclic stress-strain curve were numerically simulated using finite element analysis with a model capable of describing nonlinear kinematic-isotropic hardening. The results showed good agreement with experimental values and validated the model's ability to simulate the softening and cyclic stabilization of the material under investigation. The same numerical method was then used in elasto-plastic stress-strain analysis of notched specimens made of the same material to make fatigue life predictions. Estimated lives were compared with predictions made by analytical approximations such as the linear rule, Neuber's rule, and the strain energy density method and verified by experimental data. Finite element analysis using stabilized cyclic response yields the most accurate predictions and, thus, provides an effective tool for the fatigue analysis of this material.</t>
  </si>
  <si>
    <t>cyclic stress-strain curve, finite elements, low-cycle fatigue, notches, Strain-controlled fatigue</t>
  </si>
  <si>
    <t>10.1007/s40194-017-0505-2</t>
  </si>
  <si>
    <t>Strain-based critical plane approach to predict the fatigue life of high frequency mechanical impact (HFMI)-treated welded joints depending on the material condition</t>
  </si>
  <si>
    <t>© 2017, International Institute of Welding.After post-treatment with high frequency impact treatment (HFMI) of weld toes, a significant increase of fatigue strength or fatigue life can be achieved. Due to the lack of methods for the quantitative prediction of the HFMI benefits depending on the process and treated material, a widespread use of this process has not yet happened. One reason for that issue is that at the moment, no methods exist to predict the influence of the HFMI-treatment on welded components and structures at the moment in advance depending on the HFMI-treatment parameters. For this case, a strain-based approach based on the finite element (FE) simulation of the HFMI-process and the subsequent evaluation by critical plane approaches of the FE-post-processing was developed. This approach principally considers the beneficial effects of compressive residual stresses, notch effect reduction, and hardening of the HFMI-treated surface layer. Furthermore, residual stress relaxation during fatigue loading was taken into account. For numerical prediction of the influence of HFMI-treatment of welds, process parameters at the real device were measured and a suitable material hardening model was used from previous work to describe the conditions in the surface layer. After this, the process chain of welding, HFMI-treatment, and fatigue loading of butt joint specimen were simulated. The estimated fatigue life values were compared with the values of the fatigue tests for two different treatment intensities and also a good agreement was reached.</t>
  </si>
  <si>
    <t>Critical plane approaches, Fatigue strength improvement, Finite element simulation, High frequency mechanical impact (HFMI) treatment, Welding</t>
  </si>
  <si>
    <t>10.1007/s40194-017-0518-x</t>
  </si>
  <si>
    <t>Effect of post weld heat treatment on steel plate deck with trough rib by portable heat source</t>
  </si>
  <si>
    <t>© 2017, International Institute of Welding.A lot of cases have been reported that fatigue cracks occur from welded parts between steel deck plates and trough ribs of highway bridge structures. In order to improve fatigue life of this kind of welded parts, welding residual stress release by post weld heat treatment is examined. A general heat treatment method by a heating furnace is not available because steel plate deck structures are so large. Therefore, applicability of a sheet-type ceramic heater as a portable heat source is investigated. A heat treatment experiment was carried out on test specimens modeling a steel plate deck with a trough rib. The effect of tensile stress release was elucidated by measuring welding residual stress and stress distribution after the heat treatment. On the other hand, the experiment was simulated by a thermal elastic plastic analysis for proposing an analysis model for simulation of heat treatment process by the sheet-type ceramic heater. Based on the experimental and analytical results, a residual stress release method for the welded parts between the deck plate and the trough rib by the portable heater was examined. Furthermore, the effect of fatigue life improvement by the stress release due to heat treatment on the specimens was investigated.</t>
  </si>
  <si>
    <t>Fatigue durability, Heat treatment, Residual stress, Steel plate deck, Stress release</t>
  </si>
  <si>
    <t>10.1016/j.engstruct.2017.07.031</t>
  </si>
  <si>
    <t>High-cycle fatigue life prediction of reinforced concrete deep beams</t>
  </si>
  <si>
    <t>© 2017 Elsevier LtdConcrete elements deteriorate as a result of continuous application of compressive fatigue loads. Irreversible deformation accumulates; hence, the effect on embedded steel reinforcing bars capacity and concrete resistance should be accounted for in the fatigue analysis of concrete structures. Experimental investigations were conducted to study the fatigue behaviour of eight small-scale reinforced concrete deep beams with a shear span to effective depth ratio of 1.25. Percentages of the diagonal cracking load from monotonic tests were used as fatigue loads. The deformation evolution within the shear spans of the deep beams were obtained by estimating the average principal and shear strain evolutions from the strain transformation analysis of LVDT (Linear Variable Displacement Transformer) data. Mid-span deflections and reinforcement strain evolutions with proximity to a major concrete crack location were obtained. In all beams, failure occurred with fracture of the longitudinal reinforcement at the intersection with the major concrete crack. Maximum strain evolutions for shear reinforcement measured at regions around the bends were observed to be lower than the strain evolutions observed in the longitudinal reinforcement. This was attributed to the governing arch mechanism common with deep beams. The strut and tie method was modified to predict the fatigue life of the deep beams tested by modifying the constitutive models and effectiveness factor of concrete with fatigue damage models. To achieve this, the irreversible compressive fatigue strain in concrete is considered as a pseudo-load. The crack initiation life and the progressive crack growth of steel reinforcement are accounted for using strain-life models and linear elastic fracture mechanics, respectively. Within the developed algorithm, failure will occur when one of the evolving forces in either the concrete strut or steel reinforcement approaches the corresponding residual resistance capacity.</t>
  </si>
  <si>
    <t>Damage, Fatigue, Fracture mechanics, High-cycle, Strain-life, Strut and tie</t>
  </si>
  <si>
    <t>10.1007/s11665-017-2969-z</t>
  </si>
  <si>
    <t>Corrosion and Fatigue Behavior of High-Strength Steel Treated with a Zn-Alloy Thermo-diffusion Coating</t>
  </si>
  <si>
    <t>© 2017, ASM International.High and low cycle fatigue tests were conducted on high-strength steel using four-point bending. The materials tested were ASTM A723 steel in the as-machined condition, grit-blasted condition, MIL-DTL-16232 heavy manganese phosphate-coated condition, and ASTM A1059 Zn-alloy thermo-diffusion coated (Zn-TDC). The ASTM A723 steel base material exhibits a yield strength of ~1000 MPa. The effects of the surface treatments versus uncoated steel were examined. The fatigue life of the Zn-TDC specimens was generally reduced on as-coated specimens versus uncoated or phosphate-coated specimens. Several mechanisms are examined including the role of compressive residual stress relief with the Zn-TDC process as well as fatigue crack initiation from the hardened Zn-Fe alloy surface layer produced in the gas-metal reaction. Additionally, the effects of corrosion pitting on the fatigue life of coated specimens are explored as the Zn-TDC specimens exhibit significantly improved corrosion resistance over phosphate-coated and oiled specimens.</t>
  </si>
  <si>
    <t>coated steel, corrosion, fatigue, surface engineering, thermo-diffusion coating, wear, Zinc coating</t>
  </si>
  <si>
    <t>10.1061/(ASCE)BE.1943-5592.0001115</t>
  </si>
  <si>
    <t>Fatigue Assessment of Full-Scale Retrofitted Orthotropic Bridge Decks</t>
  </si>
  <si>
    <t>© 2017 American Society of Civil Engineers.Full-scale fatigue tests were performed on two retrofitted orthotropic bridge decks (OBDs). The retrofitting systems consist of adding a second steel plate on the top of the existing deck. The aim is to reduce the stresses at the fatigue-sensitive details and therefore extend the fatigue life of the OBD by stiffening the existing deck plate. Two retrofitting systems were studied. The bonded system consists of bonding a second steel plate to the existing deck by vacuum infusing a thin adhesive layer (2 mm) between the two steel plates. The sandwich system consists of bonding the second steel plate through a thick polyurethane core (15 mm). The aim of the study was to assess the fatigue performance of both retrofittings. No fatigue damage was detected in the retrofitting layers during fatigue tests after three million cycles of wheel load. The stresses close to the deck-plate-to-stiffener welds decreased by at least 55% when using the bonded steel plates system and 45% when using the sandwich steel plates system. Both systems proved to have sufficient fatigue life to withstand traffic wheel loads running on orthotropic bridge decks and help extend the fatigue life of the existing OBD.</t>
  </si>
  <si>
    <t>Fatigue, Orthotropic steel bridge decks, Reinforcement, Sandwich structures, Structural bonding</t>
  </si>
  <si>
    <t>10.1061/(ASCE)BE.1943-5592.0001114</t>
  </si>
  <si>
    <t>Experimental Study and Residual Performance Evaluation of Corroded High-Tensile Steel Wires</t>
  </si>
  <si>
    <t>© 2017 This work is made available under the terms of the Creative Commons Attribution 4.0 International license.To evaluate the residual service performance of corroded high-tensile steel wires, a batch of in situ wires that had served for 13 years in the hangers of an arch bridge was investigated. Four types of corroded wires were derived from the in situ wires by placing them in the indoor environment for 1.5 years (Type A) or treating them in an alternate dry-wet environment for 0.25-1.5 years (Types B, C, and D). The mechanical properties of the corroded wires were investigated with tensile and fatigue tests, and the fracture characteristics were observed. Fatigue tests on Type A wires with different stress ranges were conducted, and the stress intensity factor range Kp at the bottom of crack-initiation pits was analyzed. According to the S-N curve for Type A wires, the crack-propagation characteristics of steel wires were investigated. The linear elastic fracture mechanics (LEFM) approach was used to predict the residual life of corroded wires in two systems of arch bridges. The tests show that the ultimate strain of corroded wires decreased with an increase in degree of corrosion. The fatigue properties of wires were found to degrade significantly at the early corrosion stage, and the degradation rate slowed down with further development of corrosion. The correlation between the fatigue life and the stress intensity factor range Kp at the bottom of corrosion pits shows that larger pitting size tended to have shorter life under the same stress range, and fatigue cracks were difficult to initiate at the corrosion pits below the fatigue threshold. The crack-growth parameters of the Paris law identified from the S-N curve of Type A wires were m = 2.87, C = 8 × 10 -12 under the stress ratio R = 0.5. The residual life predicted by LEFM shows that in a dry environment, corroded wires with an initial pitting depth of 0.6 mm can serve for more than 30 years in arch-beam combination-system bridges, whereas they can only serve for 5 years in floating-system arch bridges.</t>
  </si>
  <si>
    <t>Corrosion, Fatigue fracture, High-tensile steel wire, Mechanical property, Residue life</t>
  </si>
  <si>
    <t>10.1016/j.jcsr.2017.08.020</t>
  </si>
  <si>
    <t>ULCF assessment of X52 piping steel by means of cyclic bending tests</t>
  </si>
  <si>
    <t>© 2017 Elsevier LtdPipelines and piping components may experience large cyclic deformations during a reduced number of cycles (Ni = 1–100 cycles), when subjected to extreme cyclic loading events (e.g. hurricanes, support settlements, earthquakes). In accordance with these loading scenarios, a lateral movement can be applied to the pipeline inducing bending stresses that gradually promotes strain localization, due to progressive plastic instabilities (buckling), damage evolution and final failure. This work aims at characterizing ultra-low cycle fatigue (ULCF) behaviour of the X52 piping steel under bending and local buckling state. An experimental program was carried out to derive ULCF data for smooth, notched and flat-grooved specimen geometries under cyclic bending. Furthermore, the small-scale tests were simulated in ABAQUS® with the objective of computing the parameters governing the fatigue damage models. The classical Coffin-Manson strain-life relation commonly used in the low cycle fatigue (LCF) regime is proposed to model the fatigue lives. In addition, the Xue model, particularly dependent of the monotonic fracture strain was also used for the prediction of the number of cycles until the crack initiation. The numerical data obtained with these models are compared, being achieved similar fatigue lives predictions for notched plane specimens. For the case of flat-grooved specimens which provides plain strain conditions, an overestimation from the Coffin-Manson relation was observed while the Xue model reproduces very good results for both specimens' series.</t>
  </si>
  <si>
    <t>Cyclic bending, Experimental techniques, Numerical modelling, ULCF, X52 piping steel</t>
  </si>
  <si>
    <t>10.1016/j.vacuum.2017.08.023</t>
  </si>
  <si>
    <t>Fatigue performance evaluation for ITER IVC conductor component materials</t>
  </si>
  <si>
    <t>Vacuum</t>
  </si>
  <si>
    <t>© 2017 Elsevier LtdThe ITER IVCs are made of stainless steel mineral-insulated conductors composed by an OFE copper conductor and a SS316LN jacket. The baseline design requires the coils to endure all ITER machine life time. After a brief review of past and recent literatures, no results are available and of our interest. Moreover, cold working, aging treatments as well as the environment temperature affect the mechanical and fatigue properties. The present paper summarizes data from tensile and uniaxial tension load controlled fatigue tests on both the steel jacket and the copper conductor in the IVC representative operation conditions. Tests are performed on specimens sectioned from the tubes undergone cold working of conductor compaction, coil winding and so on as well as heat treatment at 240 °C for 24 h of baking, and finally tested at operation temperature of 120 °C. The fatigue tests were conducted at frequency of 15 Hz and the stress ratio of R = 0.1. Results from tensile tests show both strength and ductility decrease as temperature rises from RT to 120 °C. Results from fatigue tests are presented as S-N relationships with the maximum stress expressed as a percentage of the strength under static loading. It was found that the fatigue strength limit for OFE copper conductor and SS316LN jacket were close to 120 MPa and 275 MPa respectively. The influence from residual stresses on the static and fatigue performance of 316LN jacket were also investigated It was found that the ductility and fatigue life can be improved by residual stress releasing of heat treatment at 650 °C for 100 h.</t>
  </si>
  <si>
    <t>Aging, Cold working, OFE conductor, S-N curve, SS316LN</t>
  </si>
  <si>
    <t>10.1111/ffe.12685</t>
  </si>
  <si>
    <t>Microscopic damage evolution during very-high-cycle fatigue (VHCF) of tempered martensitic steel</t>
  </si>
  <si>
    <t>© 2017 Wiley Publishing Ltd.Dimensioning with high-strength steels relies on the knowledge of Wöhler-type S/N data and the assumption that no failure occurs for load levels below the fatigue limit for applications where the number of load cycles exceeds 107. Very-high-cycle fatigue (VHCF) experiments applied to a 0.5C-1.0Cr-Mo tempered steel (German designation: 50CrMo4) revealed surface crack initiation at prior austenite grain boundaries in medium strength condition (37HRC) and internal crack initiation at nonmetallic inclusions at high strength condition (57HRC). Despite the formation of small cracks during cycling up to 109 cycles, it seems that these are nonpropagating cracks in the case of the medium strength condition and therefore a real fatigue limit exists. Application of automated electron back-scatter diffraction (EBSD) within the shallow-notched area of electro-polished fatigue specimens had shown that prior austenite grain boundaries act as effective obstacles to crack propagation. High-resolution thermography during cycling of the specimens allowed the identification of local plasticity, which led to crack initiation at a later stage of the fatigue life. It was found that Cr segregation rows play a decisive role in the crack initiation process. By means of high-resolution electron microscopy in combination with focused ion beam milling (FIB), evolution of cyclic plasticity and crack initiation was correlated with the material's microstructure. The results are discussed in terms of the completely different crack initiation mechanisms of medium and high strength variants of the same steel. EBSD microstructure and crack propagation data are used to adapt a numerical modeling tool to predict microcrack propagation in the VHCF regime.</t>
  </si>
  <si>
    <t>FGA, martensitic steel, modeling, VHCF</t>
  </si>
  <si>
    <t>10.1061/(ASCE)BE.1943-5592.0001120</t>
  </si>
  <si>
    <t>Novel Method for Retrofitting Superstructures and Piers in Aged Steel Railway Bridges</t>
  </si>
  <si>
    <t>© 2017 American Society of Civil Engineers.Deterioration of aging bridges is a serious problem that affects their serviceability and durability. Appropriate repair, strengthening, or replacement work should be performed on aged bridge structures to ensure they remain in good condition. A novel strengthening method using rubber-latex mortar, glass-fiber-reinforced polymer plates, lightweight rapid-hardening concrete, and reinforcement bars is proposed in this article. The strengthening method can be used to strengthen both steel railway bridge superstructures and piers. To confirm the effectiveness of the strengthening method, field tests on a short-span railway bridge and laboratory tests on longitudinal-lateral beam connections and steel piers were performed. Because the structural stiffness of aged steel structures is directly related to the fatigue performance and the seismic behavior of steel piers, the applied load versus displacement and strain responses of the test specimens were of primary interest in the tests. Strain results at key sections were experimentally measured and are reported in this paper. According to the experimental results, the present renovation method can significantly enhance the rigidity and reduce the stress levels in bridge girders, connections, and piers, resulting in the extension of the residual service life of such structures.</t>
  </si>
  <si>
    <t>Fatigue service life, Railway superstructures, Steel connections, Steel piers, Strengthening</t>
  </si>
  <si>
    <t>10.1016/j.ijfatigue.2017.07.009</t>
  </si>
  <si>
    <t>Effect of microstructure on fatigue behaviour of advanced high strength ductile cast iron produced by quenching and partitioning process</t>
  </si>
  <si>
    <t>© 2017The fatigue behaviour of high strength ductile cast iron produced by a quenching and partitioning process (Q&amp;P) is evaluated. The Q&amp;P process is receiving increased attention as a new way to produce ultra-high strength steels with multiphase microstructures composed of a martensite matrix and substantial amounts of carbon-stabilized retained austenite. Currently, the mechanical properties arising from applying the Q&amp;P process in ductile cast irons have not been investigated. Thermal treatments consisted of heating the material to 880 °C for a 2 h soaking time followed by quenching in oil at 140 °C and 170 °C, intermediate temperatures between Ms and Mf allowing the formation of a controlled amount of athermal martensite. The material was reheated to 300 °C and 375 °C (the partition treatment) for different times between 15 and 120 min and subsequently air-cooled to room temperature. Microstructural evolution and carbon partitioning was investigated by in situ synchrotron X-ray diffraction. With a microstructure composed of tempered martensite, bainitic ferrite and carbon-enriched stabilized austenite, a new class of properties was obtained, with an enhanced strength when compared to ADI (austempered ductile iron) while still maintaining reasonable elongation. Fatigue testing was undertaken using polished plain bend bars (no stress concentration features) assessed under four-point bending. Uninterrupted tests at varying loads show that the higher partitioning temperature is beneficial for fatigue life. Fracture initiation sites are primarily from pores and a number of decohered graphite nodules. A strong influence of the microstructure on subsequent fatigue crack growth is observed from interrupted testing with replica records and SEM examination of tested samples, with cracks exhibiting significant tortuosity, at times even appearing to grow approximately parallel to the tensile axis. Using these results, the effects of the Q&amp;P treatment, particularly the role of the partitioning time and temperature, on the fatigue properties of ductile cast iron are assessed.</t>
  </si>
  <si>
    <t>Austenite stability, Ductile iron heat treatment, Quenching and partitioning, Retained austenite</t>
  </si>
  <si>
    <t>10.1016/j.jcsr.2017.07.006</t>
  </si>
  <si>
    <t>Mechanism study on the low cycle fatigue behavior of group studs shear connectors in steel-concrete composite bridges</t>
  </si>
  <si>
    <t>© 2017 Elsevier LtdClustering the stud shear connectors with a narrow spacing to form group studs is useful for the concrete slab prefabrication in steel-concrete composite bridges. But the existing test and analysis results have shown that arranging studs in group tends to be unfavorable to the stud static and fatigue performance. The current fatigue design of the group studs may still experience an overestimation or an underestimation problem since the fatigue mechanism study on group studs is rare. Therefore, a parametric push-out analysis was carried out for explaining the fatigue behavior of group studs, particularly the low cycle fatigue aspect with the fatigue life lower than 2 million cycles. There were 12 static and cyclic push-out models in the analysis. Meanwhile, a series of static push-out tests were also introduced to verify the analysis works. According to the static analysis results, the unequal stud shear forces in the group studs, which were indicated by the analyzed static failure mode, resulted in the reductions of stud shear stiffness and strength. According to the low cycle cyclic analysis results, the fatigue damage initiated at the bottom point of the stud root section in the push load direction, which can be called the fatigue critical point. The low cycle fatigue life reduction of group studs, which was evaluated by the analysis results and the introduced multi-axial fatigue damage criterion, can be explained by the uneven cyclic tensile strain and stress distributions on every individual fatigue critical point in the group studs.</t>
  </si>
  <si>
    <t>Group studs, Low cycle fatigue life, Multi-axial fatigue criterion, Shear stiffness, Shear strength, Strain distribution, Stress distribution</t>
  </si>
  <si>
    <t>10.1016/j.ijfatigue.2017.07.008</t>
  </si>
  <si>
    <t>A generalized strain energy density exhaustion model allowing for compressive hold effect</t>
  </si>
  <si>
    <t>© 2017 Elsevier LtdThe aim of the present work is to propose a generalized strain energy density exhaustion model to predict the creep-fatigue lives. The oxidation damage, which is described by a correction factor representing the non-linear oxidation damage mechanism, is considered in the proposed model. All the 77 experimental data sets of GH4169 superalloy at 650 °C, Inconel 738 superalloy at 850 °C and P91 steel at 550 °C in both tension-hold-only and compression-hold-only tests are used to validate the prediction capabilities of the model. The fatigue, creep and oxidation damages per cycle are separately calculated. Then a three-dimensional damage interaction diagram combined with a suitable enveloping surface is proposed.</t>
  </si>
  <si>
    <t>Damage, Interaction diagram, Life prediction, Oxidation, Strain energy density exhaustion</t>
  </si>
  <si>
    <t>10.1002/maco.201709488</t>
  </si>
  <si>
    <t>Effect of grain size on the low cycle fatigue behavior of 316LN stainless steel in high temperature water</t>
  </si>
  <si>
    <t>Materials and Corrosion</t>
  </si>
  <si>
    <t>© 2017 WILEY-VCH Verlag GmbH &amp; Co. KGaA, WeinheimThe effects of grain size on the fatigue life and crack initiation mechanism of 316LN stainless steel (SS) in 320 °C water environment were investigated by corrosion fatigue cracking test system, scanning electron microscopy (SEM), electron backscatter diffraction technique (EBSD), and transmission electron microscopy (TEM). The grain sizes of the specimens were controlled to be 30, 80, and 210 µm, respectively, by different solution treatments. The experimental results indicated that the specimens with fine grains own the longest fatigue lives than those with intermediate and coarse grains. The fatigue stress amplitudes of the specimens increased with the grain refinement, although the fatigue lives of the specimens with intermediate and coarse grains were similar. The improvement of fatigue life for the specimens with fine grains was attributed to the decreasing of the crack initiation induced by refined crystalline strengthening. Moreover, the dislocation structures of the specimens with fine grains consisted of walls and cells. While planar slip bands were found in the specimens with intermediate and coarse grains.</t>
  </si>
  <si>
    <t>316LN stainless steel, dislocation structure, EBSD, grain size, low cycle fatigue</t>
  </si>
  <si>
    <t>10.1111/ffe.12606</t>
  </si>
  <si>
    <t>Corrosion fatigue crack growth mechanisms in offshore monopile steel weldments</t>
  </si>
  <si>
    <t>© 2017 Wiley Publishing Ltd.Offshore structures are generally fabricated of welded joints, which are considered as potential spots for crack initiation owing to the degree of stress concentrations imposed by the weld geometry and the effects of residual stresses introduced by welding processes. There are significant numbers of the current and anticipated offshore installations coupled with the use of newer materials and fabrication techniques. It is therefore important to understand the crack growth mechanisms in these structures accompanied with the effects of mean or residual stresses for a safe estimation of their service lives. In this paper, crack growth results of HAZ and weld materials similar to those used for offshore installations are presented. Tests were conducted in air and in simulated free-corrosion conditions at loading frequencies of 0.3 Hz in seawater, 5 Hz in air and at loading ratios of 0.1, 0.5 and 0.7. Results showed that crack growth rates were influenced by mean stresses, materials microstructure accompanied by welding procedure and environment. Crack growth results showed good agreement when compared with those obtained from other steels used for offshore structures.</t>
  </si>
  <si>
    <t>crack growth rates, free-corrosion, HAZ, mean stress, weld</t>
  </si>
  <si>
    <t>10.1111/ffe.12615</t>
  </si>
  <si>
    <t>Multi-scale fatigue crack propagation in 304 stainless steel: experiments and modelling</t>
  </si>
  <si>
    <t>© 2017 Wiley Publishing Ltd.The stages of fatigue crack initiation and small crack propagation usually occupy most part of fatigue life. The multi-scale fatigue crack propagation mechanism of 304 stainless steel using in situ optical microscopy was investigated in this paper. An analytical model was also proposed to predict the multi-scale crack growth rate. Results indicated that grain boundaries inhibit the small crack propagation and lead to the fluctuation of crack growth rate when the applied stress is relatively low. The prediction results using the proposed model agree well with the experimental result. The effect of grain size distribution on crack growth rate can be identified by the present model. Moreover, the prediction capacity of the proposed model is further verified by using another two materials, for example 7075-T6 and U720Li.</t>
  </si>
  <si>
    <t>crack propagation model, grain boundary, microstructural dissimilitude, small fatigue crack</t>
  </si>
  <si>
    <t>10.19562/j.chinasae.qcgc.2017.10.017</t>
  </si>
  <si>
    <t>An Experimental Study on the Fatigue Characteristics of Automatic Transmission Gears with Manganese Phosphate Conversion Coating</t>
  </si>
  <si>
    <t>Qiche Gongcheng/Automotive Engineering</t>
  </si>
  <si>
    <t>© 2017, Society of Automotive Engineers of China. All right reserved.In order to extend the contact fatigue life of alloy steel gears for automatic transmission (AT), surface conversion coating technology is applied to gears for enhancing their fatigue pitting resistance. The principle of chemical conversion filming is employed to generate several microns of soft manganese phosphate conversion coating on gear surfaces, the tribological performance of coatings is evaluated by SRV multifunctional friction and wear tester, and the surface micro-topography of coatings is observed by confocal laser scanning microscope (CLSM) and scanning electron microscope (SEM). The power cycle fatigue test of single gear pair and automatic transmission fatigue test are conducted on different matching gear pairs to compare their contact fatigue characteristics. The effects of two kinds of automatic transmission fluid (ATF) on the fatigue pitting of gear pairs are comparatively analyzed, and the pitting resistance mechanism of manganese phosphate conversion coatings is investigated. The results show that the initial running compatibility of gear pair with manganese phosphate conversion coatings is significantly improved. A soft layer of several microns is generated on the surface of gear teeth that fills up the most cutting ripples on gear surface, and hence reduces the maximum local meshing contact stress and the friction coefficient of metal surface and improves the conditions of oil film and lubrication during gear meshing. In one word, applying manganese phosphate conversion coating to gears with different surface machining and using properly selected ATF can significantly enhance the contact fatigue resistance of gears and might be an effective way of extending the fatigue life of automotive transmission gears.</t>
  </si>
  <si>
    <t>AT gear, Contact fatigue life, Friction and wear, Manganese phosphate coating</t>
  </si>
  <si>
    <t>10.11896/j.issn.1005-023X.2017.020.014</t>
  </si>
  <si>
    <t>Low Cycle Fatigue Behavior of Al-Zn-Mg-Cu Alloy Containing Zr and Sc</t>
  </si>
  <si>
    <t>© 2017, Materials Review Magazine. All right reserved.The single stage aging and RRA treatment on both microstructure and fatigue properties of Al-Zn-Mg-Cu alloy with Zr and Sc content were investigated through the transmission electron microscope and the low-cycle fatigue tests. In the single aging treatment state, the major precipitates inside the grains are η' phases, the discontinuous equilibrium phase precipitates at the grain boundaries, and there exist the precipitate free zones near the grain boundaries. For the alloy subject to RRA treatment state, the precipitates both inside the grains and at the grain boundaries obviously grow, and the precipitate free zone widens. Under the low-cycle fatigue loading condition, the alloy with different heat treatment states exhibits mainly the stable cyclic stress response behavior at the total strain amplitudes ranged from 0.4% to 0.7%. However, at the total strain amplitude of 0.8%, the alloy shows mostly the cyclic strain softening followed by the cyclic strain hardening. At the total strain amplitudes from 0.4% to 0.6%, the RRA treatment can effectively prolong the low-cycle fatigue lives of the alloy. The relationships between the plastic strain amplitude, elastic strain amplitude and reversals to failure are linear, and can be described separately with the Coffin-Manson formula and Basquin equations. In addition, the fatigue cracks initiate transgranularly at the free surface of fatigue samples and propagate transgranularly.</t>
  </si>
  <si>
    <t>Al-Zn-Mg-Cu, Low cycle fatigue, Sc, Zr</t>
  </si>
  <si>
    <t>10.3390/met7100447</t>
  </si>
  <si>
    <t>High power diode laser (HPDL) for fatigue life improvement of steel: Numerical modelling</t>
  </si>
  <si>
    <t>© 2017 by the authors. Licensee MDPI, Basel, Switzerland.This paper deals with the improvement of fatigue life of AISI 1040 steel components by using a High Power Diode Laser (HPDL). First, the meaningfulness of each operational parameter was assessed by varying the experimental laser power and scan speed. After laser treatment, fatigue tests were performed to investigate the influence of laser processing parameters on the material resistance. The fatigue tests were carried out by using a rotating bending machine. Wöhler curves were obtained from the analysis of experimental results. Second, in the light of experimental findings, a 3D transient finite element method for a laser heat source, with Gaussian energy distribution, was developed to predict the temperature and the depth of the heat affected zone on the workpiece. The model allows us to understand the relationship between the laser treatment parameters and the fatigue enhancement of the components. HPDL was found to significantly increase the fatigue life of the irradiated workpieces, thus revealing its suitability for industrial applications.</t>
  </si>
  <si>
    <t>Diode laser, Fatigue life, Finite element modelling, Hardening, Steel</t>
  </si>
  <si>
    <t>10.7538/yzk.2017.youxian.0059</t>
  </si>
  <si>
    <t>Fatigue Behavior of Domestic 316LN Stainless Steel under Simulated AP1000 Primary Coolant Environment</t>
  </si>
  <si>
    <t>© 2017, Editorial Board of Atomic Energy Science and Technology. All right reserved.Fatigue is the key parameter of nuclear power plant (NPP) primary coolant pipe design life assessment. In this paper, the fatigue of domestic 316LN stainless steel, which is used for AP1000 NPP main pipe, was test under simulated primary coolant environment, then the fatigue behavior and the fracture mechanism were analyzed. The results show that the peak stress increases with the strain amplitude; the large strain amplitude specimens exhibit cyclic hardening, cyclic softening and instability behavior, while the low strain amplitude specimens show neither hardening nor softening behavior before instability; the fatigue life of domestic 316LN decreases from 105 to 102, as the strain amplitude increases from 0.2% to 1.2%. The fatigue crack initiates at the specimen surface, propagates on the direction perpendicular to the principal stress through transgranular manner, and leaves typical fatigue striations. A lot of rhombus corrosion products are found on the striation, and the environment assist crack mechanism is apt to hydrogen-induced cracking mechanism.</t>
  </si>
  <si>
    <t>316LN, Corrosion fatigue, Low cycle fatigue, Primary coolant, Primary coolant pipe</t>
  </si>
  <si>
    <t>10.1520/MPC20160115</t>
  </si>
  <si>
    <t>The paths of small fatigue cracks in high-strength steels initiated from inclusions and small defects</t>
  </si>
  <si>
    <t>Copyright © 2017 by ASTM International.In fatigue, the early growth mechanisms, paths, and rates of the microstructurally small cracks are not well known. Growth of subsurface - undetected - cracks cannot be monitored in real time, and postfracture fractography is complicated because of the statistical nature of local microstructure. Furthermore, hammering or sliding often damages the fracture surface before the test is stopped. We addressed this challenge with two approaches. This paper deals with fractographic details connected to local microstructure obtained by milling and imaging with a focused ion beam in a scanning electron microscope (SEM). The results provided input such as crack growth on adjacent planes and their coalescence, as well as formation of the "optically dark areas" that play a key role in the early growth and initiation of small cracks in fatigue. A subset of data consisting of eleven 100Cr6 bearing steel specimens loaded at the same stress amplitude, with fatigue lives (Nf) in the range of 10·106 &lt; Nf &lt; 650·106 loading cycles are studied and discussed. The second test series revealed that very early initiation and crack arrest are typical for small notches in the 34CrNiMo6 QT steel. The relation of crack path and microstructure, along with their connection to the optically dark area, is discussed.</t>
  </si>
  <si>
    <t>Fatigue, Non-metallic inclusion, Optically dark area, Small crack</t>
  </si>
  <si>
    <t>10.1016/j.compstruct.2017.06.056</t>
  </si>
  <si>
    <t>Mode I fatigue crack arrest in tensile steel members using prestressed CFRP plates</t>
  </si>
  <si>
    <t>© 2017 Elsevier LtdNumerous studies in the literature have shown that the strengthening of steel members using carbon fiber reinforced polymer (CFRP) composites can significantly extend the fatigue life of these structures. However, not enough attention has been focused on the potential of prestressed CFRP reinforcements for fatigue crack arrest in such members. In the current study, a simple analytical model is proposed to calculate the required prestressing level in the CFRP reinforcements in order to arrest the propagation of an existing fatigue crack in tensile steel members. Furthermore, a novel mechanical unbonded system is developed to anchor the high prestressing forces in CFRP reinforcements to the steel substrate using friction. A set of fatigue tests are performed on unstrengthened and strengthened precracked steel plates to verify the proposed model. The experimental results of the current study showed that the application of nonprestressed ultra-high modulus CFRP plates as externally bonded reinforcements can increase the fatigue life of precracked steel plates by a factor of 4.3. However, fatigue crack arrest is only possible when prestressed CFRPs of a certain prestressing level are used. Based on the analytical, numerical, and experimental results of the current study, it can be concluded that existing fatigue cracks in tensile steel members can be arrested using the proposed prestressed unbonded reinforcement system with the initial prestressing level calculated using the proposed model. In addition, some design recommendations are provided for fatigue crack arrest in practical cases.</t>
  </si>
  <si>
    <t>Carbon fiber reinforced polymer (CFRP), Crack arrest, Fatigue strengthening, Prestressed unbonded reinforcement (PUR), Steel structures</t>
  </si>
  <si>
    <t>10.3139/120.111078</t>
  </si>
  <si>
    <t>Experimental investigation of fiber reinforced composite leaf springs</t>
  </si>
  <si>
    <t>© Carl Hanser Verlag GmbH &amp; Co. KG.The aim of this study is to experimentally investigate fiber reinforced polymeric composite leaf springs which could be used in a light commercial vehicle instead of a double steel leaf spring. E-glass/epoxy, carbon/epoxy and E-glass-carbon/epoxy flat leaf springs were produced by vacuum assisted resin transfer molding (VARTM) method with specially designed mold. Experimental results show that spring rates were 91.4, 98.4 and 97.1 N × mm-1 for carbon/epoxy, E-glass/epoxy and E-glass-carbon/epoxy leaf springs, respectively. Fatigue tests indicate that the carbon/epoxy leaf springs have the longest average usage life with approximately 89 % weight reduction, although E-glass/epoxy ones satisfy the minimum usage life requirements with higher load carrying capacity with 82 % weight reduction.</t>
  </si>
  <si>
    <t>Composite leaf springs, Composite structure, Fatigue properties, Layered structures, Vacuum assisted resin transfer molding</t>
  </si>
  <si>
    <t>10.1061/(ASCE)CC.1943-5614.0000817</t>
  </si>
  <si>
    <t>Experimental Study of Fatigue Flexural Performance of Concrete Beams Reinforced with Hybrid GFRP and Steel Bars</t>
  </si>
  <si>
    <t>© 2017 American Society of Civil Engineers.Concrete beams reinforced with a combination of steel and glass fiber-reinforced polymer (GFRP) bars exhibit promising strength, serviceability, and durability. The fatigue performance of concrete beams with hybrid reinforcement has not been studied previously. This paper designs an experimental program to investigate the fatigue flexural performance of concrete beams with longitudinal tension reinforcement of steel and GFRP bars. One static flexural specimen and three fatigue flexural specimens are tested. The influences of the fatigue load and reinforcement ratio on the fatigue behaviors are investigated. The fatigue loading level and the effective reinforcement ratio influence the fatigue life. The fatigue loading has little influence on the neutral axis depth. The curvature and midspan deflection increase significantly with the fatigue cycles before 0.01 million cycles and then increase slightly with the fatigue cycles after 0.01 million cycles. During the majority of the fatigue life, crack widths develop slowly. Different theoretical models for the midspan deflection of the concrete beams with hybrid reinforcement subjected to fatigue loading are developed and compared with the test results, and the selected model shows satisfactory accuracy.</t>
  </si>
  <si>
    <t>Fatigue, Fiber-reinforced polymer (FRP), Flexure, Hybrid reinforcement</t>
  </si>
  <si>
    <t>10.3969/j.issn.1007-7294.2017.10.011</t>
  </si>
  <si>
    <t>Study on tension and fatigue property of cracked steel plates reinforced by CFRP plates</t>
  </si>
  <si>
    <t>© 2017, Editorial Board of Journal of Ship Mechanics. All right reserved.Based on the Dugdale model of fracture mechanics, an approach considering composites reinforcing cracked steel plate is given. The failure of steel plates under tension is simulated by virtual fracture closure method in Abaqus. The effective length and width of CFRP strip for reinforcing are both theoretically and experimentally investigated. The fatigue life of steel plate with a crack is estimated by Paris formula and the effect of CFRP reinforcement is explored with experiments. The results show the existence of effective length and width of CFRP reinforcement which can be referred in the CFRP reinforcing application. The fatigue life of steel plates reinforced by CFRP is obviously increased to an extent.</t>
  </si>
  <si>
    <t>CFRP (Carbon Fiber Reinforced Polymer), Crack, Fatigue, Fracture mechanics, Tension</t>
  </si>
  <si>
    <t>10.17559/TV-20160908131618</t>
  </si>
  <si>
    <t>Fatigue properties of weld joint of steel sheets treated by PLASOX process</t>
  </si>
  <si>
    <t>Tehnicki Vjesnik</t>
  </si>
  <si>
    <t>© 2017, Strojarski Facultet. All rights reserved.The paper deals with the fatigue properties of weld joints of thin steel sheets DC01 as well as the fatigue properties of weld joints of steel sheets DC01 treated by the PLASOX process, which is patented by RÜBIG company. Fatigue properties of these steel sheets were consequently confronted with the fatigue properties of these materials without weld. Steel sheets were welded by fibre laser TruFiber 400. Fatigue life tests were carried out under bending load with frequency of 20 kHz on ultrasonic fatigue machine KAUP-ZU. On the fractured surfaces the fractographic analysis was carried out to determine the mechanism of rupture. The results proved that plasma nitrooxidation by PLASOX process had a positive effect on fatigue life of weld joints.</t>
  </si>
  <si>
    <t>Fatigue properties, Laser welding, Plasma nitrooxidation</t>
  </si>
  <si>
    <t>10.1007/s12206-017-0918-2</t>
  </si>
  <si>
    <t>Discrepancies of fatigue crack growth behaviour of API X65 steel</t>
  </si>
  <si>
    <t>© 2017, The Korean Society of Mechanical Engineers and Springer-Verlag GmbH Germany.This paper discusses the fatigue life behaviour of the API X65 steel tested under constant amplitude loading in ambient temperature. The influence of repeated loading at a particular stress ratio would favour the initiation of fatigue cracks that would consequently affect the fatigue crack growth. The main objective of this paper is to evaluate the load ratio effects on fatigue crack growth rate, taking into account their statistical characteristics. The fatigue crack growth test was carried out using compact-tension specimen at different load ratios of 0.1, 0.4 and 0.7. The experimental results showed the crack growth rate was dependent on the applied load. It was observed that the load ratio effect was less significant in stable crack growth regions. The result was consistent with the multiple regression test obtained by the least square method at a significance level of 0.05. The empirical model of Paris and Walker was utilised to evaluate the effects of load ratio on the fatigue crack growth rates. The approximation of fatigue life lies between 10-25 % of error using conservative model and 6 % error using the Walker model. The experimental data was scattered within a factor-of-2 correlation line suggesting that the accuracy of the experimental data towards the estimated values was high.</t>
  </si>
  <si>
    <t>API X65 steel, Crack growth, Effect of stress ratio, Fatigue</t>
  </si>
  <si>
    <t>10.1007/s13632-017-0377-2</t>
  </si>
  <si>
    <t>Influence of Strain Aging on Fatigue Behavior and Structural Evolution of P91 Steel</t>
  </si>
  <si>
    <t>© 2017, Springer Science+Business Media, LLC and ASM International.Research on fatigue behavior and microstructural evolution of P91 steel under pre-dynamic strain aging conditions (pre-DSA), and strain aging (SA) conditions at 550 °C has been carried out, and the experimental results were compared with the pure fatigue (PF) results, also at 550 °C. The comparison indicated that, under various strain amplitudes, the fatigue life of P91 at 550 °C decreased after pre-DSA or SA treatments relative to PF, and that the effect of the pre-DSA treatment was more significant. The SA treatment induced the localization of plastic deformation, creating obvious stress concentrations on the surface that led to the initiation of multiple cracks which decreased the fatigue life of P91. Transmission electron microscopy analysis of P91 indicated that pre-DSA promoted higher dislocation density and increased the mechanical strength, while SA decreased the dislocation density and the mechanical strength. During fatigue tests, the martensite laths in pre-DSA and SA specimens recovered more completely relative to those under PF, and the recovery extent was directly related with the decrease of fatigue life.</t>
  </si>
  <si>
    <t>Fatigue, High temperature, P91, Strain aging</t>
  </si>
  <si>
    <t>10.1016/j.nucengdes.2017.07.001</t>
  </si>
  <si>
    <t>Fatigue assessment for seismic loads considering material degradation due to stress corrosion cracking</t>
  </si>
  <si>
    <t>Nuclear Engineering and Design</t>
  </si>
  <si>
    <t>© 2017 Elsevier B.V.This study was aimed at showing a fatigue damage assessment procedure for seismic loads considering material degradation, specifically stress corrosion cracking (SCC), caused during long term operation of nuclear power plants. To superpose the damage due to cyclic loading and SCC, crack growth analysis was applied to the fatigue damage assessment, although this assessment is conventionally performed using the usage factor. To show applicability of the crack growth prediction to seismic loads, fully-reversed stress- or strain-controlled crack growth tests were conducted using plate specimens made of Type 316 stainless steel. A relatively large load amplitude was applied to simulate a fast growth rate, which was 0.32 mm/cycle for the maximum rate case. It was shown that obtained crack growth rates correlated well with the strain intensity factor range. Furthermore, the effect of crack closure was corrected by using the effective strain intensity factor range. Fatigue life estimated by the crack growth prediction with an initial depth of 50 μm correlated well with the fatigue life obtained by low-cycle and extremely low-cycle fatigue tests, for which the maximum strain range was 12%. Finally, a fatigue damage assessment procedure considering the effect of SCC was presented, in which the initial crack depth was determined by SCC initiation and growth predictions.</t>
  </si>
  <si>
    <t>Crack growth, Extremely low-cycle fatigue, Fatigue damage, Seismic load, Stainless steel, Strain intensity factor</t>
  </si>
  <si>
    <t>10.1016/j.engfracmech.2017.06.012</t>
  </si>
  <si>
    <t>Fatigue analysis of marine welded joints by means of DIC and IR images during static and fatigue tests</t>
  </si>
  <si>
    <t>© 2017 Elsevier LtdThe traditional methods of fatigue assessment of metallic and composite materials are extremely time consuming. The thermographic measurements during static tests can be used to predict the fatigue limit. This procedure has been already applied to composite materials. The aim of this study is the application of this procedure for the fatigue assessment of steel welded joints. Static tensile and fatigue tests were carried out on butt welded specimens, made of S355 steel. Two full-field techniques were applied during the tests: digital image correlation and infrared thermography techniques. Fatigue tests at increasing loads were performed by a stepwise succession in order to apply the Thermographic Method. The value of the fatigue limit, obtained by the traditional procedure, was compared with the values predicted by means of the Thermographic Method during stepwise succession fatigue tests and by means of the infrared thermography technique during static tensile tests. The predicted values are in good agreement with the experimental values of fatigue life.</t>
  </si>
  <si>
    <t>Digital Image Correlation, Infrared Thermography, Marine structures, Thermographic Method, Welded joints</t>
  </si>
  <si>
    <t>10.1016/j.ijfatigue.2017.05.013</t>
  </si>
  <si>
    <t>Comparative assessment of remnant tensile properties of modified 9Cr-1Mo steel under prior low cycle fatigue and creep-fatigue interaction loading</t>
  </si>
  <si>
    <t>© 2017Progressive deterioration in the mechanical properties with increasing service period is commonly observed and hence needs to be addressed. Awareness about the rate of degradation of the properties can circumvent a lot of problems faced during service. Hence the present work aims to understand the degradation of tensile properties due to prior cyclic loading. Systematic comparative evaluation study for the evolution of tensile properties with prior fatigue loading and the deformation and damage evolution process in modified 9Cr-1Mo steel during low cycle fatigue (LCF) and creep-fatigue interaction (CFI) loadings has been carried out. For this, LCF and CFI experiments were carried out at constant strain amplitude of ±0.6%, strain rate of 3 × 10−3 s−1 and temperature of 600 °C. Experiments interrupted after 5, 10, 30, and 50% of the total fatigue life (Nf) under both LCF and CFI conditions were followed by monotonic loading at the same strain rate and temperature until fracture. Drastic reduction in the yield strength value due to both LCF and CFI prior fatigue loading was revealed and the extent of decrease in the YS values increased with the extent of prior fatigue damage imparted on the steel. Substantial difference in the YS evolution with prior fatigue damage under LCF and CFI conditions occurred only after 10% life fraction due to the predominance of creep recovery process. Factors such as microstructural changes due to creep alone or fatigue alone or both and surface oxidation changed the tensile properties under LCF and CFI.</t>
  </si>
  <si>
    <t>Creep-fatigue interaction, Fatigue damage, Low cycle fatigue, Microstructure, Modified 9Cr-1Mo steel, Tensile properties</t>
  </si>
  <si>
    <t>10.1016/j.ijfatigue.2017.06.006</t>
  </si>
  <si>
    <t>Unified evaluation of hydrogen-induced crack growth in fatigue tests and fracture toughness tests of a carbon steel</t>
  </si>
  <si>
    <t>© 2017 Elsevier LtdTo investigate the effect of hydrogen on fatigue life characteristics and crack growth behaviors through the entire fatigue life of a carbon steel, tension-compression fatigue tests and elasto-plastic fracture toughness tests were conducted in a hydrogen gas environment under the pressures of 0.7 and 115 MPa. The fatigue tests revealed that the fatigue life and fracture morphology vary drastically with the hydrogen gas pressure. This study demonstrates that such differences can be explained by the combination of fatigue crack growth properties and fracture toughness properties in hydrogen gas at each pressure.</t>
  </si>
  <si>
    <t>Carbon steel, Fatigue crack growth, Fracture toughness, Hydrogen embrittlement, S-N curve</t>
  </si>
  <si>
    <t>10.1016/j.jmatprotec.2017.05.025</t>
  </si>
  <si>
    <t>Fatigue crack growth in Al-Zn-Mg (7075-T651) welds obtained by modified indirect and gas metal arc welding techniques</t>
  </si>
  <si>
    <t>© 2017 Elsevier B.V.The modified indirect electric arc welding (MIEA) and the conventional gas metal arc welding (GMAW) processes were used to weld 7075-T651 aluminum alloy plates. The fatigue life behavior was studied for three different zones in the welded joints (base metal, heat affected zone and weld metal). Compact-type (CT) specimens manufactured from the 7075-T651 aluminum alloy welded plates were subjected to fatigue tests with constant amplitude cyclic loading. The CT specimens corresponding to MIEA weld metal shown the largest fatigue life (number of cycles to reach the stable crack propagation), which was four times larger than the weld metal obtained by GMAW. This improvement was attributed to the high tensile residual stresses induced by the application of three welding beads of the GMAW process in contrast with the stresses induced by the application of only one welding bead in the MIEA. The tensile residual stresses were of no consequence in terms of fatigue life for the heat affected zone (HAZ). At this zone, the microstructural transformation (soft zone formation in the HAZ) induces a similar fatigue life behavior. For the weld metal produced by the MIEA welding process, the fatigue crack growth tends to increase in comparison with the GMAW, whereas for the HAZ no difference was detected. Fracture surfaces of all materials were analyzed by using scanning electron microscopy to correlate the fatigue crack growth condition with the striations formation.</t>
  </si>
  <si>
    <t>Aluminum 7075-T651, Fatigue crack growth, Fracture surfaces, Residual stresses, Welding</t>
  </si>
  <si>
    <t>10.1016/j.ijfatigue.2017.05.017</t>
  </si>
  <si>
    <t>Experiment and modeling on fatigue of the DP780GI spot welded joint</t>
  </si>
  <si>
    <t>© 2017 Elsevier LtdFatigue life prediction of advanced high strength steels (AHSS) spot welded joints is of great importance for autobody design with AHSS being increasingly used. In the present work, the fatigue failure behaviors of the DP780GI spot welded joints under the tensile shear (TS) and coach peel (CP) loading conditions are experimentally investigated and numerically modelled. Two failure modes, eyebrow failure and weld button pull out occur in the tests of TS joints, while only interfacial fracture exists in CP joints. A fatigue life prediction method based the crack growth approach is proposed. The TS/CP specimens are simplified to the neural line models, by which the reaction forces and moments directly acting on the spot welds are calculated. Then the stress intensity factor is obtained by using the finite element method and analytical equations fitted to the FE results. Finally, the fatigue life of a spot weld is evaluated by applying the Paris law to the crack front and including the plastic zone in crack path update. The calculated fatigue lives show good agreement with experiment results for DP780GI, within five times error band.</t>
  </si>
  <si>
    <t>advanced high strength steel (AHSS), Crack growth, Fatigue life, Local stress intensity factor, Spot welded joint</t>
  </si>
  <si>
    <t>10.1016/j.ijfatigue.2017.05.012</t>
  </si>
  <si>
    <t>Evolution of damage under combined low and high cycle fatigue loading in a type 316LN stainless steel at different temperatures</t>
  </si>
  <si>
    <t>© 2017 Elsevier LtdThe present study investigates the effect of different damage modes like low cycle fatigue (LCF), high cycle fatigue (HCF), creep and ratcheting during combined cycling at various temperatures ranging from ambient to 923 K, in a type 316LN austenitic stainless steel. The experiments were designed with multi-step load sequences where specific number of small amplitude HCF cycles (referred to as blocks) were introduced at the stabilized cyclic load under LCF for a given strain amplitude and repeated until failure. Cyclic life was found to decrease with increase in temperature as well as block-size. The decrease in cyclic life with block-size is more significant at 923 K where multiple damage modes like creep and ratcheting are activated. Dynamic strain aging (DSA) was found to operate in the temperature range, 823–873 K where the decrease in cyclic life with block-size gets saturated. Typically, transgranular fatigue fracture, intergranular creep fracture or dimpled rupture was identified when failure was dictated by LCF, creep and ratcheting respectively. However, synergistic interaction between the above damage modes leading to a mixed mode fracture carrying signatures of fatigue striations, intergranular facets and dimples occurred at specific combinations of block size and temperature. HCF damage played an important role for some specific loading conditions by acting as a link between intergranular (creep) cracks, thus facilitating the crack propagation and final failure. The regimes of dominant failure modes and interactions among them were suitably mapped as a function of temperature and block size.</t>
  </si>
  <si>
    <t>316LN SS, Creep, DSA, HCF, LCF, Ratcheting</t>
  </si>
  <si>
    <t>10.1016/j.ijfatigue.2017.05.018</t>
  </si>
  <si>
    <t>Influence of loading frequency and role of surface micro-defects on fatigue behavior of metastable austenitic stainless steel AISI 304</t>
  </si>
  <si>
    <t>10.1016/j.ijmachtools.2017.03.003</t>
  </si>
  <si>
    <t>Machined surface temperature in hard turning</t>
  </si>
  <si>
    <t>International Journal of Machine Tools and Manufacture</t>
  </si>
  <si>
    <t>© 2017 Elsevier LtdMachined surface temperature is critical in turning of hardened steels because high surface temperature can lead to the formation of the white layer, which may have negative impacts on the steel fatigue life. This paper presents two experimental methods to measure machined surface temperatures in hard turning. The first method, based on a tool-foil thermocouple, estimates the machined surface temperature using a metal foil embedded in the workpiece to measure the tool tip temperature. The second method uses a thermocouple embedded in the tool with its tip continuously sliding on the machined surface behind the cutting edge during hard turning. A three-dimensional thermal model is developed and the inverse heat transfer method is applied to find the machined surface temperature near the cutting edge. For validation, hard turning tests were conducted and the cutting forces, tool-foil voltages and embedded thermocouple voltages were measured simultaneously at three levels of feed rates. The peak machined surface temperature occurred along the intersection of cutting edge and the machined surface. Its magnitude was mainly determined by the shear plane heat source and further increased due to flank face frictional heat source. Measurement results showed comparable predictions between the two developed methods with an average deviation of 30 °C over the 500–800 °C range. These two methods, although based on very different approaches, have both proven feasible for the measurement of hard turning machined surface temperatures.</t>
  </si>
  <si>
    <t>Experimental method, Hard turning, Machined surface temperature, Thermal modeling</t>
  </si>
  <si>
    <t>10.11817/j.issn.1672-7207.2017.09.038</t>
  </si>
  <si>
    <t>Experimental study on fatigue behavior of 8 m low-height reinforced concrete plate-girder of heavy-haul railway</t>
  </si>
  <si>
    <t>© 2017, Central South University Press. All right reserved.In order to understand the fatigue performance of 8 m low-height reinforced concrete plate-girder under heavy-haul trains, five experimental beams were tested under static load and fatigue load with constant amplitudes. The results indicate that the beams still have high bearing capacity even when brittle fracture of some reinforcements occur. Two distinctive stages, i.e., the rapidly changing stage and the slowly changing stage, were observed for the variation of the cracks width of pure bending section and the residual strain of concrete and reinforcing steel with the increase of the fatigue cycle loads. The studies of the existing S-N curves were compared with the experimental data including the present experiment and published in the references, based on which a new model for the prediction of S-N curve was proposed.</t>
  </si>
  <si>
    <t>Fatigue experiment, Fatigue life, Heavy-haul railway, Reinforced concrete plate-girder</t>
  </si>
  <si>
    <t>10.15961/j.jsuese.201700112</t>
  </si>
  <si>
    <t>Experimental Study on Constant Amplitude Fatigue Behaviors of Box Girders with Corrugated Steel Web</t>
  </si>
  <si>
    <t>© 2017, Editorial Department of Advanced Engineering Sciences. All right reserved.In order to investigate the failure mechanisms of box girders with corrugated steel web (BGCSW), static and fatigue tests were performed on two BGCSWs respectively.Crack initiation and propagation evolution process were detected, and the failure mode, bearing capacity, loading-deflection curve and loading-stress curve were analyzed.Besides, beam deflection under 100 kN was calculated using the formula in mechanics of materials.The experimental results indicated that: Failure started with crack initiation and propagation throughout the concrete bottom plate, then followed by the slip between webs and bottom plate, and eventually fractured in shear at concrete dowel.Therefore, FRP or prestressed bar reinforcement in bottom plate should be adopted in practical engineering to retard the crack initiation and propagation. BGCSW exhibited good fatigue resistance because of the slow propagation of fatigue cracks.The fatigue life exceeded 6×106 cycles under the cyclic loading of half static capacity. BGSCW followed the quasi plane assumption, because the concrete plate was in the deformation of bending when the webs was sustain in shearing. The deflection calculating by the formula was slightly lower than that of experiment, which can be ascribed to that the effect of corrugated steel beam shearing deformation on the deflection was neglected.</t>
  </si>
  <si>
    <t>Box girders with corrugated steel web, Crack initiation, Crack propagation, Failure mode</t>
  </si>
  <si>
    <t>10.11868/j.issn.1001-4381.2015.001208</t>
  </si>
  <si>
    <t>Creep Fatigue Crack Initiation Behavior of 10%Cr Heat Resistant Steel Under Thermomechanical Loading</t>
  </si>
  <si>
    <t>© 2017, Journal of Materials Engineering. All right reserved.To adjust the oscillation of renewable energy sources in the discontinuous generation of electricity, power plants will be used to stabilize the fluctuations. Fatigue creep damage on power plant components will be increased, during the frequent start-up and shut-down processes of the units. A pre-loading experiment plan was introduced through the analysis on the insufficient stress-strain behavior of gas turbine rotor under thermomechanical loading described by an existed lifetime estimation model. Based on the data of the pre-loading experiments, the current life prediction model was optimized. By comparison of the simulated stress-strain behavior and estimated fatigue creep life near working condition test at alternating temperatures, the optimized life prediction model was evaluated.</t>
  </si>
  <si>
    <t>10%Cr resistant steel, Fatigue creep, Lifetime estimation, Pre-loading, Thermomechanical fatigue, Thermomechanical loading</t>
  </si>
  <si>
    <t>10.12989/scs.2017.25.1.057</t>
  </si>
  <si>
    <t>Fatigue analysis of crumble rubber concrete-steel composite beams based on XFEM</t>
  </si>
  <si>
    <t>Copyright © 2017 Techno-Press, Ltd.The fatigue fracture of studs is the main reason for failure of composite beams based on massive engineering practices. Hence, studying the laws of cracks initiation and propagation are of great directive significance. eXtended Finite Element Method (XFEM) is an effective method in solving moving discontinuous problems in recent years. This paper extends our recent work on the fatigue damage analysis of stud shear connectors in the steel and crumble rubber concrete (RRFC) composite beams based on XFEM. The process of crack initiation to failure of the stud is simulated and an effective calculation criteria for the fatigue life of the composite beams is put forward. After the reliability of the numerical analysis is verified based on tests results, the extensive parametric study is conducted concerning effects of different rubber contents, shear connection degrees and the stress amplitudes. Results show that with the increasing rubber contents and shear connection degrees, the fatigue lives of composite beams increase obviously. Furthermore, the relationship between the fatigue life of the stud at the edge of the shear span and the whole composite beams is studied. Finally, the S-N curves of the single stud and the whole composite beams are put forward based on XFEM.</t>
  </si>
  <si>
    <t>Composite beams, Crack, Crumble rubber concrete, Extended finite element method, Fatigue life, Push-out test, Studs</t>
  </si>
  <si>
    <t>10.3390/ma10091084</t>
  </si>
  <si>
    <t>Multiple fatigue failure behaviors and long-life prediction approach of carburized Cr-Ni steel with variable stress ratio</t>
  </si>
  <si>
    <t>© 2017 by the authors.Axial loading tests with stress ratios R of -1, 0 and 0.3 were performed to examine the fatigue failure behavior of a carburized Cr-Ni steel in the long-life regime from 104 to 108 cycles. Results show that this steel represents continuously descending S-N characteristics with interior inclusion-induced failure under R = -1, whereas it shows duplex S-N characteristics with surface defect-induced failure and interior inclusion-induced failure under R = 0 and 0.3. The increasing tension eliminates the effect of compressive residual stress and promotes crack initiation from the surface or interior defects in the carburized layer. The FGA (fine granular area) formation greatly depends on the number of loading cycles, but can be inhibited by decreasing the compressive stress. Based on the evaluation of the stress intensity factor at the crack tip, the surface and interior failures in the short life regime can be characterized by the crack growth process, while the interior failure with the FGA in the long life regime can be characterized by the crack initiation process. In view of the good agreement between predicted and experimental results, the proposed approach can be well utilized to predict fatigue lives associated with interior inclusion-FGA-fisheye induced failure, interior inclusion-fisheye induced failure, and surface defect induced failure.</t>
  </si>
  <si>
    <t>Carburized steel, Initiation and growth, Interior failure, Life prediction, Stress ratio</t>
  </si>
  <si>
    <t>10.3390/ma10091057</t>
  </si>
  <si>
    <t>Fatigue properties of the ultra-high strength steel TM210A</t>
  </si>
  <si>
    <t>© 2017 by the authors.This paper presents the results of an experiment to investigate the high cycle fatigue properties of the ultra-high strength steel TM210A. A constant amplitude rotating bending fatigue experiment was performed at room temperature at stress ratio R = -1. In order to evaluate the notch effect, the fatigue experiment was carried out upon two sets of specimens, smooth and notched, respectively. In the experiment, the rotating bending fatigue life was tested using the group method, and the rotating bending fatigue limit was tested using the staircase method at 1 × 107 cycles. A double weighted least square method was then used to fit the stress-life (S-N) curve. The S-N curves of the two sets of specimens were obtained and the morphologies of the fractures of the two sets of specimens were observed with scanning electron microscopy (SEM). The results showed that the fatigue limit of the smooth specimen for rotating bending fatigue was 615 MPa; the ratio of the fatigue limit to tensile strength was 0.29, and the cracks initiated at the surface of the smooth specimen; while the fatigue limit of the notched specimen for rotating bending fatigue was 363 MPa, and the cracks initiated at the edge of the notch. The fatigue notch sensitivity index of the ultra-high strength maraging steel TM210A was 0.69.</t>
  </si>
  <si>
    <t>Fatigue, Notch, TM210A, Ultra-high strength steel</t>
  </si>
  <si>
    <t>10.1080/02670844.2016.1266118</t>
  </si>
  <si>
    <t>Shot peening of austempered ductile iron gears</t>
  </si>
  <si>
    <t>© 2017 Institute of Materials, Minerals and Mining Published by Taylor &amp; Francis on behalf of the Institute.This study investigates the suitability of shot peening as a surface treatment for austempered ductile iron (ADI) gears to lengthen their service life. Several studies have shown that shot peening prolongs the bending fatigue life of components. However, from the few works conducted on the tribological behaviour of ADI, it is not clear whether an improvement exists by shot peening. Hence, this work was conducted to study the contact fatigue resistance of shot peened ADI gears. Tests on as-ADI and shot peened ADI gears, as well as carburised steel gears were carried out. The results showed that the carburised steel gears exhibited superior performance and withstood the longest number of cycles before failure. The shot peened gears survived the lowest number of cycles. The poor performance after shot peening was attributed to an increase in the surface roughness induced by the peening process. In fact, the negative impact resulting from the roughened surface is greater than the benefits prompted by the induced compressive residual stresses, higher surface hardness and stress-induced austenite to martensite transformation.</t>
  </si>
  <si>
    <t>austempered ductile iron, contact fatigue resistance, gear wear, Shot peening</t>
  </si>
  <si>
    <t>10.3969/j.issn.1001-4632.2017.05.15</t>
  </si>
  <si>
    <t>Very High Cycle Fatigue Performance Improvement of SMA490BW Steel Welded Joint by Ultrasonic Impact and Mechanical Polishing Treatment</t>
  </si>
  <si>
    <t>© 2017, Editorial Department of China Railway Science. All right reserved.In order to improve the very high cycle fatigue performance of welded joint of welded bogie frame, the ultrasonic impact treatment (UIT) and mechanical polishing treatment on the welded joints of SMA490BW steel for EMU bogie were carried out under different impact parameters and modes, respectively. Fatigue tests were performed on the very high cycle fatigue performance of welded joint both in welded and treated conditions by ultrasonic fatigue test system. Through residual stress tests, metallographic structure and fracture surface observation, the mechanism of UIT and mechanical polishing treatment to improve the very high cycle fatigue performance of SMA490BW steel welded joint was analyzed. Results show that under 330 MPa stress condition, the average fatigue life of welded joint specimen before and after mechanical polishing treatment is about 0.252×107 cycles and 1.232×107 cycles, respectively. The fatigue life is improved about 5 times. When the impact current is 2.0 A and the impact time is 20 min, the fatigue life of welded joint can be up to 4.978×107 cycles after the local UIT on weld toe and root, which is about 20 times higher than that without treatment. The introduction of residual compressive stress, the refinement of surface grain and the modification of weld toe shape are the main reasons for the improvement of fatigue performance of welded joint. The initiation position of fatigue crack may be transferred from the weld toe or root to other defects on material surface after welded joint being treated by UIT.</t>
  </si>
  <si>
    <t>Bogie, Mechanical polishing, Ultrasonic impact, Very high cycle fatigue, Welded joint</t>
  </si>
  <si>
    <t>10.3969/j.issn.1001-4632.2017.05.04</t>
  </si>
  <si>
    <t>S-N Curve of Fatigue Failure Life Cycle of Component Based on Small Sample Data</t>
  </si>
  <si>
    <t>© 2017, Editorial Department of China Railway Science. All right reserved.The applicability of traditional S-N curve in fatigue failure life cycle of component was not strong. The high cycle fatigue tests of HRB400 high strength steel bars connected by flash butt welding were carried out based on single point method, and a series of small sample data were got. Accordingly, double-logarithmic double-dogleg S-N curve was studied and proposed which was suitable for the fatigue failure life cycle of component. The improved Chauvenet criterion was proposed to select the test data of the first segment of dogleg line, and then the equation for the first segment was obtained according to a linear regression principle. Based on the gradient obtained by three-parameter exponential function curve and the fatigue strength determined by staircase method of the second segment, the equation for the second segment was worked out. Double-logarithmic double-dogleg S-N curve suitable for the fatigue failure life cycle of component was obtained by the simultaneous equations of two segments. On this basis, the calculation method considering dependability and reliability was further studied and proposed for double-logarithmic double-dogleg S-N curve suitable for the fatigue failure life cycle of component.</t>
  </si>
  <si>
    <t>Component, Double-logarithmic double-dogleg, Fatigue failure, Life cycle, S-N curve, Small sample, Staircase method, Unary linear regression</t>
  </si>
  <si>
    <t>10.13228/j.boyuan.issn0449-749x.20170087</t>
  </si>
  <si>
    <t>Torsion fatigue characteristics and crackpropagation behavior of 15Cr14Co12Mo5Ni2 gear steel</t>
  </si>
  <si>
    <t>© 2017, CISRI Boyuan Publishing Co., Ltd. All right reserved.The crack propagation behavior of torsion fatigue fracture and the relationship between inclusions size and torsion fatigue life of 15Cr14Co12Mo5Ni2 steel were researched through torsion fatigue test. Torsional fatigue limit strength and τ-N cure was obtained, and the value of 15Cr14Co12Mo5Ni2 steel was 350 MPa, whose dispersion was large. Through observed fractures, the surface failure mode and subsurface failure mode as the main failure mode of the test steel, and the fracture mainly resulting from oxide inclusions were found. The fracture mechanics conditions of fatigue crack propagation of 15Cr14Co12Mo5Ni2 steel were analyzed by calculating stress strength factor ΔK and crack propagation threshold value ΔKth. The load process of test steel in fracture was: type II load, type I load, type II load, and type I+II load, which corresponded to crack source zone, fiber zone, fatigue crack propagation zone and instantaneous fracture zone. When the large crack formed, fiber zone would not appear, and the load process was type II load, and type I+II load. The relationship between the size of the inclusions and the torsional fatigue life of the 15Cr14Co12Mo5Ni2 steel was obtained by eliciting formulas and fitting dates. It was found that τ-N cure of the test steel moved toward the high life zone, and when the size of inclusion in crack initiation was less than 5 μm, torsional fatigue life of 15Cr14Co12Mo5Ni2 steel would be more than 107 cycles with 350 MPa stress.</t>
  </si>
  <si>
    <t>Crack propagation, Fatigue life, Inclusion, Torsional fatigue</t>
  </si>
  <si>
    <t>10.3785/j.issn.1008-973X.2017.09.001</t>
  </si>
  <si>
    <t>Experimental study on steel bars' fatigue damage based on piezomagnetism</t>
  </si>
  <si>
    <t>© 2017, Zhejiang University Press. All right reserved.Axial tensile fatigue tests of seventeen standard specimens machined by HRB400 hot-rolled bars were carried out and the piezomagnetic signals nearby them were real-timely recorded to analyze the evolution of piezomagnetism in fatigue of process. The experimental results demonstrate that the piezomagnetic signals of HRB400 bars are sensitive to fatigue damage, which can better indicate the fatigue damage process than stress-strain hysteresis loop. The piezomagnetic signal curve has a relatively steady extreme value ratio both in static loading and cyclic loading process. The piezomagnetic hysteresis loop curve changes significantly in different fatigue stages. The fatigue failure can be predicted according to the evolution of extreme points in hysteresis loop curve. The fracture position can be located preliminarily by the signal curve's characteristic of two magnetic probes. The obtained evolution process of the piezomagnetic signals agree with the three principal stages of fatigue, based on which the prediction method for the residual fatigue life of steel bars was proposed.</t>
  </si>
  <si>
    <t>Life prediction, Piezomagnetic hysteresis loop, Piezomagnetism, Sjteel bars' fatigue damage</t>
  </si>
  <si>
    <t>10.1007/s13296-017-9008-7</t>
  </si>
  <si>
    <t>Experiment study on fatigue performance of perforated shear connectors</t>
  </si>
  <si>
    <t>© 2017, Korean Society of Steel Construction and Springer-Verlag GmbH Germany.In order to investigate the fatigue behavior of perforated shear connection in steel-concrete composite bridges, 24 connection specimens with different geometric configurations were subjected to static and fatigue testing protocols. Using the design shear resistance of perforated shear connectors obtained from static push-out tests as a reference load level, numbers of fatigue cycles under different cyclic load levels were determined. Accumulated relative slip between steel and concrete components was used to characterize and track fatigue damage accumulation. The relationship between cycle numbers and accumulated relative slip between steel and concrete was established. Test results revealed that the fatigue damage of perforated shear connectors can be divided into three stages, and fatigue life of perforated shear connectors can be evaluated by the accumulated slip, which depends on the maximum shear stress and stress range.</t>
  </si>
  <si>
    <t>accumulated relative slip, cyclic loading, fatigue life, perforated shear connectors, steel-concrete composite bridge</t>
  </si>
  <si>
    <t>10.3795/KSME-A.2017.41.9.845</t>
  </si>
  <si>
    <t>Residual stress estimation and fatigue life prediction of an autofrettaged pressure vessel</t>
  </si>
  <si>
    <t>© 2017 The Korean Society of Mechanical Engineers.Fatigue failure of an autofrettaged pressure vessel with a groove at the outside surface occurs owing to the fatigue crack initiation and propagation at the groove root. In order to predict the fatigue life of the autofrettaged pressure vessel, residual stresses in the autofrettaged pressure vessel were evaluated using the finite element method, and the fatigue properties of the pressure vessel steel were obtained from the fatigue tests. Fatigue life of a pressure vessel obtained through summation of the crack initiation and propagation lives was calculated to be 2,598 cycles for an 80% autofrettaged pressure vessel subjected to a pulsating internal pressure of 424 MPa.</t>
  </si>
  <si>
    <t>Autofrettage, Fatigue Life, Finite Element Method, Overstrain Level, Pressure Vessel, Residual Stress</t>
  </si>
  <si>
    <t>10.1002/stab.201710519</t>
  </si>
  <si>
    <t>Principles of determination of safety features for fatigue assessment</t>
  </si>
  <si>
    <t>Copyright © 2017 Ernst &amp; Sohn Verlag für Architektur und technische Wissenschaften GmbH &amp; Co. KG, BerlinPrinciples of determination of safety features for fatigue assessment. According to Eurocode 3 the fatigue behaviour of steel structures can be assessed either by means of the damage equivalent stress range or directly using the damage accumulation method (Miner's rule). Partial safety factors for load and resistance are to be considered. On resistance side, the partial safety factors vary between 1.0 and 1.6 depending on the structure type, i. e. road bridge, railway bridge or crane runway girder. The fatigue assessment methods are based on different forms of Miner's rule, and accordingly different reference S/N curves with or without consideration of fatigue strength. Theoretically, fatigue failure occurs when the damage sum reaches an amount of D = 1.0. In this paper the “actual damage sum at failure” will be determined by means of evaluation of fatigue tests conducted on welded joints. The “actual damage sums” deviate in most cases significantly from 1.0 and are generally lognormal distributed. Knowing the distribution characteristics allows the determination of the partial safety factors for resistance, which are required within the semi-probabilistic safety concept to take into account both material and model uncertainties, depending on the utilized form of Miner's rule.</t>
  </si>
  <si>
    <t>Analysis and calculation, damage equivalent stress range, Experimental set-ups, fatigue, fatigue life, fatigue strength, Miner's rule, partial safety factor, probabilistic method, recognized loss amount, reliability index, welded joint, Welding and cutting</t>
  </si>
  <si>
    <t>10.1061/(ASCE)BE.1943-5592.0001087</t>
  </si>
  <si>
    <t>Load Redistribution and Remaining Fatigue Life of Steel Built-Up Members Subjected to Flexure Following a Component Failure</t>
  </si>
  <si>
    <t>© 2017 American Society of Civil Engineers.Built-up steel girders have been shown to be resistant to total member collapse in the event that a single component fails from brittle fracture or from fatigue. However, accurate methods to determine the remaining capacity of members with partially failed cross sections have not been addressed. Because the failure of a single component represents a localized failure, a simple flexural stress calculation of a member cross section, using only the remaining components, does not represent the actual member capacity. Additionally, a traditional linear stress distribution over the height of a flexural member is not accurate due to the load transfer, engagement of mechanical fasteners, and remaining portions of unfailed components. This paper will present the methods used in determining the localized stress distribution as well as how to estimate the appropriate levels of stress in partially failed built-up steel members. Results of experimental fatigue tests are presented along with an analytical parametric study investigating the localized stresses near a partially failed component. This information is critical in determining the strength capacity of members who have experienced a failure in one of the components, as well as determining the remaining fatigue life of built-up girders subjected to vehicular loads.</t>
  </si>
  <si>
    <t>Built-up steel girder, Fracture critical, Steel bridge</t>
  </si>
  <si>
    <t>10.1016/j.ijfatigue.2017.05.010</t>
  </si>
  <si>
    <t>Evolution of the surface roughness of a low carbon steel subjected to fatigue</t>
  </si>
  <si>
    <t>© 2017 Elsevier LtdThis work aims to analyze the evolution of the surface roughness of a low carbon steel (SAE 1020) subjected to different loads and fatigue life. The fatigue tests were performed by rotary bending. Images of the specimen surfaces were obtained by scanning electron microscopy (SEM) and analyzed by specific image processing software (SPIP™ - 3D Image Processing). The average roughness, extrusions (peaks), and intrusions (valleys) produced by persistent slip bands (PSBs) on the surfaces of the specimens were observed and quantified for different loadings and fatigue life. From the values of the peaks and valleys, as a function of the load and fatigue cycles, it was possible to determine the relationship between the evolution behavior of these parameters.</t>
  </si>
  <si>
    <t>Fatigue, Persistent slip band (PSB), Roughness</t>
  </si>
  <si>
    <t>10.1016/j.engfracmech.2017.05.007</t>
  </si>
  <si>
    <t>A new method for fatigue life prediction based on the Thick Level Set approach</t>
  </si>
  <si>
    <t>© 2017 Elsevier LtdThe last decade has seen a growing interest in cohesive zone models for fatigue applications. These cohesive zone models often suffer from a lack of generality and applying them typically requires calibrating a large number of model-specific parameters. To improve on these issues a new method has been proposed in this paper based on the Thick Level Set approach. In this concept, material degradation due to cyclic loading is the result of interaction between damage evolution and fracture mechanics. The Thick Level Set formulation has been extended to interface elements, in order to allow for separation of strain energy in the bulk and energy required for surface creation. Global fracture parameters, derived from a free energy description governing the interface elements, are used as input for the empirical crack growth rate relation (Paris’ equation). It must be emphasized that in contrast to existing fatigue models, the Thick Level Set approach does not require the definition of a damage evolution law. Instead, damage is updated automatically by a continuously moving damage front. It is shown that applicability is not limited to fatigue behavior of linear elastic materials; elastic-plastic materials such as steels can be analysed as well. The sensitivity of model parameters is investigated and discussed and the practical relevance is explored for standard test configurations.</t>
  </si>
  <si>
    <t>Damage mechanics, Fatigue, Fracture mechanics, Interface elements, Thick Level Set</t>
  </si>
  <si>
    <t>10.1016/j.conbuildmat.2017.05.103</t>
  </si>
  <si>
    <t>Fatigue performance of near-surface mounted CFRP strips embedded in concrete girders using cementitious adhesive made with graphene oxide</t>
  </si>
  <si>
    <t>© 2017In this study, the flexural performance and effectiveness of the use of innovative high-strength self-compacting non-polymer cementitious adhesive (IHSSC-CA) for the strengthening and repair of reinforced concrete (RC) beams using the near-surface mounted (NSM) carbon fibre reinforced polymer (CFRP) technique under fatigue loading was investigated, with the purpose of improving the serviceability of these RC beams. Cementitious materials with graphene oxide were used to produce the IHSSC-CA. The effect of fatigue loading on the behaviour of all tested beams was assessed by monitoring the deflection, crack widths and strain in concrete, steel reinforcement and CFRP strips during fatigue loading. An analytical model is also proposed to predict the cumulative damage-fatigue life relationship. The test results show that using cement-based adhesive (IHSSC-CA) could represent an excellent alternative to epoxy adhesive, as it improves the serviceability of NSM CFRP-strengthened and repaired RC members. Moreover, the proposed damage accumulation-fatigue life model shows good agreement with the experimental results and can be used in the design of RC members strengthened and repaired with NSM CFRP using IHSSC-CA and epoxy adhesives.</t>
  </si>
  <si>
    <t>Carbon fibre reinforced polymer (CFRP), Cement, Concrete, Fatigue, Graphene oxide, Near-surface mounted (NSM)</t>
  </si>
  <si>
    <t>10.1016/j.ijfatigue.2017.05.003</t>
  </si>
  <si>
    <t>Creep-fatigue interaction in a bimodal 12Cr-ODS steel</t>
  </si>
  <si>
    <t>© 2017 Elsevier LtdThe present study reports on the creep-fatigue (CF) behavior of a ferritic bimodal 12Cr-ODS steel. The tests were performed in air at 550 °C and 650 °C by introducing hold-time at peak tensile, peak compressive and both peak tensile as well as compressive strains of ±0.5%. The symmetrical loops under pure fatigue/continuous cycling (CC) became asymmetrical upon introducing hold-time at either peak tensile or peak compressive strain. On the contrary, hold-time on both sides had no influence regarding symmetry but exhibited minor variation in peak stresses. For the investigated hold-time durations, the increase in hold-time period had a negligible effect on peak stresses. Due to stress relaxation during hold-time, elastic strain gets partially converted into inelastic strain which is relatively lower at 650 °C than at 550 °C. This eventually led to lower mean stresses; and finally, a relatively lower reduction in lifetime at 650 °C than at 550 °C. In comparison to similar CC conditions, CF loading resulted in an expeditious and prominent microstructural evolution, which assists in accumulating additional inelastic strain. Nevertheless, microstructural evolution appeared independent of the nature of the applied hold-time waveform which became pronounced with increase in temperature. The dislocation arrangements varied from grain to grain and even within the grains as a consequence of different grains sizes, orientations, and oxide particle distributions. Furthermore, in comparison to CC, an extensive W-enriched Laves phase precipitation/coarsening in the form of continuous or semi-continuous grain boundary networks was realized under CF loading. The damage studies revealed a single surface initiated transgranular crack under CC and multiple surface initiated transgranular cracks under CF loading. The transgranular crack path under CC possessed an intergranular tendency under CF loading which is obviously associated with the lower cyclic life.</t>
  </si>
  <si>
    <t>Creep-fatigue interaction, Damage, Deformation, Low-cyclic fatigue, ODS steel</t>
  </si>
  <si>
    <t>10.1016/j.engfailanal.2017.05.012</t>
  </si>
  <si>
    <t>Corrosion fatigue behavior of FV520B steel in water and salt-spray environments</t>
  </si>
  <si>
    <t>© 2017 Elsevier LtdThe corrosion fatigue behavior of FV520B steel in water and salt-spray environments at different temperatures is the focus of this study. Temperature has a significant effect on the fatigue behavior of FV520B steel in water and salt-spray environments, but has only a negligible effect in an air environment. Fatigue life decreases as temperature increases in water and salt-spray environments, and this trend is much more remarkable at a low stress amplitude level. As compared to air and water-spray, it was found that the chloride ion in salt-spray accelerated the fatigue damage of FV520B steel. Micro observation revealed that the fatigue cracks were initiated on the surfaces of the specimens in all experimental environments, and significant evidence of corrosion pits and micro cracks was found on the surfaces of the specimens in the salt-spray environment. Based on the pitting corrosion mechanism, a modified fatigue life prediction model that considered the combined effects of stress, temperature and corrosion was proposed. The study results show that the model predictions are in good agreement with the test data.</t>
  </si>
  <si>
    <t>Corrosion fatigue, FV520B steel, Life prediction, Temperature, Water and salt-spray</t>
  </si>
  <si>
    <t>10.1016/j.engfailanal.2017.03.005</t>
  </si>
  <si>
    <t>Microstructure and fatigue crack growth of EA4T steel in laser cladding remanufacturing</t>
  </si>
  <si>
    <t>© 2017EA4T steel has been used widely in railway axles. Considering the failure behavior of railway axles and other solving methods, laser cladding remanufacturing was used for repairing the railway axles. The microstructure and fatigue fracture mechanism of EA4T steel in laser cladding remanufacturing were investigated by optical microscope (OM), scanning electron microscope (SEM) and X-ray diffraction (XRD). The fatigue life and fatigue crack growth were measured by three-point bending experiments. The microstructure of cladding layers was composed of columnar crystal and fine dendrites, and the main phases of cladding layers were γ and Fe2B shown by XRD results, which lead to the highest micro-hardness value in the cladding layer. The da/dN-ΔK curves and fracture morphologies indicate that the cladding layers could delay the fatigue crack initiation and improve the fatigue life of EA4T steel.</t>
  </si>
  <si>
    <t>da/dN-ΔK curves, EA4T steel, Fatigue crack growth, Laser cladding remanufacturing, Micro-hardness</t>
  </si>
  <si>
    <t>10.1016/j.optlastec.2017.03.017</t>
  </si>
  <si>
    <t>Effect of laser shock peening on bending fatigue performance of AISI 9310 steel spur gear</t>
  </si>
  <si>
    <t>© 2017The effect of laser shock peening (LSP) on bending fatigue performance of AISI 9310 steel spur gear has been investigated in this study. To help to explain bending fatigue test results, residual stress distribution induced by LSP is studied by means of finite element modelling, results of which are verified by X-ray diffraction analysis. It is found that a compressive layer of desirable depth can be induced on the gear root fillet after LSP, and both magnitude and depth of compressive stress increase with laser energy. The bending fatigue test is conducted using the single-tooth bending method to compare fatigue performance of laser peened teeth and non-peened teeth, which is followed by relevant statistical analysis. S-N curves acquired from the fatigue test reveal that bending fatigue lives of gear teeth has been significantly improved after LSP in comparison with those non-peened teeth, and the bending fatigue limit is enhanced correspondingly. It is noticeable that higher laser energy does not necessarily lead to much better fatigue performance of test gears.</t>
  </si>
  <si>
    <t>Bending fatigue performance, Finite element analysis, Laser shock peening, Residual stress, Spur gear</t>
  </si>
  <si>
    <t>10.1111/ffe.12589</t>
  </si>
  <si>
    <t>Low and high-cycle fatigue properties of an ultrahigh-strength TRIP bainitic steel</t>
  </si>
  <si>
    <t>© 2017 Wiley Publishing Ltd.The scope of this study is to characterize the mechanical properties of a novel Transformation-Induced Plasticity bainitic steel grade TBC700Y980T. For this purpose, tensile tests are carried out with loading direction 0, 45 and 90° with respect to the L rolling direction. Yield stress is found to be higher than 700 MPa, ultimate tensile strength larger than 1050 MPa and total elongation higher than 15%. Low-cycle fatigue (LCF) tests are carried out under fully reverse axial strain exploring fatigue lives comprised between 102 and 105 fatigue cycles. The data are used to determine the parameters of the Coffin–Manson as well as the cyclic stress–strain curve. No significant stress-induced austenite transformation is detected. The high-cycle fatigue (HCF) behaviour is investigated through load controlled axial tests exploring fatigue tests up to 5 × 106 fatigue cycles at two loading ratios, namely R = −1 and R = 0. At fatigue lives longer than 2 × 105 cycles, the strain life curve determined from LCF tests tends to greatly underestimate the HCF resistance of the material. Apparently, the HCF behaviour of this material cannot be extrapolated from LCF tests, as different damage, cyclic hardening mechanisms and microstructural conditions are involved. In particular, in the HCF regime, the predominant damage mechanism is nucleation of fatigue cracks in the vicinity of oxide inclusions, whereby mean value and scatter in fatigue limit are directly correlated to the dimension of these inclusions.</t>
  </si>
  <si>
    <t>high-cycle fatigue, inclusions, low-cycle fatigue, retained austenite, TRIP bainitic steel</t>
  </si>
  <si>
    <t>type</t>
    <phoneticPr fontId="1" type="noConversion"/>
  </si>
  <si>
    <r>
      <t xml:space="preserve">© 2022 Chinese Materials Research SocietyReduced activation ferritic/martensitic (RAFM) steels have been selected as candidate structural materials for future advanced nuclear power systems. In the present work, the influence of a gradient nanograined surface layer on the fatigue properties of RAFM steels was studied. A gradient nanostructured (GNS) surface layer with a thickness of </t>
    </r>
    <r>
      <rPr>
        <sz val="11"/>
        <color theme="1"/>
        <rFont val="宋体"/>
        <family val="2"/>
      </rPr>
      <t>∼</t>
    </r>
    <r>
      <rPr>
        <sz val="11"/>
        <color theme="1"/>
        <rFont val="Times New Roman"/>
        <family val="1"/>
      </rPr>
      <t>85 ​μm was prepared on RAFM steel utilizing surface mechanical rolling treatment (SMRT). The mean grain size was approximate 43 ​nm at the topmost surface and increased gradually with depth. The results of the stress-controlled tension-compression fatigue experiments showed that the fatigue life enhanced approximately 6 times in the SMRT samples compared to the corresponding base metal counterparts. The relationship between the applied stress amplitude and the fatigue lifetime, and the fracture morphology showed that the surface strengthening and strain delocalization were caused by GNS, which suppressed surface crack initiation process, and hence the fatigue properties of RAFM steels improved. In addition, the deformation compatibility in GNS and coarse-grained boundaries leading to more dislocation interactions and accumulation during the cyclic process, also plays a crucial role in enhancing the fatigue properties of RAFM steel.</t>
    </r>
  </si>
  <si>
    <r>
      <t>© 2022, ASM International.This paper presents an efficient methodology for prediction of high-cycle fatigue (HCF) behavior and life of machined parts. It is based on the Dang Van’s fatigue criterion and takes into account the surface integrity effects including residual stresses, surface roughness, superficial microstructural changes and possible defects. The residual stress relaxation and the most critical stress micro-concentration acting at the potential crack nucleation site were analyzed by the finite element (FE) method. The work-hardening and damaging effects are taken into account through corrections of the fatigue threshold defined by the Dang Van’s criterion using phenomenological relationships. The predictive methodology was validated for the case of a 316L steel ground surface. The experimental investigation by 4-point bending fatigue tests (Rσ = 0.1) on notched specimens (Kt = 1.6) showed a significant degradation of the fatigue limit (</t>
    </r>
    <r>
      <rPr>
        <sz val="11"/>
        <color theme="1"/>
        <rFont val="宋体"/>
        <family val="3"/>
        <charset val="134"/>
      </rPr>
      <t>≈</t>
    </r>
    <r>
      <rPr>
        <sz val="11"/>
        <color theme="1"/>
        <rFont val="Times New Roman"/>
        <family val="1"/>
      </rPr>
      <t xml:space="preserve"> − 35%) for the ground state in comparison with the electro-polished one (virgin sate). This degradation is due to the combination of three surface integrity effects: (i) high tensile residual stresses partially relaxed, (ii) a surface roughness responsible of a multiple micro-cracks nucleation in grinding grooves and (iii) a significant surface work-hardening. The proposed methodology permitted to predict the cyclic behavior of both polished and ground surfaces and showed that the fatigue strength degradation of the ground surface is mainly due to the effect of stabilized tensile residual stresses (IRS </t>
    </r>
    <r>
      <rPr>
        <sz val="11"/>
        <color theme="1"/>
        <rFont val="宋体"/>
        <family val="3"/>
        <charset val="134"/>
      </rPr>
      <t>≈</t>
    </r>
    <r>
      <rPr>
        <sz val="11"/>
        <color theme="1"/>
        <rFont val="Times New Roman"/>
        <family val="1"/>
      </rPr>
      <t xml:space="preserve"> − 30%); the detrimental roughness effect appears less important (Irough </t>
    </r>
    <r>
      <rPr>
        <sz val="11"/>
        <color theme="1"/>
        <rFont val="宋体"/>
        <family val="3"/>
        <charset val="134"/>
      </rPr>
      <t>≈</t>
    </r>
    <r>
      <rPr>
        <sz val="11"/>
        <color theme="1"/>
        <rFont val="Times New Roman"/>
        <family val="1"/>
      </rPr>
      <t xml:space="preserve"> − 12%). However, the beneficial work-hardening effect seems to be relatively lower (Ihard </t>
    </r>
    <r>
      <rPr>
        <sz val="11"/>
        <color theme="1"/>
        <rFont val="宋体"/>
        <family val="3"/>
        <charset val="134"/>
      </rPr>
      <t>≈</t>
    </r>
    <r>
      <rPr>
        <sz val="11"/>
        <color theme="1"/>
        <rFont val="Times New Roman"/>
        <family val="1"/>
      </rPr>
      <t xml:space="preserve"> + 5%).</t>
    </r>
  </si>
  <si>
    <r>
      <t xml:space="preserve">Copyright ©2022 Journal of Harbin Institute of Technology.All rights reserved.In order to evaluate the low-cycle fatigue performance of stainless-clad bimetallic steel bars (SCBSBs) after fire, low-cycle fatigue test was carried out on SCBSB specimens with eight different temperature gradients, and the hysteretic curve and fatigue life of SCBSBs after fire were obtained. Based on the test results, the effects of exposure temperature on the maximum tensile and compressive stress, plastic strain amplitude, and energy density of SCBSBs were analyzed. The variation of the metallographic structure of SCBSBs was observed, and the failure modes were discussed. Results show that when the exposure temperature was higher than 500 </t>
    </r>
    <r>
      <rPr>
        <sz val="11"/>
        <color theme="1"/>
        <rFont val="宋体"/>
        <family val="3"/>
        <charset val="134"/>
      </rPr>
      <t>℃</t>
    </r>
    <r>
      <rPr>
        <sz val="11"/>
        <color theme="1"/>
        <rFont val="Times New Roman"/>
        <family val="1"/>
      </rPr>
      <t xml:space="preserve">, the low-cycle fatigue performance of SCBSBs first decreased and then increased with the increase in the temperature, and the fatigue life and energy density reached the minimum values at 700 </t>
    </r>
    <r>
      <rPr>
        <sz val="11"/>
        <color theme="1"/>
        <rFont val="宋体"/>
        <family val="3"/>
        <charset val="134"/>
      </rPr>
      <t>℃</t>
    </r>
    <r>
      <rPr>
        <sz val="11"/>
        <color theme="1"/>
        <rFont val="Times New Roman"/>
        <family val="1"/>
      </rPr>
      <t xml:space="preserve">. The fatigue strength and plastic strain of SCBSBs decreased and increased respectively after exposure to elevated temperatures. Changes in the metallographic structure resulted in the differences in the low-cycle fatigue performance of SCBSBs after exposure to elevated temperatures. The metallographic structure of carbon steel core bar was changed when the exposure temperature was higher than 700 </t>
    </r>
    <r>
      <rPr>
        <sz val="11"/>
        <color theme="1"/>
        <rFont val="宋体"/>
        <family val="3"/>
        <charset val="134"/>
      </rPr>
      <t>℃</t>
    </r>
    <r>
      <rPr>
        <sz val="11"/>
        <color theme="1"/>
        <rFont val="Times New Roman"/>
        <family val="1"/>
      </rPr>
      <t>, and granular pearlite was formed after cooling. The results clarified the low-cycle fatigue failure mechanism of SCBSBs and revealed the evolution trend of low-cycle fatigue performance of SCBSBs after exposure to elevated temperatures.</t>
    </r>
  </si>
  <si>
    <r>
      <t>Defect</t>
    </r>
    <r>
      <rPr>
        <sz val="11"/>
        <color theme="1"/>
        <rFont val="宋体"/>
        <family val="3"/>
        <charset val="134"/>
      </rPr>
      <t>‐</t>
    </r>
    <r>
      <rPr>
        <sz val="11"/>
        <color theme="1"/>
        <rFont val="Times New Roman"/>
        <family val="1"/>
      </rPr>
      <t>induced fatigue scattering and assessment of additively manufactured 300M-AerMet100 steel: An investigation based on experiments and machine learning</t>
    </r>
  </si>
  <si>
    <r>
      <t xml:space="preserve">© 2022 by the authors. Licensee MDPI, Basel, Switzerland.Fatigue performance is often a key aspect when dealing with existing steel structures such as steel bridges or offshore constructions. This issue proves to be more critical as these structures are usually located in aggressive environments and are thus exposed to progressive degradation. Indeed, disruptive phenomena such as corrosion can severely worsen the fatigue performance of the steel components. Currently, the normative standards do not provide a codified procedure for the fatigue checks of steel structures subjected to ongoing corrosion. Within this framework, in this paper a simplified approach for the life-cycle assessment of corroded steel structures is proposed. For this purpose, the concept of “critical corrosion degree” is introduced, allowing the expression of corrosion fatigue checks in a more direct “demand vs. capacity” form with respect to the currently available methods. A first validation of such methodology is reported for the corrosion fatigue tests drawn from the literature. The predicted levels of critical corrosion are in good agreement with the values of artificially induced corrosion (i.e., 4, 8, and 12% of mass loss, respectively), with a maximum relative error of </t>
    </r>
    <r>
      <rPr>
        <sz val="11"/>
        <color theme="1"/>
        <rFont val="宋体"/>
        <family val="3"/>
        <charset val="134"/>
      </rPr>
      <t>≈</t>
    </r>
    <r>
      <rPr>
        <sz val="11"/>
        <color theme="1"/>
        <rFont val="Times New Roman"/>
        <family val="1"/>
      </rPr>
      <t>9.3% for the most corroded specimen. Finally, parametrical analyses are performed, highlighting the influence of the model parameters on the corrosion fatigue performance of the steel elements.</t>
    </r>
  </si>
  <si>
    <r>
      <t xml:space="preserve">Flexural Fatigue Properties of Ultra-High Performance Concrete at -10 </t>
    </r>
    <r>
      <rPr>
        <sz val="11"/>
        <color theme="1"/>
        <rFont val="宋体"/>
        <family val="3"/>
        <charset val="134"/>
      </rPr>
      <t>℃</t>
    </r>
  </si>
  <si>
    <r>
      <t xml:space="preserve">© 2022, Editorial Department of Journal of the Chinese Ceramic Society. All right reserved.The fatigue properties of ultra-high performance concrete (UHPC) at 20 </t>
    </r>
    <r>
      <rPr>
        <sz val="11"/>
        <color theme="1"/>
        <rFont val="宋体"/>
        <family val="3"/>
        <charset val="134"/>
      </rPr>
      <t>℃</t>
    </r>
    <r>
      <rPr>
        <sz val="11"/>
        <color theme="1"/>
        <rFont val="Times New Roman"/>
        <family val="1"/>
      </rPr>
      <t xml:space="preserve"> and -10 </t>
    </r>
    <r>
      <rPr>
        <sz val="11"/>
        <color theme="1"/>
        <rFont val="宋体"/>
        <family val="3"/>
        <charset val="134"/>
      </rPr>
      <t>℃</t>
    </r>
    <r>
      <rPr>
        <sz val="11"/>
        <color theme="1"/>
        <rFont val="Times New Roman"/>
        <family val="1"/>
      </rPr>
      <t xml:space="preserve"> were investigated via flexural fatigue tests under different stress levels. The results show that, the degradation of UHPC flexural fatigue performance and the fatigue strength decrease under a cyclic load with the decrease of temperature due to the cold brittleness characteristics of steel fibers at the cracked section. Compared with the test results at 20 </t>
    </r>
    <r>
      <rPr>
        <sz val="11"/>
        <color theme="1"/>
        <rFont val="宋体"/>
        <family val="3"/>
        <charset val="134"/>
      </rPr>
      <t>℃</t>
    </r>
    <r>
      <rPr>
        <sz val="11"/>
        <color theme="1"/>
        <rFont val="Times New Roman"/>
        <family val="1"/>
      </rPr>
      <t xml:space="preserve">, the fatigue strength of UHPC at -10 </t>
    </r>
    <r>
      <rPr>
        <sz val="11"/>
        <color theme="1"/>
        <rFont val="宋体"/>
        <family val="3"/>
        <charset val="134"/>
      </rPr>
      <t>℃</t>
    </r>
    <r>
      <rPr>
        <sz val="11"/>
        <color theme="1"/>
        <rFont val="Times New Roman"/>
        <family val="1"/>
      </rPr>
      <t xml:space="preserve"> is decreased by 15.6%. Although the fatigue strength of the specimens at a low temperature is lower than that of the specimens at normal temperature, their fatigue deformation modulus ratios (En/E0) corresponding to their fatigue strengths are similar, which are 0.48. The residual strength of UHPC specimens undergoing 2 million cycles without flexural fatigue failure is close to the static strength under monotonic loading, at normal temperature or low temperature. Based on the results, a model of predicting the fatigue life of UHPC at 20 </t>
    </r>
    <r>
      <rPr>
        <sz val="11"/>
        <color theme="1"/>
        <rFont val="宋体"/>
        <family val="3"/>
        <charset val="134"/>
      </rPr>
      <t>℃</t>
    </r>
    <r>
      <rPr>
        <sz val="11"/>
        <color theme="1"/>
        <rFont val="Times New Roman"/>
        <family val="1"/>
      </rPr>
      <t xml:space="preserve"> and -10 </t>
    </r>
    <r>
      <rPr>
        <sz val="11"/>
        <color theme="1"/>
        <rFont val="宋体"/>
        <family val="3"/>
        <charset val="134"/>
      </rPr>
      <t>℃</t>
    </r>
    <r>
      <rPr>
        <sz val="11"/>
        <color theme="1"/>
        <rFont val="Times New Roman"/>
        <family val="1"/>
      </rPr>
      <t xml:space="preserve"> was proposed, and the predicted results could be used as reference in the practical application.</t>
    </r>
  </si>
  <si>
    <r>
      <t>AISI H13 tool steel, Electron diffraction, In</t>
    </r>
    <r>
      <rPr>
        <sz val="11"/>
        <color theme="1"/>
        <rFont val="宋体"/>
        <family val="3"/>
        <charset val="134"/>
      </rPr>
      <t>‐</t>
    </r>
    <r>
      <rPr>
        <sz val="11"/>
        <color theme="1"/>
        <rFont val="Times New Roman"/>
        <family val="1"/>
      </rPr>
      <t>situ tensile testing, Laser additive manufacturing, Laser cladding, Microstructure, Neutron diffraction, Residual stresses, X</t>
    </r>
    <r>
      <rPr>
        <sz val="11"/>
        <color theme="1"/>
        <rFont val="宋体"/>
        <family val="3"/>
        <charset val="134"/>
      </rPr>
      <t>‐</t>
    </r>
    <r>
      <rPr>
        <sz val="11"/>
        <color theme="1"/>
        <rFont val="Times New Roman"/>
        <family val="1"/>
      </rPr>
      <t>ray diffraction</t>
    </r>
  </si>
  <si>
    <r>
      <t xml:space="preserve">Deformation-induced martensitic transformation, High-Mn alloy, Low-cycle fatigue, Texture, </t>
    </r>
    <r>
      <rPr>
        <sz val="11"/>
        <color theme="1"/>
        <rFont val="宋体"/>
        <family val="3"/>
        <charset val="134"/>
      </rPr>
      <t>∈</t>
    </r>
    <r>
      <rPr>
        <sz val="11"/>
        <color theme="1"/>
        <rFont val="Times New Roman"/>
        <family val="1"/>
      </rPr>
      <t>-martensite</t>
    </r>
  </si>
  <si>
    <r>
      <t>© 2022, The Author(s), under exclusive license to Springer Nature Switzerland AG.The legs and transmissions of walking robots need to fulfill dynamic and load-bearing movements while also enabling more applications by being resistant to challenging outdoor- and aquatic environments. Furthermore, the physical behaviour of the robot legs needs to be predictable throughout their service life to enable torque-dependent control. Therefore, weathering and wear of leg components must not alter the movement resistance in order to avoid frequent maintenance. Hence, we present a new leg design that obtains low inertia and fluid resistance by using four-bar linkages with compliant mechanisms of either stainless spring steel or super-elastic nickel-titanium. The leg mechanisms were tested to formulise their torque behaviour, axial deflections, and fatigue life in saltwater (</t>
    </r>
    <r>
      <rPr>
        <sz val="11"/>
        <color theme="1"/>
        <rFont val="宋体"/>
        <family val="3"/>
        <charset val="134"/>
      </rPr>
      <t>≈</t>
    </r>
    <r>
      <rPr>
        <sz val="11"/>
        <color theme="1"/>
        <rFont val="Times New Roman"/>
        <family val="1"/>
      </rPr>
      <t xml:space="preserve"> 12% salinity). Conventional sealed stainless steel ball bearings were also tested to provide data references. Our experiments show that nickel-titanium outperform stainless spring steel with more predictable behaviour, less resistance, and longer fatigue life.</t>
    </r>
  </si>
  <si>
    <r>
      <t>© 2021 by the authors. Licensee MDPI, Basel, Switzerland.This paper presents the results of fatigue tests performed on dented steel pipeline specimens that were tested under different environmental conditions and subjected to cyclic internal pressure. Thirty</t>
    </r>
    <r>
      <rPr>
        <sz val="11"/>
        <color theme="1"/>
        <rFont val="宋体"/>
        <family val="3"/>
        <charset val="134"/>
      </rPr>
      <t>‐</t>
    </r>
    <r>
      <rPr>
        <sz val="11"/>
        <color theme="1"/>
        <rFont val="Times New Roman"/>
        <family val="1"/>
      </rPr>
      <t>three pipe specimens were divided into three groups and tested under three different conditions. A first set of nine dented specimens was tested in air without any restrictions. A second set of eight specimens was tested while buried in the soil. A third set of sixteen specimens was tested in air, after the dents had been repaired by composite material sleeves. Hot</t>
    </r>
    <r>
      <rPr>
        <sz val="11"/>
        <color theme="1"/>
        <rFont val="宋体"/>
        <family val="3"/>
        <charset val="134"/>
      </rPr>
      <t>‐</t>
    </r>
    <r>
      <rPr>
        <sz val="11"/>
        <color theme="1"/>
        <rFont val="Times New Roman"/>
        <family val="1"/>
      </rPr>
      <t>spot cyclic strain amplitudes were measured using two experimental techniques: Digital Image Correlation (DIC) and Fiber Optic Bragg Strain Gauges (FBSG). At first, all thirty</t>
    </r>
    <r>
      <rPr>
        <sz val="11"/>
        <color theme="1"/>
        <rFont val="宋体"/>
        <family val="3"/>
        <charset val="134"/>
      </rPr>
      <t>‐</t>
    </r>
    <r>
      <rPr>
        <sz val="11"/>
        <color theme="1"/>
        <rFont val="Times New Roman"/>
        <family val="1"/>
      </rPr>
      <t>three specimens were tested in air along five full cycles in order to carry out full</t>
    </r>
    <r>
      <rPr>
        <sz val="11"/>
        <color theme="1"/>
        <rFont val="宋体"/>
        <family val="3"/>
        <charset val="134"/>
      </rPr>
      <t>‐</t>
    </r>
    <r>
      <rPr>
        <sz val="11"/>
        <color theme="1"/>
        <rFont val="Times New Roman"/>
        <family val="1"/>
      </rPr>
      <t>field measurements using DIC to identify and quantify strain concentration at sites that were potential locations for fatigue cracks to initiate. Close to these point</t>
    </r>
    <r>
      <rPr>
        <sz val="11"/>
        <color theme="1"/>
        <rFont val="宋体"/>
        <family val="3"/>
        <charset val="134"/>
      </rPr>
      <t>‐</t>
    </r>
    <r>
      <rPr>
        <sz val="11"/>
        <color theme="1"/>
        <rFont val="Times New Roman"/>
        <family val="1"/>
      </rPr>
      <t>locations, measurements of strains using FBSG were also made, and the results were then compared with the DIC results. FBSG were also used during the cyclic pressure loading process while the specimens were being tested, in such a way as to monitor the influence of the environment in the dented areas. The test results demonstrated that a simple uniaxial Manson</t>
    </r>
    <r>
      <rPr>
        <sz val="11"/>
        <color theme="1"/>
        <rFont val="宋体"/>
        <family val="3"/>
        <charset val="134"/>
      </rPr>
      <t>‐</t>
    </r>
    <r>
      <rPr>
        <sz val="11"/>
        <color theme="1"/>
        <rFont val="Times New Roman"/>
        <family val="1"/>
      </rPr>
      <t>Coffin fatigue equation that uses the universal exponents proposed by Manson, together with the circumferential strain amplitude measured at the hot spots can be used to predict the fatigue life of the dented specimens. Moreover, it was determined that the measured strains at the hot</t>
    </r>
    <r>
      <rPr>
        <sz val="11"/>
        <color theme="1"/>
        <rFont val="宋体"/>
        <family val="3"/>
        <charset val="134"/>
      </rPr>
      <t>‐</t>
    </r>
    <r>
      <rPr>
        <sz val="11"/>
        <color theme="1"/>
        <rFont val="Times New Roman"/>
        <family val="1"/>
      </rPr>
      <t>spot locations were not influenced by the soil coverage, although showing a considerable and beneficial decrease in their amplitudes caused by the composite repair reinforcements.</t>
    </r>
  </si>
  <si>
    <r>
      <t>© 2021, Chinese Lasers Press. All right reserved.Objective: The fatigue properties of automobile body structural materials should be considered in design and material selection when the automotive body experiences a cyclic load. When the plastic deformation occurs under a certain cyclic load, the fatigue cracks initiate more easily from the stress concentration zone where the plastic deformation occurs. Therefore, it is very important to understand the low cycle fatigue performance of automotive steels. Under the condition of plastic deformation, the laser welded joints of automotive steel possibly undergo the process of cyclic hardening or cyclic softening, and they possibly maintain a cyclic saturation stage, so the strain-life curve and the hardening-softening behavior of a periodic cycle become a basis for material selection. After laser welding, the welding joints of DP980 steel are composed of fusion zone and heat affected zone (HAZ). The study of DP980 steel welding joints shows that the subcritical HAZ softening is due to the formation of tempered martensite. In this paper, DP980 steels are welded using a 2 kW fiber laser at different welding speeds with a constant laser power and defocus quantity. Three welding joints are obtained by adjusting welding speed. By studying the low cycle fatigue properties of base material and welded joints, it is a great significance to select suitable welding parameters. Methods: Firstly, the laser welding experiment of DP980 steels was carried out using a YSL-2000 fiber laser system. The laser welding parameters were listed in Table 1. The welding direction was parallel to the rolling direction of base material. Second, the specimens were cut from the welding cross-sections and then mounted, ground, polished, and etched with 4% (volume fraction) Nital solution. The microstructures of welding joints were observed by an optical microscope (OM) and scanning electron microscope (SEM). The Vickers microhardness of welding joints was measured on etched specimens by the microhardness tester under a 100g load and a 10 s dwell time. Third, the dimensions of fatigue specimens were machined as shown in Figure 1. Lastly, the fracture surfaces were observed by SEM to examine the failure locations and fracture surface morphologies. Results and Discussions: The welding joints are composed of fusion zone, supercritical HAZ, intercritical HAZ, and subcritical HAZ (Fig. 3). From the fusion zone to the base material, the microhardness decreases firstly and then increases (Fig. 4). The static tensile failure positions of welding joints are all in subcritical HAZ (Fig. 5). Under the same strain amplitude, the base material has the best anti-fatigue property. When the stain amplitude Δεt/2</t>
    </r>
    <r>
      <rPr>
        <sz val="11"/>
        <color theme="1"/>
        <rFont val="宋体"/>
        <family val="3"/>
        <charset val="134"/>
      </rPr>
      <t>≤</t>
    </r>
    <r>
      <rPr>
        <sz val="11"/>
        <color theme="1"/>
        <rFont val="Times New Roman"/>
        <family val="1"/>
      </rPr>
      <t>0.4%, the fatigue life of the 80 J/mm welding joint is better than those of the 100 J/mm and 133 J/mm welding joints (Fig. 11). When the strain amplitude Δεt/2=0.5%, the fatigue life of three laser welded joints is similar (Fig. 6). When the strain amplitude Δεt/2</t>
    </r>
    <r>
      <rPr>
        <sz val="11"/>
        <color theme="1"/>
        <rFont val="宋体"/>
        <family val="3"/>
        <charset val="134"/>
      </rPr>
      <t>≥</t>
    </r>
    <r>
      <rPr>
        <sz val="11"/>
        <color theme="1"/>
        <rFont val="Times New Roman"/>
        <family val="1"/>
      </rPr>
      <t>0.3%, the base material and the laser welded DP980 joints undergo three stages of cyclic softening stage, saturation stage, and cyclic softening stage. When the strain amplitude Δεt/2=0.25%, the base material and the laser welded DP980 joints undergo four stages of cyclic hardening stage, cyclic softening stage, cyclic saturation stage, and cyclic softening stage (Fig. 9). For the 100 J/mm and 133 J/mm welding joints, the fatigue fracture zone is located in the subcritical HAZ (Fig.11). The tempered martensite and a large amount of carbides are near the fracture surface, and a certain number of voids are formed near the fracture surface (Fig. 12). The fatigue fractures are composed of the fatigue crack initiation region, the crack propagation region, and the final fracture region. The base material and the 80 J/mm welding joint have a single crack source, and the crack propagation zone is radial. The 100 J/mm and 133 J/mm welding joints have a multi-source crack source, and the crack propagation zone is flat (Fig. 13). With the increase of strain amplitude, the cumulative damage of plastic deformation is more obvious, the spacing of secondary cracks becomes larger, and the fatigue striation is not obvious on the fracture surface. The fracture surface of the crack propagation region is of brittle fracture, which is sugar-like. The fracture surface is characterized by transgranular fractures (Fig. 14). Conclusions: The microstructure and fatigue properties of laser welded DP980 steel joints under three different heat inputs have been studied. The results show that the subcritical heat affected zone is the main place of crack initiation for the 100 J/mm and 133 J/mm welding joints. When the stain amplitude Δεt/2</t>
    </r>
    <r>
      <rPr>
        <sz val="11"/>
        <color theme="1"/>
        <rFont val="宋体"/>
        <family val="3"/>
        <charset val="134"/>
      </rPr>
      <t>≤</t>
    </r>
    <r>
      <rPr>
        <sz val="11"/>
        <color theme="1"/>
        <rFont val="Times New Roman"/>
        <family val="1"/>
      </rPr>
      <t>0.4%, the 80 J/mm welding joints have a better anti-fatigue property. The fatigue crack propagation zones have fatigue striation. Fatigue fracture mode is a transgranular fracture.</t>
    </r>
  </si>
  <si>
    <r>
      <t xml:space="preserve">© 2021 The Author(s)Fatigue property of W/steel joints is important for predicting the life of First Wall (FW). Few facilities can satisfy the harsh coolant parameters of FW. It is necessary to develop a method to evaluate the fatigue property, using coolant with normal pressure and temperature, for example 0.2 MPa and 25 </t>
    </r>
    <r>
      <rPr>
        <sz val="11"/>
        <color theme="1"/>
        <rFont val="宋体"/>
        <family val="3"/>
        <charset val="134"/>
      </rPr>
      <t>℃</t>
    </r>
    <r>
      <rPr>
        <sz val="11"/>
        <color theme="1"/>
        <rFont val="Times New Roman"/>
        <family val="1"/>
      </rPr>
      <t>. Combining numerical calculation and experiment validation. Building the relationship between different heat flux and the maximum temperature and strain, predicting the life of FW according to Manson-Coffin formula (MC). Verifying by the fatigue test in a High Heat Flux test platform equipped with an electron gun, the experimental results have shown the feasibility of this method.</t>
    </r>
  </si>
  <si>
    <r>
      <t>© 2021 by the authors. Licensee MDPI, Basel, Switzerland.In this paper, a series of experimental investigations was performed on full-scale railway axles to analyze the fatigue crack growth behavior of EA4T steel under load spectrum derived from real operating conditions. The experimental results were compared to life predictions carried out adopting two models: (i) the conventional Nasgro equation and (ii) the cyclic R-curve concept implemented in the Modified Nasgro equation for describing the crack growth behavior of an arbitrary crack length. The results show that the life predictions performed by means of the Modified Nasgro equation coincide well with the experimental results with an underestimation of the residual lifetime less than 32%, while the traditional Nasgro equation leads to significant overestimation (</t>
    </r>
    <r>
      <rPr>
        <sz val="11"/>
        <color theme="1"/>
        <rFont val="宋体"/>
        <family val="3"/>
        <charset val="134"/>
      </rPr>
      <t>≈</t>
    </r>
    <r>
      <rPr>
        <sz val="11"/>
        <color theme="1"/>
        <rFont val="Times New Roman"/>
        <family val="1"/>
      </rPr>
      <t>120%) of the residual lifetime for load spectra close to the in service scenario.</t>
    </r>
  </si>
  <si>
    <r>
      <t>© 2021 by the authors. Licensee MDPI, Basel, Switzerland.To improve the safety of orthotropic steel bridge decks and the construction efficiency of bridge deck pavement by enhancing the performance of pavement materials, a new-generation, high-performance cold-mix resin was prepared by carrying out the combination of micro-character-istic analysis and performance test. Meanwhile, the pavement performance and fatigue performance of high-performance cold-mix resin mixtures and hot-mix epoxy saphalt mixtures as a control group were studied experimentally. The results show that different kinds of epoxy resins show bisphenol structure in essence. The curing exothermic peak temperature of the cold-mix resin increases with the heating rate. Both the specific heat capacity (</t>
    </r>
    <r>
      <rPr>
        <sz val="11"/>
        <color theme="1"/>
        <rFont val="宋体"/>
        <family val="3"/>
        <charset val="134"/>
      </rPr>
      <t>△</t>
    </r>
    <r>
      <rPr>
        <sz val="11"/>
        <color theme="1"/>
        <rFont val="Times New Roman"/>
        <family val="1"/>
      </rPr>
      <t>CP) of cold-mix resin and cold-mix resin asphalts exhibit a sudden change between −20 °C and 40 °C. In resin asphalt mixtures, cold-mix resin forms the network structure skeleton whereas the asphalt distributed in the form of tiny particles. The dosage of respective component has a significant effect on the tensile strength and elongation at break of cold-mix resin. Compared with hot-mix epoxy asphalt mixtures, cold-mix resin mixtures exhibit comparable water stability and high and low-temperature performance, as well as greater fatigue life.</t>
    </r>
  </si>
  <si>
    <r>
      <t>© 2021, Editorial Department of China Journal of Highway and Transport. All right reserved.A modified steel strip-UHPC composite deck system was proposed to increase the tensile strength at the bottom of UHPC when the UHPC-based strengthening technique was used for OSDs with through-thickness cracks on the deck plate. The parametric static tests were conducted on twelve steel strip-UHPC composite deck members under sagging moment. The failure mode, propagation, and distribution of cracks at the bottom of UHPC were investigated. Additionally, four flexural fatigue tests were conducted. The stiffness reduction, crack propagation, and residual strength of the composite members were investigated in the fatigue tests. The following details can be observed from the results. The tensile strength of the UHPC layer in the composite members with steel strips can reach 20.1~28.0 MPa when the maximum crack width is 0.05 mm. Compared to members without steel strips having a strength of 7.2~9.7 MPa, the steel strips have an obvious strengthening effect on the cracking resistance of UHPC. Increasing the width of the steel strip has an obvious effect of cracking inhibition on UHPC. This can effectively reduce the average crack spacing and delay the continuous expansion of crack width. The stiffness of the composite members can improve significantly by increasing the steel strip width and UHPC layer thickness. This makes the members have a longer strengthening stage after the elastic limit. The connection method between steel strips and steel plates has no influence on the failure mode and crack propagation. After 10 million fatigue cycles, the stiffness of the members did not decrease. Furthermore, the crack width is only 0.03 mm at S</t>
    </r>
    <r>
      <rPr>
        <sz val="11"/>
        <color theme="1"/>
        <rFont val="宋体"/>
        <family val="3"/>
        <charset val="134"/>
      </rPr>
      <t>≤</t>
    </r>
    <r>
      <rPr>
        <sz val="11"/>
        <color theme="1"/>
        <rFont val="Times New Roman"/>
        <family val="1"/>
      </rPr>
      <t>0.43. This implies that the member has infinite fatigue life at S&lt;0.43. However, the member experiences high damage accumulation at the early stage of S=0.76. When the stiffness begins to reduce, the member will attain the fatigue life limit in a short term. For members at S=0.43~0.76, the cracks propagate slowly. No significant stiffness reduction is observed in the short term after cracking. Moreover, the members have a high residual fatigue life. The deviations are quite large between the evaluation results and experimental data when the current evaluation method for fatigue life is directly used to evaluate the four members. An S-N diagram of the steel strip-UHPC composite members, which can provide a reference for the fatigue life evaluation for similar structures, was proposed.</t>
    </r>
  </si>
  <si>
    <r>
      <t xml:space="preserve">© 2021, China Mechanical Engineering Magazine Office. All right reserved.Joints of resistance spot welding on stainless steel body frame was used as research objects to find out the influences of temperature (-40 </t>
    </r>
    <r>
      <rPr>
        <sz val="11"/>
        <color theme="1"/>
        <rFont val="宋体"/>
        <family val="3"/>
        <charset val="134"/>
      </rPr>
      <t>℃</t>
    </r>
    <r>
      <rPr>
        <sz val="11"/>
        <color theme="1"/>
        <rFont val="Times New Roman"/>
        <family val="1"/>
      </rPr>
      <t xml:space="preserve">, room temperature, 70 </t>
    </r>
    <r>
      <rPr>
        <sz val="11"/>
        <color theme="1"/>
        <rFont val="宋体"/>
        <family val="3"/>
        <charset val="134"/>
      </rPr>
      <t>℃</t>
    </r>
    <r>
      <rPr>
        <sz val="11"/>
        <color theme="1"/>
        <rFont val="Times New Roman"/>
        <family val="1"/>
      </rPr>
      <t xml:space="preserve">), stress ratio(0.1, 0.5) and 3.5% NaCl environmental medium on joint fatigue lifes. The electron back-scattered diffraction(EBSD) technology, scanning electron microscopy(SEM), instrumented ball indentation system(IBIS) and tensile-shear experiment were used to analyze the grain orientation, residual stress distribution, appearance of fatigue fractures and the mechanics properties. Results show that the fatigue property is better due to the increasing of material strength under low temperature conditions. And the high-cycle fatigue property is better due to the improvement of plastic property under 70 </t>
    </r>
    <r>
      <rPr>
        <sz val="11"/>
        <color theme="1"/>
        <rFont val="宋体"/>
        <family val="3"/>
        <charset val="134"/>
      </rPr>
      <t>℃</t>
    </r>
    <r>
      <rPr>
        <sz val="11"/>
        <color theme="1"/>
        <rFont val="Times New Roman"/>
        <family val="1"/>
      </rPr>
      <t>. The fatigue property of stress ratio of 0.1 is better than that of 0.5. Corrosion medium and tensile stress may accelerate the strress corrosion, cracking and rapid dissolution of anode regions of crack top ends, accelerate the initiation and extension of the cracks, and may significantly reduce fatigue life of spot welding joints. The fatigue cracks are nucleated on the stress concentration interfaces, the cracks grow up along the softening zones and extend to the plate surfaces until fracture failure.</t>
    </r>
  </si>
  <si>
    <r>
      <t>© 2021 by the authors. Licensee MDPI, Basel, Switzerland.The cutting fluids applied to the machining processes by the MQL process aim to reduce the machining temperatures and tool wear as well as improve the surface and dimensional finishing of the parts. To increase the efficiency of these fluids, graphene lubricating platelets are added. This work investigated the performance of three different cutting fluids with graphene sheets added and applied via MQL, considering the tool life, wear, and wear mechanisms acting on TiAlN</t>
    </r>
    <r>
      <rPr>
        <sz val="11"/>
        <color theme="1"/>
        <rFont val="宋体"/>
        <family val="3"/>
        <charset val="134"/>
      </rPr>
      <t>‐</t>
    </r>
    <r>
      <rPr>
        <sz val="11"/>
        <color theme="1"/>
        <rFont val="Times New Roman"/>
        <family val="1"/>
      </rPr>
      <t>coated cemented carbide cutting tools in the end milling of AISI 1045 steel. We evaluated two vegetable</t>
    </r>
    <r>
      <rPr>
        <sz val="11"/>
        <color theme="1"/>
        <rFont val="宋体"/>
        <family val="3"/>
        <charset val="134"/>
      </rPr>
      <t>‐</t>
    </r>
    <r>
      <rPr>
        <sz val="11"/>
        <color theme="1"/>
        <rFont val="Times New Roman"/>
        <family val="1"/>
      </rPr>
      <t xml:space="preserve"> (MQL15 and LB1000) and one mineral</t>
    </r>
    <r>
      <rPr>
        <sz val="11"/>
        <color theme="1"/>
        <rFont val="宋体"/>
        <family val="3"/>
        <charset val="134"/>
      </rPr>
      <t>‐</t>
    </r>
    <r>
      <rPr>
        <sz val="11"/>
        <color theme="1"/>
        <rFont val="Times New Roman"/>
        <family val="1"/>
      </rPr>
      <t>based (MQL14) neat oils and the same fluids with the addition of 0.05 and 0.1%wt graphene nanoplatelets. Dry cuts were also performed and investigated for comparison. The experiments were conducted under fixed cutting conditions (vc = 250 m/min, fz = 0.14 mm/tooth, ap = 1 mm, and ae = 20 mm). The end</t>
    </r>
    <r>
      <rPr>
        <sz val="11"/>
        <color theme="1"/>
        <rFont val="宋体"/>
        <family val="3"/>
        <charset val="134"/>
      </rPr>
      <t>‐</t>
    </r>
    <r>
      <rPr>
        <sz val="11"/>
        <color theme="1"/>
        <rFont val="Times New Roman"/>
        <family val="1"/>
      </rPr>
      <t>of</t>
    </r>
    <r>
      <rPr>
        <sz val="11"/>
        <color theme="1"/>
        <rFont val="宋体"/>
        <family val="3"/>
        <charset val="134"/>
      </rPr>
      <t>‐</t>
    </r>
    <r>
      <rPr>
        <sz val="11"/>
        <color theme="1"/>
        <rFont val="Times New Roman"/>
        <family val="1"/>
      </rPr>
      <t>tool</t>
    </r>
    <r>
      <rPr>
        <sz val="11"/>
        <color theme="1"/>
        <rFont val="宋体"/>
        <family val="3"/>
        <charset val="134"/>
      </rPr>
      <t>‐</t>
    </r>
    <r>
      <rPr>
        <sz val="11"/>
        <color theme="1"/>
        <rFont val="Times New Roman"/>
        <family val="1"/>
      </rPr>
      <t>life criterion followed the guidelines of ISO 8688</t>
    </r>
    <r>
      <rPr>
        <sz val="11"/>
        <color theme="1"/>
        <rFont val="宋体"/>
        <family val="3"/>
        <charset val="134"/>
      </rPr>
      <t>‐</t>
    </r>
    <r>
      <rPr>
        <sz val="11"/>
        <color theme="1"/>
        <rFont val="Times New Roman"/>
        <family val="1"/>
      </rPr>
      <t>1 (1989). To analyze the results, ANOVA and Tukey’s test were applied. The addition of graphene sheets in the vegetable</t>
    </r>
    <r>
      <rPr>
        <sz val="11"/>
        <color theme="1"/>
        <rFont val="宋体"/>
        <family val="3"/>
        <charset val="134"/>
      </rPr>
      <t>‐</t>
    </r>
    <r>
      <rPr>
        <sz val="11"/>
        <color theme="1"/>
        <rFont val="Times New Roman"/>
        <family val="1"/>
      </rPr>
      <t>based cutting fluids effectively increased the lubricating proper-ties, partially reducing the wear mechanisms acting on the tools. In addition, there was a predomi-nance of thermal fatigue cracks and mechanical cracks as well as adhesive and abrasive wear mechanisms on the tools used in the cutting with the MQL15 and MQL14 fluids, indicating greater cycli-cal fluctuations in temperature and surface stresses.</t>
    </r>
  </si>
  <si>
    <r>
      <t>End milling, Graphene platelets, MQL, Vegetable</t>
    </r>
    <r>
      <rPr>
        <sz val="11"/>
        <color theme="1"/>
        <rFont val="宋体"/>
        <family val="3"/>
        <charset val="134"/>
      </rPr>
      <t>‐</t>
    </r>
    <r>
      <rPr>
        <sz val="11"/>
        <color theme="1"/>
        <rFont val="Times New Roman"/>
        <family val="1"/>
      </rPr>
      <t xml:space="preserve"> and mineral</t>
    </r>
    <r>
      <rPr>
        <sz val="11"/>
        <color theme="1"/>
        <rFont val="宋体"/>
        <family val="3"/>
        <charset val="134"/>
      </rPr>
      <t>‐</t>
    </r>
    <r>
      <rPr>
        <sz val="11"/>
        <color theme="1"/>
        <rFont val="Times New Roman"/>
        <family val="1"/>
      </rPr>
      <t>based cutting fluids</t>
    </r>
  </si>
  <si>
    <r>
      <t>© 2021 by the authors. Licensee MDPI, Basel, Switzerland.The fatigue behaviors of metals are different under different in</t>
    </r>
    <r>
      <rPr>
        <sz val="11"/>
        <color theme="1"/>
        <rFont val="宋体"/>
        <family val="3"/>
        <charset val="134"/>
      </rPr>
      <t>‐</t>
    </r>
    <r>
      <rPr>
        <sz val="11"/>
        <color theme="1"/>
        <rFont val="Times New Roman"/>
        <family val="1"/>
      </rPr>
      <t>service environment and loading conditions. This study was devoted to investigating the combined effects of high and low cycle fatigue loads on the performance of the low alloy steel Q345. Three kinds of experiments were carried out, including the pure high cycle fatigue (HCF) tests, the pure low cycle fatigue (LCF) tests, and the combined high and low cycle fatigue (HLCF) tests. The prediction formulae were proposed for the combined high and low cycle fatigue failure. Scanning electron microscopy (SEM) and stereo microscope were used to analyze the microstructure and fracture morphology due to different fatigue loads. Case study on the combined high and low cycle fatigue damage of a steel arch bridge was carried out based on the FE method and the proposed formula. The results show that the LCF life decreases evidently due to the prior HCF damages. The HLCF fracture surface is relatively flat near the crack initiation side, and rugged at the other half part. The fatigue damages at the bridge joints increase significantly with consideration of the pre</t>
    </r>
    <r>
      <rPr>
        <sz val="11"/>
        <color theme="1"/>
        <rFont val="宋体"/>
        <family val="3"/>
        <charset val="134"/>
      </rPr>
      <t>‐</t>
    </r>
    <r>
      <rPr>
        <sz val="11"/>
        <color theme="1"/>
        <rFont val="Times New Roman"/>
        <family val="1"/>
      </rPr>
      <t>fatigue damages caused by traffic load. In the 100th anniversary of service, the fatigue damage index without considering the HCF pre</t>
    </r>
    <r>
      <rPr>
        <sz val="11"/>
        <color theme="1"/>
        <rFont val="宋体"/>
        <family val="3"/>
        <charset val="134"/>
      </rPr>
      <t>‐</t>
    </r>
    <r>
      <rPr>
        <sz val="11"/>
        <color theme="1"/>
        <rFont val="Times New Roman"/>
        <family val="1"/>
      </rPr>
      <t>damage is only about 50% of the coupled damage value.</t>
    </r>
  </si>
  <si>
    <r>
      <t>© 2021 by the authors. Licensee MDPI, Basel, Switzerland.Tribological properties of lithium potassium titanate (PT), molybdenum disulphide, and tungsten disulphide</t>
    </r>
    <r>
      <rPr>
        <sz val="11"/>
        <color theme="1"/>
        <rFont val="宋体"/>
        <family val="3"/>
        <charset val="134"/>
      </rPr>
      <t>‐</t>
    </r>
    <r>
      <rPr>
        <sz val="11"/>
        <color theme="1"/>
        <rFont val="Times New Roman"/>
        <family val="1"/>
      </rPr>
      <t>dispersed mineral oil (MO) were investigated. The sample containing 2 wt.% WS2 exhibited the lowest coefficient of friction. However, the wear scar diameters of the additivated samples were very narrow. Extreme pressure properties of mineral oil were enhanced with the ad-dition of additives. The rolling contact fatigue results exhibited better fatigue life of the balls in MoS2 and PT</t>
    </r>
    <r>
      <rPr>
        <sz val="11"/>
        <color theme="1"/>
        <rFont val="宋体"/>
        <family val="3"/>
        <charset val="134"/>
      </rPr>
      <t>‐</t>
    </r>
    <r>
      <rPr>
        <sz val="11"/>
        <color theme="1"/>
        <rFont val="Times New Roman"/>
        <family val="1"/>
      </rPr>
      <t>dispersed MO. Surface characterization of the balls indicated more pitting on the balls of the MO and WS2</t>
    </r>
    <r>
      <rPr>
        <sz val="11"/>
        <color theme="1"/>
        <rFont val="宋体"/>
        <family val="3"/>
        <charset val="134"/>
      </rPr>
      <t>‐</t>
    </r>
    <r>
      <rPr>
        <sz val="11"/>
        <color theme="1"/>
        <rFont val="Times New Roman"/>
        <family val="1"/>
      </rPr>
      <t>dispersed MO as compared to MoS2 and PT, indicating a stable film in the case of MoS2 and PT, which was confirmed by the presence of additives on ball surfaces by Raman spectro-graph. The results of extended rolling contact fatigue tests proved that PT</t>
    </r>
    <r>
      <rPr>
        <sz val="11"/>
        <color theme="1"/>
        <rFont val="宋体"/>
        <family val="3"/>
        <charset val="134"/>
      </rPr>
      <t>‐</t>
    </r>
    <r>
      <rPr>
        <sz val="11"/>
        <color theme="1"/>
        <rFont val="Times New Roman"/>
        <family val="1"/>
      </rPr>
      <t>added mineral oil pro-vided the highest life cycles of the tested balls, followed by MoS2 and WS2</t>
    </r>
    <r>
      <rPr>
        <sz val="11"/>
        <color theme="1"/>
        <rFont val="宋体"/>
        <family val="3"/>
        <charset val="134"/>
      </rPr>
      <t>‐</t>
    </r>
    <r>
      <rPr>
        <sz val="11"/>
        <color theme="1"/>
        <rFont val="Times New Roman"/>
        <family val="1"/>
      </rPr>
      <t>added mineral oil; thus, indicating PT as a plausible alternative to MoS2 and WS2.</t>
    </r>
  </si>
  <si>
    <r>
      <t>Anti</t>
    </r>
    <r>
      <rPr>
        <sz val="11"/>
        <color theme="1"/>
        <rFont val="宋体"/>
        <family val="3"/>
        <charset val="134"/>
      </rPr>
      <t>‐</t>
    </r>
    <r>
      <rPr>
        <sz val="11"/>
        <color theme="1"/>
        <rFont val="Times New Roman"/>
        <family val="1"/>
      </rPr>
      <t>wear, Extreme pressure, Lithium potassium titanate, Molybdenum disulphide, Rolling contact fatigue, Tungsten disulphide</t>
    </r>
  </si>
  <si>
    <r>
      <t xml:space="preserve">© 2021, Springer Science+Business Media, LLC, part of Springer Nature.The hydrogen effect on strength, ductility, low-cycle life, and cyclic crack resistance parameters of steels of different structural classes and a heat-resistant nickel alloy is studied in the range of load rates of 0.01–100 mm/min, amplitudes and frequencies of low-cycle bending of 0.8–1.6% and 8.3·10–3 – 8.3·10–1, respectively, and fatigue loading of beam specimens at frequencies of 0.5–50 Hz. A maximum hydrogen effect on the ductility of 38KhN3MFA (35NiCrMoV15-5) and 13Kh11N2V2MF (1.5Ni0.5Mo2W) steels and a KhN56MBYuD (56Ni6Mo4Nb) alloy was revealed in the range of load rates of 0.01–1 mm/min and for 05Kh11N23T3MR (23Ni1.5Mo3Ti) steel, it is at rates </t>
    </r>
    <r>
      <rPr>
        <sz val="11"/>
        <color theme="1"/>
        <rFont val="宋体"/>
        <family val="3"/>
        <charset val="134"/>
      </rPr>
      <t>≤</t>
    </r>
    <r>
      <rPr>
        <sz val="11"/>
        <color theme="1"/>
        <rFont val="Times New Roman"/>
        <family val="1"/>
      </rPr>
      <t xml:space="preserve"> 0.1 mm/min. The hydrogen embrittlement of all materials in low-cycle bending and cyclic crack resistance tests was established to significantly weaken with the load frequency. With the strain amplitude, the hydrogen sensitivity of 38KhN3MFA steel (residual austenite and highly dispersed sorbite) decreases and that of 13Kh11N2V2MF steel increases, while the hydrogen embrittlement degree of austenitic materials is almost independent of the amplitude. A decrease in the load frequency from 50 to 5 Hz leads to a decrease in the cyclic crack resistance threshold and contributes to a significant crack acceleration in the presence of hydrogen in the middle section of the kinetic fatigue fracture diagrams.</t>
    </r>
  </si>
  <si>
    <r>
      <t>© 2021, Editorial Office of "Jinshu Rechuli". All right reserved.Early failure of Cr12MoV steel blanking die was caused by excessive wear. The service environment, chemical composition, hardness and microstructure were analyzed, and the temperature distribution of the die in service was calculated by finite element simulation. The results show that the chemical composition of the blanking die meets the requirements of the standard, the hardness is slightly lower than the technical requirements, the heterogeneity of eutectic carbides in the microstructure and the size of bulk carbides exceed the standard specification, the field test and the simulation calculation show that the service temperature of the blanking die is higher (&lt;500</t>
    </r>
    <r>
      <rPr>
        <sz val="11"/>
        <color theme="1"/>
        <rFont val="宋体"/>
        <family val="3"/>
        <charset val="134"/>
      </rPr>
      <t>℃</t>
    </r>
    <r>
      <rPr>
        <sz val="11"/>
        <color theme="1"/>
        <rFont val="Times New Roman"/>
        <family val="1"/>
      </rPr>
      <t>). It is found that the causes for the early wear failure of blanking die include improper heat treatment process of the blanking die, defects in microstructure, poor tempering stability and thermal fatigue, tempering softening occuring in the service process due to high temperature. It is suggested that the heat treatment process with the characteristics of high quenching temperature and high tempering temperature should be adopted, and the secondary hardening effect of Cr12MoV steel should be used to give the blanking die good tempering resistance stability. The service life of the blanking die produced by the optimized heat treatment process is 4.62 times of the original one.</t>
    </r>
  </si>
  <si>
    <r>
      <t xml:space="preserve">Fatigue Performance of High Fatigue Resistance Orthotropic Steel Bridge Deck </t>
    </r>
    <r>
      <rPr>
        <sz val="11"/>
        <color theme="1"/>
        <rFont val="宋体"/>
        <family val="3"/>
        <charset val="134"/>
      </rPr>
      <t>Ⅰ</t>
    </r>
    <r>
      <rPr>
        <sz val="11"/>
        <color theme="1"/>
        <rFont val="Times New Roman"/>
        <family val="1"/>
      </rPr>
      <t>: Model Test</t>
    </r>
  </si>
  <si>
    <r>
      <t>© 2021, Editorial Department of Journal of Chang'an University (Natural Science Edition). All right reserved.In order to study the efficient fracture mechanics method for the fatigue evaluation of the stud connector in steel-UHPC composite bridge deck, the 3D fracture mechanics model based on Schwartz-Neuman alternating method was used to analyze the crack propagation of the surface crack of stud weld joint and predict the fatigue life of stud weld joint. Firstly, the accuracy and efficiency of Schwartz-Neuman alternating method were verified by using fracture mechanics models of two commonly used finite element software ANSYS and ABAQUS. Then, the stress intensity factors (SIFs) of the initial cracks with various sizes and angles of stud welded joints were computed by the Schwartz-Neuman alternating method, and the related parameters of initial crack were analyzed. Finally, based on the 3D propagation of the crack of stud welded joint, the fatigue life of stud welded joint was predicted and compared with the result of push-out test of steel-UHPC composite structure. Schwartz-Neuman alternating method had superior computational efficiency by comparing with the fracture mechanics models in ANSYS and ABAQUS by computing the SIFs of the deep-buried inclined circular crack in cylinder. The results show that the crack of stud weld joint in steel-UHPC composite structure under the interlaminar shear force of steel-UHPC composite structure is mixed mode (type</t>
    </r>
    <r>
      <rPr>
        <sz val="11"/>
        <color theme="1"/>
        <rFont val="宋体"/>
        <family val="3"/>
        <charset val="134"/>
      </rPr>
      <t>Ⅰ</t>
    </r>
    <r>
      <rPr>
        <sz val="11"/>
        <color theme="1"/>
        <rFont val="Times New Roman"/>
        <family val="1"/>
      </rPr>
      <t>+type</t>
    </r>
    <r>
      <rPr>
        <sz val="11"/>
        <color theme="1"/>
        <rFont val="宋体"/>
        <family val="3"/>
        <charset val="134"/>
      </rPr>
      <t>Ⅱ</t>
    </r>
    <r>
      <rPr>
        <sz val="11"/>
        <color theme="1"/>
        <rFont val="Times New Roman"/>
        <family val="1"/>
      </rPr>
      <t>+type</t>
    </r>
    <r>
      <rPr>
        <sz val="11"/>
        <color theme="1"/>
        <rFont val="宋体"/>
        <family val="3"/>
        <charset val="134"/>
      </rPr>
      <t>Ⅲ</t>
    </r>
    <r>
      <rPr>
        <sz val="11"/>
        <color theme="1"/>
        <rFont val="Times New Roman"/>
        <family val="1"/>
      </rPr>
      <t>) crack, and propagates nonplanarily during the process of crack propagation. The fatigue failure location of stud depends on the orientation of initial crack relative to crack driving force and the ratio of crack size at two weld toes of stud weld. The predicted value of the stud fatigue life computed by the 3D crack propagation of stud welded joint is in good agreement with the measured value of the stud fatigue life obtained from push-out test, which proves that the 3D propagation of surface crack based on Schwartz-Neuman alternating method can be used to evaluate the fatigue life of stud in steel-UHPC composite bridge deck efficiently and reliably.</t>
    </r>
  </si>
  <si>
    <r>
      <t>© 2021 by the authors. Licensee MDPI, Basel, Switzerland.Additive manufacturing (AM) is replacing conventional manufacturing techniques due to its ability to manufacture complex structures with near</t>
    </r>
    <r>
      <rPr>
        <sz val="11"/>
        <color theme="1"/>
        <rFont val="宋体"/>
        <family val="3"/>
        <charset val="134"/>
      </rPr>
      <t>‐</t>
    </r>
    <r>
      <rPr>
        <sz val="11"/>
        <color theme="1"/>
        <rFont val="Times New Roman"/>
        <family val="1"/>
      </rPr>
      <t>net shape and reduced material wastage. However, the poor surface integrity of the AM parts deteriorates the service life of the components. The AM parts should be subjected to post</t>
    </r>
    <r>
      <rPr>
        <sz val="11"/>
        <color theme="1"/>
        <rFont val="宋体"/>
        <family val="3"/>
        <charset val="134"/>
      </rPr>
      <t>‐</t>
    </r>
    <r>
      <rPr>
        <sz val="11"/>
        <color theme="1"/>
        <rFont val="Times New Roman"/>
        <family val="1"/>
      </rPr>
      <t>processing treatment for improving surface integrity and fatigue life. In this research, maraging steel is printed using direct metal laser sintering (DMLS) process and the influence of grinding on the fatigue life of this additively manufactured material was investigated. For this purpose, the grinding experiments were performed under two different grinding environments such as dry and cryogenic conditions using a cubic boron nitride (CBN) grinding wheel. The results revealed that surface roughness could be reduced by about 87% under cryogenic condition over dry grinding. The fatigue tests carried out on the additive manufactured materials exposed a substantial increase of about 170% in their fatigue life when subjected to cryogenic grinding.</t>
    </r>
  </si>
  <si>
    <r>
      <t>© 2021 by the authors. Licensee MDPI, Basel, Switzerland.A ratio of shoulder to gauge displacements (S2G) is calculated for three different fatigue specimens in a pressurized water environment. This ratio needs to be known beforehand to determine the applied shoulder displacements during the experiment that would result in the desired strain amplitude in the gauge section. Significant impact of both the applied constitutive law and specimen geometry on the S2G is observed. The calculation using the fully elastic constitutive law results in the highest S2G values and compares very well with the analytical values. However, this approach disregards the plastic deformation within the specimens that mostly develops in the gauge section. Using the constitutive laws derived from actual fatigue curves captures the material behaviour under cyclic loading better and results in lower S2G values compared to the ones obtained with the fully elastic constitutive law. Calculating S2G values using elastic–plastic constitutive law based on the monotonic uniaxial tensile test should be avoided as they are significantly lower compared to the ones computed with elastic–plastic laws derived from hysteresis loops at half</t>
    </r>
    <r>
      <rPr>
        <sz val="11"/>
        <color theme="1"/>
        <rFont val="宋体"/>
        <family val="3"/>
        <charset val="134"/>
      </rPr>
      <t>‐</t>
    </r>
    <r>
      <rPr>
        <sz val="11"/>
        <color theme="1"/>
        <rFont val="Times New Roman"/>
        <family val="1"/>
      </rPr>
      <t>life.</t>
    </r>
  </si>
  <si>
    <r>
      <t xml:space="preserve">© 2020 Elsevier LtdUnderstanding the effects of microstructural defects, which can have a high impact on service life, is of great importance in the design of cyclically loaded components. For this, the size of the defect as well as the material's ability to counteract microstructural defects have to be considered. In this study, the defect tolerance of differently heat-treated Cu alloyed steels with two different C contents (0.005 and 0.21 wt% C) has been investigated by testing specimens with artificial defects. From the results of fatigue experiments, defect tolerance is assessed based on different approaches: (i) a comparison of stress intensities, derived from Murakami's </t>
    </r>
    <r>
      <rPr>
        <sz val="11"/>
        <color theme="1"/>
        <rFont val="宋体"/>
        <family val="3"/>
        <charset val="134"/>
      </rPr>
      <t>√</t>
    </r>
    <r>
      <rPr>
        <sz val="11"/>
        <color theme="1"/>
        <rFont val="Times New Roman"/>
        <family val="1"/>
      </rPr>
      <t xml:space="preserve">area approach, (ii) comparing fatigue lifetime for a given defect size and stress amplitude, (iii) the reduction of fatigue strength by a defect for a given defect size, and (iv) using the Kitagawa-Takahashi diagram, enabling the calculation of the critical defect size </t>
    </r>
    <r>
      <rPr>
        <sz val="11"/>
        <color theme="1"/>
        <rFont val="宋体"/>
        <family val="3"/>
        <charset val="134"/>
      </rPr>
      <t>√</t>
    </r>
    <r>
      <rPr>
        <sz val="11"/>
        <color theme="1"/>
        <rFont val="Times New Roman"/>
        <family val="1"/>
      </rPr>
      <t>area0 as well as fatigue crack propagation threshold ΔKth,calc. The results show that for the 0.005 wt% C steel an increase in aging time is accompanied by an increase in defect tolerance, which correlates with a higher cyclic hardening potential induced by the formation of Cu precipitates. However, the results show that strength and ductility also influence defect tolerance. By using the short-time procedure PhyBaLCHT, which is based on cyclic indentation tests, all these factors influencing defect tolerance can be determined efficiently. The 0.21 wt% C steel does not reveal an improved defect tolerance which is presumably caused by the dominating pearlite phase.</t>
    </r>
  </si>
  <si>
    <r>
      <t>© 2021, Editorial Board of Journal of Plasticity Engineering. All right reserved.The effects of flame heating temperature, cooling mode and flame straightening times on mechanical properties and fatigue properties of A588 weathering steel plate were investigated by heat treatment test. The fatigue life curves were acquired by non-linear fitting. The results show that the mechanical properties display a minor variation with the increase of heating temperature in the range of 600-800</t>
    </r>
    <r>
      <rPr>
        <sz val="11"/>
        <color theme="1"/>
        <rFont val="宋体"/>
        <family val="3"/>
        <charset val="134"/>
      </rPr>
      <t>℃</t>
    </r>
    <r>
      <rPr>
        <sz val="11"/>
        <color theme="1"/>
        <rFont val="Times New Roman"/>
        <family val="1"/>
      </rPr>
      <t xml:space="preserve"> under water cooling condition, as well as at the heating temperature of 600-700</t>
    </r>
    <r>
      <rPr>
        <sz val="11"/>
        <color theme="1"/>
        <rFont val="宋体"/>
        <family val="3"/>
        <charset val="134"/>
      </rPr>
      <t>℃</t>
    </r>
    <r>
      <rPr>
        <sz val="11"/>
        <color theme="1"/>
        <rFont val="Times New Roman"/>
        <family val="1"/>
      </rPr>
      <t xml:space="preserve"> under air cooling condition. When heating temperature is raised to 800</t>
    </r>
    <r>
      <rPr>
        <sz val="11"/>
        <color theme="1"/>
        <rFont val="宋体"/>
        <family val="3"/>
        <charset val="134"/>
      </rPr>
      <t>℃</t>
    </r>
    <r>
      <rPr>
        <sz val="11"/>
        <color theme="1"/>
        <rFont val="Times New Roman"/>
        <family val="1"/>
      </rPr>
      <t xml:space="preserve"> in the case of air cooling, the strength of A588 weathering steel shows a dramatical decrease due to the dissolution of pearlite. Therefore, the flame heating temperature should not exceed 700</t>
    </r>
    <r>
      <rPr>
        <sz val="11"/>
        <color theme="1"/>
        <rFont val="宋体"/>
        <family val="3"/>
        <charset val="134"/>
      </rPr>
      <t>℃</t>
    </r>
    <r>
      <rPr>
        <sz val="11"/>
        <color theme="1"/>
        <rFont val="Times New Roman"/>
        <family val="1"/>
      </rPr>
      <t xml:space="preserve"> in practical production, and below this temperature, both water cooling and air cooling can be selected. Moreover, at heating temperature of 600</t>
    </r>
    <r>
      <rPr>
        <sz val="11"/>
        <color theme="1"/>
        <rFont val="宋体"/>
        <family val="3"/>
        <charset val="134"/>
      </rPr>
      <t>℃</t>
    </r>
    <r>
      <rPr>
        <sz val="11"/>
        <color theme="1"/>
        <rFont val="Times New Roman"/>
        <family val="1"/>
      </rPr>
      <t>, the increase of flame straightening time does not have a significant effect on the fatigue strength of A588 weathering steel, so that the flame straightening treatments can be repeated for three times at this temperature.</t>
    </r>
  </si>
  <si>
    <r>
      <t>© 2021, Editorial Board of Journal of Plasticity Engineering. All right reserved.To study the fatigue life of non-rivet connected joints of dissimilar sheets under different working conditions, the forming process of joint was simulated by a three-dimensional model of non-rivet connection established by ABAQUS software. Based on the mechanical properties and S-N curves of 6061 aluminum alloy and 304 stainless steel sheets, vibration fatigue numerical simulation of joints under three working conditions of shear mode, peel mode and synthetic mode were simulated by Fe-Safe fatigue software. The research results show that the lager the stress on joints is, the shorter the fatigue life is; with the increase of stress on joint, the fatigue failure zone of joint also gradually expands. When there is residual compressive stress on joint surface, it is beneficial to increase the fatigue life of joint; on the contrary, the residual tensile stress has an adverse effect on fatigue life. In addition, when the stress on joint is the same in the three working conditions, the fatigue life of joint under shear mode is the longest, and the life of joint under peel mode is slightly shorter than that of the shear mode. The fatigue life of joint under synthetic mode is much shorter than that under the former two working conditions. The fatigue life of joint under shear mode was verified by fatigue experiment. It is found that residual stress Rs exists in joint, and 0&lt;Rs</t>
    </r>
    <r>
      <rPr>
        <sz val="11"/>
        <color theme="1"/>
        <rFont val="宋体"/>
        <family val="3"/>
        <charset val="134"/>
      </rPr>
      <t>≤</t>
    </r>
    <r>
      <rPr>
        <sz val="11"/>
        <color theme="1"/>
        <rFont val="Times New Roman"/>
        <family val="1"/>
      </rPr>
      <t>5 MPa.</t>
    </r>
  </si>
  <si>
    <r>
      <t>© 2021, The Author(s), under exclusive license to Springer Nature Singapore Pte Ltd.Low cycle fatigue (LCF) tests of a low-carbon microallyed steel have been performed to assess its response under cyclic loading for automobile application. Material exhibits significant initial cyclic hardening afterward prolong cyclic softening until failure at higher strain ranges (</t>
    </r>
    <r>
      <rPr>
        <sz val="11"/>
        <color theme="1"/>
        <rFont val="宋体"/>
        <family val="3"/>
        <charset val="134"/>
      </rPr>
      <t>≥</t>
    </r>
    <r>
      <rPr>
        <sz val="11"/>
        <color theme="1"/>
        <rFont val="Times New Roman"/>
        <family val="1"/>
      </rPr>
      <t>1.50%); however, sustained cyclic softening from second cycle onwards is observed at lower strain amplitudes (</t>
    </r>
    <r>
      <rPr>
        <sz val="11"/>
        <color theme="1"/>
        <rFont val="宋体"/>
        <family val="3"/>
        <charset val="134"/>
      </rPr>
      <t>≤</t>
    </r>
    <r>
      <rPr>
        <sz val="11"/>
        <color theme="1"/>
        <rFont val="Times New Roman"/>
        <family val="1"/>
      </rPr>
      <t>1.00%). The selected steel is found to follow non-Masing behavior but its fatigue life can well be described by strain-life relationship. Various monotonic and cyclic properties are determined and discussed together with mechanism of fatigue failure.</t>
    </r>
  </si>
  <si>
    <r>
      <t xml:space="preserve">© 2021This study examined the fatigue life (Nf) and fatigue limit (FL) of AISI 4340 steel in relation to surface roughness, artificial defects and shot peening. Artificial surface defects on fatigue specimens were obtained by electrical discharge machining (EDM) or by pre-corrosion in 3.5% NaCl and perchloric acid solutions, followed by a fatigue test. The presence of artificial defects of various sizes, taken into account by the </t>
    </r>
    <r>
      <rPr>
        <sz val="11"/>
        <color theme="1"/>
        <rFont val="宋体"/>
        <family val="3"/>
        <charset val="134"/>
      </rPr>
      <t>√</t>
    </r>
    <r>
      <rPr>
        <sz val="11"/>
        <color theme="1"/>
        <rFont val="Times New Roman"/>
        <family val="1"/>
      </rPr>
      <t>area parameter, led to a significant decrease in fatigue characteristics, while shot peening contributed to their noticeable improvement. Defects resulting from electrochemical corrosion had a much greater negative effect on fatigue life than defects introduced by EDM.</t>
    </r>
  </si>
  <si>
    <r>
      <t>© 2020 The Authors. Fatigue &amp; Fracture of Engineering Materials &amp; Structures published by John Wiley &amp; Sons LtdDifferent grain sizes were created in a metastable 17Cr-7Mn-7Ni steel by martensite-to-austenite reversion at different temperatures using a laser beam. Two fully reverted material states obtained at 990°C and 780°C exhibited average grain sizes of 7.7 and 2.7 μm, respectively. The third microstructure (610°C) consisted of grains at different stages of recrystallization and deformed austenite. A hot-pressed, coarse-grained counterpart was studied for reference. The yield and tensile strengths increased with refined grain size, maintaining reasonable elongation except for the heterogeneous microstructure. Total strain-controlled fatigue tests revealed increasing initial stress amplitudes but decreasing cyclic hardening and fatigue-induced α</t>
    </r>
    <r>
      <rPr>
        <sz val="11"/>
        <color theme="1"/>
        <rFont val="宋体"/>
        <family val="3"/>
        <charset val="134"/>
      </rPr>
      <t>′</t>
    </r>
    <r>
      <rPr>
        <sz val="11"/>
        <color theme="1"/>
        <rFont val="Times New Roman"/>
        <family val="1"/>
      </rPr>
      <t>-martensite formation with decreasing grain size. Fatigue life was slightly improved for the 2.7-μm grain size. Contrary, the heterogeneous microstructure yielded an inferior lifetime, especially at high strain amplitudes. Examinations of the cyclically deformed microstructure showed that the characteristic deformation band structure was less pronounced in refined grains.</t>
    </r>
  </si>
  <si>
    <r>
      <t xml:space="preserve">Copyright © 2020 Transactions of the China Welding Institution. All rights reserved.In order to optimize the composition and microstructure properties of 600 MPa cold-pressed axle housing steel, and further improve the fatigue service life of the axle, this paper uses a thermal simulation test machine to prefabricate the welding heat affected coarse grained area (CGHAZ) structure of the axle housing steel. The impact toughness of CGHAZ was obtained; the softening characteristics of CGHAZ were examined by a Vickers hardness tester; the fatigue crack growth rate of CGHAZ was tested by an electro-hydraulic servo fatigue tester; the laser scanning confocal microscope (CLSM), high temperature Laser microscopy (HTLM), scanning electron microscopy (SEM), and electron backscatter diffraction (EBSD) studied the structural evolution of CGHAZ, the morphology of M/A, the distribution of large-angle grain boundaries, and the propagation of fatigue secondary cracks and their trends. Studies have shown that the brittle-ductile transition temperature of bridge shell steel using the Nb-V composition system is lower than −20 </t>
    </r>
    <r>
      <rPr>
        <sz val="11"/>
        <color theme="1"/>
        <rFont val="宋体"/>
        <family val="3"/>
        <charset val="134"/>
      </rPr>
      <t>℃</t>
    </r>
    <r>
      <rPr>
        <sz val="11"/>
        <color theme="1"/>
        <rFont val="Times New Roman"/>
        <family val="1"/>
      </rPr>
      <t xml:space="preserve">; when t 8/5 </t>
    </r>
    <r>
      <rPr>
        <sz val="11"/>
        <color theme="1"/>
        <rFont val="宋体"/>
        <family val="3"/>
        <charset val="134"/>
      </rPr>
      <t>≤</t>
    </r>
    <r>
      <rPr>
        <sz val="11"/>
        <color theme="1"/>
        <rFont val="Times New Roman"/>
        <family val="1"/>
      </rPr>
      <t xml:space="preserve"> 15 s, the microstructure in the coarse grain region does not soften and fatigue secondary cracks occur at large angle grain boundaries. Deflection, the fatigue crack growth rate is the lowest compared to Mn-Ti and Ti-Nb systems.</t>
    </r>
  </si>
  <si>
    <r>
      <t>© 2020, Materials Review Magazine. All right reserved.Surface strengthening of 17-4PH stainless steel with different shot peening (SP) strengths was studied in the present paper. Variation of surface residual stress, surface morphology and surface hardness were investigated by X-ray diffraction (XRD), optical microscopy (OM) and microhardness tester. The effects of different temperature fields on fatigue properties of SP 17-4PH stainless steel were studied by fatigue test and scanning electron microscopy (SEM). The results show that low strength SP can significantly improve the fatigue life of 17-4PH at room temperature by introducing residual stress field and retaining surface integrity. With the increase of SP strength, the surface roughness increases and the depth of working hardened layer tends to increase. However, when SP strength exceeds the medium strength level, the surface hardness no longer increases. In terms of fatigue life, different temperature fields have distinct effects on SP 17-4PH steel. When the ambient temperature is lo-wer than 300</t>
    </r>
    <r>
      <rPr>
        <sz val="11"/>
        <color theme="1"/>
        <rFont val="宋体"/>
        <family val="3"/>
        <charset val="134"/>
      </rPr>
      <t>℃</t>
    </r>
    <r>
      <rPr>
        <sz val="11"/>
        <color theme="1"/>
        <rFont val="Times New Roman"/>
        <family val="1"/>
      </rPr>
      <t>, the fatigue life of 17-4PH could be significantly increased by SP treatment, while the fatigue performance would be obviously reduced when the temperature is higher than 450</t>
    </r>
    <r>
      <rPr>
        <sz val="11"/>
        <color theme="1"/>
        <rFont val="宋体"/>
        <family val="3"/>
        <charset val="134"/>
      </rPr>
      <t>℃</t>
    </r>
    <r>
      <rPr>
        <sz val="11"/>
        <color theme="1"/>
        <rFont val="Times New Roman"/>
        <family val="1"/>
      </rPr>
      <t>. Further analysis shows that the decrease of high temperature fatigue properties of 17-4PH results from the serious relaxation of residual stress and the decrease of surface integrity.</t>
    </r>
  </si>
  <si>
    <r>
      <t>© 2020, Editorial Office of Journal of Building Structures. All right reserved.When steel structures are exposed to fire, the residual fatigue property of steel needs to be evaluated before they are reused to withstand cyclic loads.This paper presented several axial tensile fatigue tests of 40 Q345 steel specimens, a group of which was under room temperature while the other groups of steel were tested after natural cooling down from temperatures between 250</t>
    </r>
    <r>
      <rPr>
        <sz val="11"/>
        <color theme="1"/>
        <rFont val="宋体"/>
        <family val="3"/>
        <charset val="134"/>
      </rPr>
      <t>℃</t>
    </r>
    <r>
      <rPr>
        <sz val="11"/>
        <color theme="1"/>
        <rFont val="Times New Roman"/>
        <family val="1"/>
      </rPr>
      <t xml:space="preserve"> and 750</t>
    </r>
    <r>
      <rPr>
        <sz val="11"/>
        <color theme="1"/>
        <rFont val="宋体"/>
        <family val="3"/>
        <charset val="134"/>
      </rPr>
      <t>℃</t>
    </r>
    <r>
      <rPr>
        <sz val="11"/>
        <color theme="1"/>
        <rFont val="Times New Roman"/>
        <family val="1"/>
      </rPr>
      <t>. The results demonstrate that there are significant differences in the failure characteristics of fatigue fractures of Q345 steel after natural cooling at different high temperatures. Herein, the area of crack propagation zone and instantaneous break zone varies with temperature. The fatigue fracture of Q345 steel at room temperature or after natural cooling at high temperature has a typical dimple structure. When the heating temperature is below 500</t>
    </r>
    <r>
      <rPr>
        <sz val="11"/>
        <color theme="1"/>
        <rFont val="宋体"/>
        <family val="3"/>
        <charset val="134"/>
      </rPr>
      <t>℃</t>
    </r>
    <r>
      <rPr>
        <sz val="11"/>
        <color theme="1"/>
        <rFont val="Times New Roman"/>
        <family val="1"/>
      </rPr>
      <t>, the density of dimple structure increases with temperature, which can be classified as transgranular failure. When the temperature is at 750</t>
    </r>
    <r>
      <rPr>
        <sz val="11"/>
        <color theme="1"/>
        <rFont val="宋体"/>
        <family val="3"/>
        <charset val="134"/>
      </rPr>
      <t>℃</t>
    </r>
    <r>
      <rPr>
        <sz val="11"/>
        <color theme="1"/>
        <rFont val="Times New Roman"/>
        <family val="1"/>
      </rPr>
      <t>, the dimple tissue is lightened and the size distribution turns uneven, which can be regarded as cleavage fracture. After natural cooling at high temperature, the fatigue life of Q345 steel increases first and then decreases with the increase in temperature. While the fatigue life within 500</t>
    </r>
    <r>
      <rPr>
        <sz val="11"/>
        <color theme="1"/>
        <rFont val="宋体"/>
        <family val="3"/>
        <charset val="134"/>
      </rPr>
      <t>℃</t>
    </r>
    <r>
      <rPr>
        <sz val="11"/>
        <color theme="1"/>
        <rFont val="Times New Roman"/>
        <family val="1"/>
      </rPr>
      <t xml:space="preserve"> increases drastically with temperature, the maximum increase reaches up to 277.18%. However, the fatigue life at 750</t>
    </r>
    <r>
      <rPr>
        <sz val="11"/>
        <color theme="1"/>
        <rFont val="宋体"/>
        <family val="3"/>
        <charset val="134"/>
      </rPr>
      <t>℃</t>
    </r>
    <r>
      <rPr>
        <sz val="11"/>
        <color theme="1"/>
        <rFont val="Times New Roman"/>
        <family val="1"/>
      </rPr>
      <t xml:space="preserve"> decreases sharply with the increase in temperature. Specifically, 65.27% decline of fatigue life is observed at 750</t>
    </r>
    <r>
      <rPr>
        <sz val="11"/>
        <color theme="1"/>
        <rFont val="宋体"/>
        <family val="3"/>
        <charset val="134"/>
      </rPr>
      <t>℃</t>
    </r>
    <r>
      <rPr>
        <sz val="11"/>
        <color theme="1"/>
        <rFont val="Times New Roman"/>
        <family val="1"/>
      </rPr>
      <t>. Thus, the probabilistic S-N curve model of Q345 steel after natural cooling at different high temperatures is then formulated in light of the test results and it can be utilized to evaluate the fatigue performance of Q345 steel structure after fire.</t>
    </r>
  </si>
  <si>
    <r>
      <t>© 2020, Editorial Office of Journal of Building Structures. All right reserved.Residual stress in steel section induced by non-uniform heating and cooling during welding process could reduce stiffness and deteriorate the stability capacity and fatigue life of steel members. Under fire conditions, the residual stresses in steel member could change due to steel strength degradation, plastic and creep deformation of steel at elevated temperature, and hence influence fire resistance and post-fire behavior of steel members. Six specimens, including H-section and box-section, were welded by using Q690 high strength steel. Residual stresses at ambient condition and after 600</t>
    </r>
    <r>
      <rPr>
        <sz val="11"/>
        <color theme="1"/>
        <rFont val="宋体"/>
        <family val="3"/>
        <charset val="134"/>
      </rPr>
      <t>℃</t>
    </r>
    <r>
      <rPr>
        <sz val="11"/>
        <color theme="1"/>
        <rFont val="Times New Roman"/>
        <family val="1"/>
      </rPr>
      <t>, 800</t>
    </r>
    <r>
      <rPr>
        <sz val="11"/>
        <color theme="1"/>
        <rFont val="宋体"/>
        <family val="3"/>
        <charset val="134"/>
      </rPr>
      <t>℃</t>
    </r>
    <r>
      <rPr>
        <sz val="11"/>
        <color theme="1"/>
        <rFont val="Times New Roman"/>
        <family val="1"/>
      </rPr>
      <t xml:space="preserve"> exposure were measured by employing cutting strips method. The magnitude and distribution of residual stresses in welded sections after various temperature exposure were obtained. The results show that residual stresses after fire exposure decrease significantly. For specimens heated to 600</t>
    </r>
    <r>
      <rPr>
        <sz val="11"/>
        <color theme="1"/>
        <rFont val="宋体"/>
        <family val="3"/>
        <charset val="134"/>
      </rPr>
      <t>℃</t>
    </r>
    <r>
      <rPr>
        <sz val="11"/>
        <color theme="1"/>
        <rFont val="Times New Roman"/>
        <family val="1"/>
      </rPr>
      <t>, the residual stresses decrease to 35% of that at ambient temperature for both box-section and H-section. For the specimens heated to 800</t>
    </r>
    <r>
      <rPr>
        <sz val="11"/>
        <color theme="1"/>
        <rFont val="宋体"/>
        <family val="3"/>
        <charset val="134"/>
      </rPr>
      <t>℃</t>
    </r>
    <r>
      <rPr>
        <sz val="11"/>
        <color theme="1"/>
        <rFont val="Times New Roman"/>
        <family val="1"/>
      </rPr>
      <t>, the residual stresses decrease to 15% for both box-section and H-section. Based on the test data, the distribution pattern and reduction factors of residual stresses for Q690 welded section after exposure were proposed.</t>
    </r>
  </si>
  <si>
    <r>
      <t xml:space="preserve">Copyright ©2020 Journal of Zhejiang University (Engineering Science). All rights reserved.A series of the high-cycle constant-amplitude fatigue tests on the non-load-carrying cruciform fillet-welded joints were conducted at room temperature and −60 </t>
    </r>
    <r>
      <rPr>
        <sz val="11"/>
        <color theme="1"/>
        <rFont val="宋体"/>
        <family val="3"/>
        <charset val="134"/>
      </rPr>
      <t>℃</t>
    </r>
    <r>
      <rPr>
        <sz val="11"/>
        <color theme="1"/>
        <rFont val="Times New Roman"/>
        <family val="1"/>
      </rPr>
      <t xml:space="preserve"> in order to analyze the fatigue behavior and performance of the welded joints in the steel bridges. The effect mechanism of the low temperature on the fatigue crack propagation life of those joints was analyzed through three-dimensional crack propagation simulation. The experimental results show the marginal effect due to the low temperatures on the S - N fatigue of the cruciform fillet-welded joints. The initial crack-like defects always propagate simultaneously at several sites along the weld toes. The fatigue crack propagation life is affected negligibly by the deteriorated fracture toughness in steel materials induced by the decreasing temperature. Although the resistance to fatigue crack propagation in steel materials is enhanced by the decreasing temperature, the fatigue life of those fillet-welded joints is still dominated by the diverse initial defects produced during the welding processes. Adopting the three-dimensional multi-crack coupled propagation analysis was recommended to predict more accurately the fatigue life of welded joints in the further research.</t>
    </r>
  </si>
  <si>
    <r>
      <t xml:space="preserve">Comparative evaluation of LCF behavior of dissimilar steels and welds in an ultra-supercritical turbine rotor at 280 </t>
    </r>
    <r>
      <rPr>
        <sz val="11"/>
        <color theme="1"/>
        <rFont val="宋体"/>
        <family val="3"/>
        <charset val="134"/>
      </rPr>
      <t>℃</t>
    </r>
  </si>
  <si>
    <r>
      <t xml:space="preserve">© 2019, Springer Nature Switzerland AG.Additive manufacturing (AM) offers a high potential for light weight applications due to its possibility to generate complex structures with a high freedom of design compared to conventional techniques. However, the mechanical characterization of additively manufactured materials has become an essential topic in research over the last years to use AM parts for structural components especially in the automotive and aerospace industry. In the current research, specimens for fatigue tests made of the austenitic stainless steel AISI 316L processed by laser-powder bed fusion technique with three different building orientations were investigated. The gauge sections of the fatigue specimens were scanned by microfocus computed tomography (µ-CT) to detect and identify process-induced defects. The 3D information about the defects gained by µ-CT were compared with the crack-initiating defect on the fractured surfaces. The fatigue data were used for a model-based description of the fatigue strength based on the </t>
    </r>
    <r>
      <rPr>
        <sz val="11"/>
        <color theme="1"/>
        <rFont val="宋体"/>
        <family val="3"/>
        <charset val="134"/>
      </rPr>
      <t>√</t>
    </r>
    <r>
      <rPr>
        <sz val="11"/>
        <color theme="1"/>
        <rFont val="Times New Roman"/>
        <family val="1"/>
      </rPr>
      <t xml:space="preserve">area-parameter model. The results depict that the fatigue life is significantly influenced by the orientation of the inherent pores caused by the building direction causing a significant scatter in fatigue life. The µ-CT data allow to estimate the fatigue strength using the </t>
    </r>
    <r>
      <rPr>
        <sz val="11"/>
        <color theme="1"/>
        <rFont val="宋体"/>
        <family val="3"/>
        <charset val="134"/>
      </rPr>
      <t>√</t>
    </r>
    <r>
      <rPr>
        <sz val="11"/>
        <color theme="1"/>
        <rFont val="Times New Roman"/>
        <family val="1"/>
      </rPr>
      <t xml:space="preserve">area-parameter model based on the identified critical defects and are in good accordance with the results from the fatigue tests and the data obtained by fractography. Additionally, it could be shown that the </t>
    </r>
    <r>
      <rPr>
        <sz val="11"/>
        <color theme="1"/>
        <rFont val="宋体"/>
        <family val="3"/>
        <charset val="134"/>
      </rPr>
      <t>√</t>
    </r>
    <r>
      <rPr>
        <sz val="11"/>
        <color theme="1"/>
        <rFont val="Times New Roman"/>
        <family val="1"/>
      </rPr>
      <t xml:space="preserve">area-parameter model is applicable for additively manufactured 316L steel. It can also give an explanation for the anisotropic fatigue behavior, which supports the assumption that mainly the orientation of the pores and their </t>
    </r>
    <r>
      <rPr>
        <sz val="11"/>
        <color theme="1"/>
        <rFont val="宋体"/>
        <family val="3"/>
        <charset val="134"/>
      </rPr>
      <t>√</t>
    </r>
    <r>
      <rPr>
        <sz val="11"/>
        <color theme="1"/>
        <rFont val="Times New Roman"/>
        <family val="1"/>
      </rPr>
      <t>area-parameter are influencing the fatigue strength.</t>
    </r>
  </si>
  <si>
    <r>
      <t xml:space="preserve">Additive manufacturing, Austenitic steel, Effects of defects, Micro-computed tomography (µ-CT), </t>
    </r>
    <r>
      <rPr>
        <sz val="11"/>
        <color theme="1"/>
        <rFont val="宋体"/>
        <family val="3"/>
        <charset val="134"/>
      </rPr>
      <t>√</t>
    </r>
    <r>
      <rPr>
        <sz val="11"/>
        <color theme="1"/>
        <rFont val="Times New Roman"/>
        <family val="1"/>
      </rPr>
      <t>area-parameter model</t>
    </r>
  </si>
  <si>
    <r>
      <t>© 2020, Editorial Board of Transactions of the China Welding Institution, Magazine Agency Welding. All right reserved.22Cr15Ni3.5CuNbN austenitic heat-resistant steel is a new type of austenitic heat-resistant steel developed for the manufacture of super (super) critical power station boiler pipes at 620-650</t>
    </r>
    <r>
      <rPr>
        <sz val="11"/>
        <color theme="1"/>
        <rFont val="宋体"/>
        <family val="3"/>
        <charset val="134"/>
      </rPr>
      <t>℃</t>
    </r>
    <r>
      <rPr>
        <sz val="11"/>
        <color theme="1"/>
        <rFont val="Times New Roman"/>
        <family val="1"/>
      </rPr>
      <t>. The high temperature performance of the material is of great significance to the safe and reliable operation of the unit. In this paper, the stress-strain relationship and fatigue life of 22Cr15Ni3.5CuNbN steel under different strain amplitudes were studied by low-cycle fatigue tests at 650</t>
    </r>
    <r>
      <rPr>
        <sz val="11"/>
        <color theme="1"/>
        <rFont val="宋体"/>
        <family val="3"/>
        <charset val="134"/>
      </rPr>
      <t>℃</t>
    </r>
    <r>
      <rPr>
        <sz val="11"/>
        <color theme="1"/>
        <rFont val="Times New Roman"/>
        <family val="1"/>
      </rPr>
      <t>. The fracture morphology is analyzed to study the fracture mechanism. The results show that 22Cr15Ni3.5CuNbN steel exhibits obvious cyclic hardening behavior at high temperature without obvious stress saturation phenomenon. The cyclic hardening behavior is related to the increase of dislocation density. The fatigue life was predicted based on the plastic strain energy density, and a good prediction effect was obtained. The fatigue fracture can be divided into three regions: crack source region, crack propagation region, and transient rupture region. Multiple crack sources can be observed at the fracture under high strain amplitudes. The formation of multiple crack sources and secondary cracks are important reasons for the decline in fatigue life.</t>
    </r>
  </si>
  <si>
    <r>
      <t>© 2020, Emerald Publishing Limited.Purpose: The purpose of this paper is to present a crack initiation mechanism of the external hydrogen effect on type 304 stainless steel, as well as on fatigue crack propagation in the presence of hydrogen gas. Design/methodology/approach: The effects of external hydrogen on hydrogen-assisted crack initiation in type 304 stainless steel were discussed by performing fatigue crack growth rate and fatigue life tests in 5 MPa argon and hydrogen. Findings: Hydrogen can reduce the incubation period of fatigue crack initiation of smooth fatigue specimens and greatly promote the fatigue crack growth rate during the subsequent fatigue cycle. During the fatigue cycle, hydrogen invades into matrix through the intrusion and extrusion and segregates at the boundaries of α</t>
    </r>
    <r>
      <rPr>
        <sz val="11"/>
        <color theme="1"/>
        <rFont val="宋体"/>
        <family val="3"/>
        <charset val="134"/>
      </rPr>
      <t>′</t>
    </r>
    <r>
      <rPr>
        <sz val="11"/>
        <color theme="1"/>
        <rFont val="Times New Roman"/>
        <family val="1"/>
      </rPr>
      <t xml:space="preserve"> martensite and austenite. As the fatigue cycle increased, hydrogen-induced cracks would initiate along the slip bands. The crack initiation progress would greatly accelerate in the presence of hydrogen. Originality/value: To the best of the authors’ knowledge, this paper is an original work carried out by the authors on the hydrogen environment embrittlement of type 304 stainless steel. The effects of external hydrogen and argon were compared to provide understanding on the hydrogen-assisted crack initiation behaviors during cycle loading.</t>
    </r>
  </si>
  <si>
    <r>
      <t>Low-cycle fatigue behavior of 4Cr5MoSiV1 hot-work die steel at 700</t>
    </r>
    <r>
      <rPr>
        <sz val="11"/>
        <color theme="1"/>
        <rFont val="宋体"/>
        <family val="3"/>
        <charset val="134"/>
      </rPr>
      <t>℃</t>
    </r>
  </si>
  <si>
    <r>
      <t>© All right reserved.4Cr5MoSiV1 hot-die steel exhibits excellent thermal fatigue and comprehensive mechanical properties, and it is widely used in hot forging die and hot extrusion die. Under actual service conditions, mold cavity temperature reaches 700</t>
    </r>
    <r>
      <rPr>
        <sz val="11"/>
        <color theme="1"/>
        <rFont val="宋体"/>
        <family val="3"/>
        <charset val="134"/>
      </rPr>
      <t>℃</t>
    </r>
    <r>
      <rPr>
        <sz val="11"/>
        <color theme="1"/>
        <rFont val="Times New Roman"/>
        <family val="1"/>
      </rPr>
      <t xml:space="preserve"> during mold operation. Mold cavity surface produces tension and compression strain owing to acute heat and cooling-constraints of subsurface layer, thereby resulting in local plastic deformation of mold and low-cycle fatigue. Therefore, low-cycle fatigue behavior of 4Cr5MoSiV1 steel at 700</t>
    </r>
    <r>
      <rPr>
        <sz val="11"/>
        <color theme="1"/>
        <rFont val="宋体"/>
        <family val="3"/>
        <charset val="134"/>
      </rPr>
      <t>℃</t>
    </r>
    <r>
      <rPr>
        <sz val="11"/>
        <color theme="1"/>
        <rFont val="Times New Roman"/>
        <family val="1"/>
      </rPr>
      <t xml:space="preserve"> is studied to provide reference data for component design and life prediction of 4Cr5MoSiV1 steel. The effect of total strain amplitude on low-cycle fatigue behavior of 4Cr5MoSiV1 steel at 700</t>
    </r>
    <r>
      <rPr>
        <sz val="11"/>
        <color theme="1"/>
        <rFont val="宋体"/>
        <family val="3"/>
        <charset val="134"/>
      </rPr>
      <t>℃</t>
    </r>
    <r>
      <rPr>
        <sz val="11"/>
        <color theme="1"/>
        <rFont val="Times New Roman"/>
        <family val="1"/>
      </rPr>
      <t xml:space="preserve"> has not been studied. The influence of total strain amplitude on the low-cycle fatigue behavior of 4Cr5MoSiV1 steel at 700</t>
    </r>
    <r>
      <rPr>
        <sz val="11"/>
        <color theme="1"/>
        <rFont val="宋体"/>
        <family val="3"/>
        <charset val="134"/>
      </rPr>
      <t>℃</t>
    </r>
    <r>
      <rPr>
        <sz val="11"/>
        <color theme="1"/>
        <rFont val="Times New Roman"/>
        <family val="1"/>
      </rPr>
      <t xml:space="preserve"> was studied using the low-cycle fatigue test with an axial strain amplitude control, including cyclic stress-response behavior, cyclic stress-strain behavior, cyclic hysteresis loop, and strain-fatigue life behavior. Results show that, with the increase of the total strain amplitude from 0. 2% to 0. 6%, the cyclic stress responses of 4Cr5MoSiV1 steel at 700</t>
    </r>
    <r>
      <rPr>
        <sz val="11"/>
        <color theme="1"/>
        <rFont val="宋体"/>
        <family val="3"/>
        <charset val="134"/>
      </rPr>
      <t>℃</t>
    </r>
    <r>
      <rPr>
        <sz val="11"/>
        <color theme="1"/>
        <rFont val="Times New Roman"/>
        <family val="1"/>
      </rPr>
      <t xml:space="preserve"> show the characteristics of cyclic hardening and recycling softening, and the maximum stress amplitude increases from 220 MPa to 308 MPa. As the total strain amplitude increases, the low-cycle fatigue life of 4Cr5MoSiV1 steel at 700</t>
    </r>
    <r>
      <rPr>
        <sz val="11"/>
        <color theme="1"/>
        <rFont val="宋体"/>
        <family val="3"/>
        <charset val="134"/>
      </rPr>
      <t>℃</t>
    </r>
    <r>
      <rPr>
        <sz val="11"/>
        <color theme="1"/>
        <rFont val="Times New Roman"/>
        <family val="1"/>
      </rPr>
      <t xml:space="preserve"> decreases from 6750 cycles to 210 cycles, and its transition life is approximately 1313 cycles. The results of fatigue fracture morphology analysis show that the crack mainly occurs on the surface of the sample during the high-temperature low-cycle fatigue. With the increase in the strain amplitude, the crack source gradually increases, the distance between fatigue stripes widens, and the fracture mode changes from ductile to brittle fracture. The results of TEM analysis show that the cyclic softening may be related to the change of lath structure to cellular structure, dislocation annihilation of matrix, carbide precipitation, and coarsening.</t>
    </r>
  </si>
  <si>
    <r>
      <t>© 2020, Materials Review Magazine. All right reserved.In-phase (IP) and out-of-phase (OP) thermo-mechanical fatigue (TMF) behavior of H13 steel were studied in the range of 200-600</t>
    </r>
    <r>
      <rPr>
        <sz val="11"/>
        <color theme="1"/>
        <rFont val="宋体"/>
        <family val="3"/>
        <charset val="134"/>
      </rPr>
      <t>℃</t>
    </r>
    <r>
      <rPr>
        <sz val="11"/>
        <color theme="1"/>
        <rFont val="Times New Roman"/>
        <family val="1"/>
      </rPr>
      <t>, under the symmetrical tension and compression mechanical strain control by the MTS thermo-mechanical fatigue test system and an electromagnetic-thermo-mechanical coupled finite element model. In addition, based on experimental and simulation data, the life prediction of H13 steel was carried out in combination with life prediction models. The results show that the maximum tensile and compressive stresses decrease conti-nuously with the number of cycle increases in the quasi-stable thermo-mechanical cycle. The inelastic strain occurring in the high temperature half cycle of the thermo-mechanical cycle is greater than that in the low temperature half cycle. Taking the simulated data of IP-TMF with the mechanical strain of 0.7% as an example, the maximum stress values at the maximum tensile and compressive mechanical strains are 598 MPa and -1 148 MPa respectively. Under the mechanical strain of 0.7%, the measured IP and OP thermo-mechanical fatigue life (cycle) of H13 steel are 287 and 266 respectively, while under the mechanical strain of 0.9% they has lifes of 207 and 189, respectively. According to the experimental and simulation data, combined with ostergren model, the predicted fatigue life is obtained and compared with the measured one.</t>
    </r>
  </si>
  <si>
    <r>
      <t>© 2020, Editorial Board of Atomic Energy Science and Technology. All right reserved.Fatigue property of RPV steel is one of the most key parameters in the RPV design life evaluation. The fatigue tests of domestic A508-3 steel under the simulated AP1000 primary coolant environment were carried out, the fatigue data of 0.04%/s strain rate, 321</t>
    </r>
    <r>
      <rPr>
        <sz val="11"/>
        <color theme="1"/>
        <rFont val="宋体"/>
        <family val="3"/>
        <charset val="134"/>
      </rPr>
      <t>℃</t>
    </r>
    <r>
      <rPr>
        <sz val="11"/>
        <color theme="1"/>
        <rFont val="Times New Roman"/>
        <family val="1"/>
      </rPr>
      <t>, 15.5 MPa and 0.1 ppm dissolved oxygen were obtained. The results show that the peak stress increases as the strain amplitude. During the fatigue test, the specimens show three stages: Cyclic hardening, cyclic softening and saturation. Fatigue life decreases from 105 to 102, as the strain amplitude increases from 0.2% to 0.6%. The fatigue fracture surface morphology has the characteristics of fatigue and corrosion, which indicates the typical corrosion fatigue fracture.</t>
    </r>
  </si>
  <si>
    <r>
      <t>© The Author(s) 2019.Mechanical failure under cyclic and dynamic loading has always been a concern in engineering applications. Many different properties can be achieved by adding different materials to the metal matrix nanocomposites. In this study, steel 316 L is selected as the matrix, and the additive materials of titanium carbide and hexagonal boron nitride in 3.5 wt% for each one are added as the reinforcement particles. The samples are fabricated by powder metallurgy, compacted in pressure of 410 MPa, and sintered in temperature of 1375</t>
    </r>
    <r>
      <rPr>
        <sz val="11"/>
        <color theme="1"/>
        <rFont val="宋体"/>
        <family val="3"/>
        <charset val="134"/>
      </rPr>
      <t>℃</t>
    </r>
    <r>
      <rPr>
        <sz val="11"/>
        <color theme="1"/>
        <rFont val="Times New Roman"/>
        <family val="1"/>
      </rPr>
      <t xml:space="preserve"> for 4 h. In addition, some pure steel 316 L samples were provided for comparison purposes. Numerical simulation of bending strength and fatigue life of the notched samples were conducted and verified with experimental tests on the mechanical parts. It appeared that the nanocomposite specimens present a higher mechanical reliability relative to the pure 316 L as a result of adding nanoparticles. Steel 316 L S–N curves of the notched samples are also obtained from numerical analysis.</t>
    </r>
  </si>
  <si>
    <r>
      <t>© 2020 by the authors. Licensee MDPI, Basel, Switzerland.Fatigue–creep interaction (FCI) responses of P92 steel are investigated experimentally and numerically. A series of isothermal FCI experiments with tensile dwell time ranging from 60 to 600 s were conducted at two temperatures under strain</t>
    </r>
    <r>
      <rPr>
        <sz val="11"/>
        <color theme="1"/>
        <rFont val="宋体"/>
        <family val="3"/>
        <charset val="134"/>
      </rPr>
      <t>‐</t>
    </r>
    <r>
      <rPr>
        <sz val="11"/>
        <color theme="1"/>
        <rFont val="Times New Roman"/>
        <family val="1"/>
      </rPr>
      <t>controlled trapezoidal waveform. The experimental responses demonstrate that the peak stress is influenced by temperature and dwell time. In other words, creep</t>
    </r>
    <r>
      <rPr>
        <sz val="11"/>
        <color theme="1"/>
        <rFont val="宋体"/>
        <family val="3"/>
        <charset val="134"/>
      </rPr>
      <t>‐</t>
    </r>
    <r>
      <rPr>
        <sz val="11"/>
        <color theme="1"/>
        <rFont val="Times New Roman"/>
        <family val="1"/>
      </rPr>
      <t>mechanism</t>
    </r>
    <r>
      <rPr>
        <sz val="11"/>
        <color theme="1"/>
        <rFont val="宋体"/>
        <family val="3"/>
        <charset val="134"/>
      </rPr>
      <t>‐</t>
    </r>
    <r>
      <rPr>
        <sz val="11"/>
        <color theme="1"/>
        <rFont val="Times New Roman"/>
        <family val="1"/>
      </rPr>
      <t>influenced stress relaxation during dwell time influences the peak stress and fatigue life (Nf). In addition, effects of strain range on peak stress and fatigue life under fatigue–creep loading are evaluated. Towards developing a simulation</t>
    </r>
    <r>
      <rPr>
        <sz val="11"/>
        <color theme="1"/>
        <rFont val="宋体"/>
        <family val="3"/>
        <charset val="134"/>
      </rPr>
      <t>‐</t>
    </r>
    <r>
      <rPr>
        <sz val="11"/>
        <color theme="1"/>
        <rFont val="Times New Roman"/>
        <family val="1"/>
      </rPr>
      <t>based design methodology for high temperature components, first a conventional unified constitutive model is evaluated against the P92 steel experimental responses. Based on the simulation deficiency of the conventional model, a modified static recovery term incorporated in the kinematic hardening rule is proposed and satisfactory simulations of the P92 steel FCI responses are demonstrated. The experimental responses of P92 steel and strengths and deficiencies of the conventional and modified Chaboche models are elaborated identifying the important FCI phenomena and progress in constitutive model development for FCI response simulation.</t>
    </r>
  </si>
  <si>
    <r>
      <t>A new 3d creep</t>
    </r>
    <r>
      <rPr>
        <sz val="11"/>
        <color theme="1"/>
        <rFont val="宋体"/>
        <family val="3"/>
        <charset val="134"/>
      </rPr>
      <t>‐</t>
    </r>
    <r>
      <rPr>
        <sz val="11"/>
        <color theme="1"/>
        <rFont val="Times New Roman"/>
        <family val="1"/>
      </rPr>
      <t>fatigue</t>
    </r>
    <r>
      <rPr>
        <sz val="11"/>
        <color theme="1"/>
        <rFont val="宋体"/>
        <family val="3"/>
        <charset val="134"/>
      </rPr>
      <t>‐</t>
    </r>
    <r>
      <rPr>
        <sz val="11"/>
        <color theme="1"/>
        <rFont val="Times New Roman"/>
        <family val="1"/>
      </rPr>
      <t>elasticity damage interaction diagram based on the total tensile strain energy density model</t>
    </r>
  </si>
  <si>
    <r>
      <t>© 2020 by the authors. Licensee MDPI, Basel, Switzerland.Fatigue damage, creep damage, and their interactions are the critical factors in degrading the integrity of most high</t>
    </r>
    <r>
      <rPr>
        <sz val="11"/>
        <color theme="1"/>
        <rFont val="宋体"/>
        <family val="3"/>
        <charset val="134"/>
      </rPr>
      <t>‐</t>
    </r>
    <r>
      <rPr>
        <sz val="11"/>
        <color theme="1"/>
        <rFont val="Times New Roman"/>
        <family val="1"/>
      </rPr>
      <t>temperature engineering structures. A reliable creep</t>
    </r>
    <r>
      <rPr>
        <sz val="11"/>
        <color theme="1"/>
        <rFont val="宋体"/>
        <family val="3"/>
        <charset val="134"/>
      </rPr>
      <t>‐</t>
    </r>
    <r>
      <rPr>
        <sz val="11"/>
        <color theme="1"/>
        <rFont val="Times New Roman"/>
        <family val="1"/>
      </rPr>
      <t>fatigue damage interaction diagram is a crucial issue for the design and assessment of high</t>
    </r>
    <r>
      <rPr>
        <sz val="11"/>
        <color theme="1"/>
        <rFont val="宋体"/>
        <family val="3"/>
        <charset val="134"/>
      </rPr>
      <t>‐</t>
    </r>
    <r>
      <rPr>
        <sz val="11"/>
        <color theme="1"/>
        <rFont val="Times New Roman"/>
        <family val="1"/>
      </rPr>
      <t>temperature components used in power plants. In this paper, a new three</t>
    </r>
    <r>
      <rPr>
        <sz val="11"/>
        <color theme="1"/>
        <rFont val="宋体"/>
        <family val="3"/>
        <charset val="134"/>
      </rPr>
      <t>‐</t>
    </r>
    <r>
      <rPr>
        <sz val="11"/>
        <color theme="1"/>
        <rFont val="Times New Roman"/>
        <family val="1"/>
      </rPr>
      <t>dimensional creep</t>
    </r>
    <r>
      <rPr>
        <sz val="11"/>
        <color theme="1"/>
        <rFont val="宋体"/>
        <family val="3"/>
        <charset val="134"/>
      </rPr>
      <t>‐</t>
    </r>
    <r>
      <rPr>
        <sz val="11"/>
        <color theme="1"/>
        <rFont val="Times New Roman"/>
        <family val="1"/>
      </rPr>
      <t>fatigue</t>
    </r>
    <r>
      <rPr>
        <sz val="11"/>
        <color theme="1"/>
        <rFont val="宋体"/>
        <family val="3"/>
        <charset val="134"/>
      </rPr>
      <t>‐</t>
    </r>
    <r>
      <rPr>
        <sz val="11"/>
        <color theme="1"/>
        <rFont val="Times New Roman"/>
        <family val="1"/>
      </rPr>
      <t>elasticity damage interaction diagram was constructed based on a developed life prediction model for both high</t>
    </r>
    <r>
      <rPr>
        <sz val="11"/>
        <color theme="1"/>
        <rFont val="宋体"/>
        <family val="3"/>
        <charset val="134"/>
      </rPr>
      <t>‐</t>
    </r>
    <r>
      <rPr>
        <sz val="11"/>
        <color theme="1"/>
        <rFont val="Times New Roman"/>
        <family val="1"/>
      </rPr>
      <t>temperature fatigue and creep fatigue. The total tensile strain energy density concept is adopted as a damage parameter for life prediction by using the elastic strain energy density and mean stress concepts. The model was validated by a great deal of data such as P91 steel at 550 °C, Haynes 230 at 850 °C, Alloy 617 at 850 and 950 °C, and Inconel 625 at 815 °C. The estimation values have very high accuracy since nearly all the test data fell into the scatter band of 2.0.</t>
    </r>
  </si>
  <si>
    <r>
      <t>Creep fatigue, Damage interaction diagram, Elastic strain energy density, High</t>
    </r>
    <r>
      <rPr>
        <sz val="11"/>
        <color theme="1"/>
        <rFont val="宋体"/>
        <family val="3"/>
        <charset val="134"/>
      </rPr>
      <t>‐</t>
    </r>
    <r>
      <rPr>
        <sz val="11"/>
        <color theme="1"/>
        <rFont val="Times New Roman"/>
        <family val="1"/>
      </rPr>
      <t>temperature fatigue, Mean stress effect</t>
    </r>
  </si>
  <si>
    <r>
      <t>© 2020, Central South University Press. All right reserved.Based on the fatigue test results of the combined anchor structure, simplified structure and four types of fatigue sensitive position were proposed by finite element analysis method. With the consideration of the reasonable boundary conditions, fatigue tests of the simplified structure were taken to research fatigue performance and failure modes. The results show that the stresses in the fatigue sensitive positions of the simplified structure are the same as the actual one. Fatigue cracks in sliding mode are found at the connection section of anchor plate and anchor pressure plate, which expand along anchor plate with 30°-60°. Fatigue cracks in opening model are also found at the weld toe of anchor pressure plate to force transmission steel plate. Specimen is destroyed by the fractured force transmission steel plate. Based on the crack observation rules, the fatigue detail in tensile stress of anchor pressure plate to force transmission steel plate can be analyzed by the category XIII of Chinese code or the category E</t>
    </r>
    <r>
      <rPr>
        <sz val="11"/>
        <color theme="1"/>
        <rFont val="宋体"/>
        <family val="3"/>
        <charset val="134"/>
      </rPr>
      <t>＇</t>
    </r>
    <r>
      <rPr>
        <sz val="11"/>
        <color theme="1"/>
        <rFont val="Times New Roman"/>
        <family val="1"/>
      </rPr>
      <t>of AASHTO with modified nominal stress amplitude by aspect ratio of anchor pressure plate. The fatigue detail in compression-shear stress of anchor plate to anchor pressure plate can be analyzed by the category 80 of Eurocode 3.</t>
    </r>
  </si>
  <si>
    <r>
      <t>Copyright © 2020 ASMEA general fatigue life equation is derived by modifying the Tanaka-Mura-Wu dislocation pile-up model for variable strain-amplitude fatigue processes, where the fatigue crack nucleation life is expressed in terms of the root mean square of plastic strain range. Low-cycle fatigue tests were conducted on an austenitic stainless steel. at 400</t>
    </r>
    <r>
      <rPr>
        <sz val="11"/>
        <color theme="1"/>
        <rFont val="宋体"/>
        <family val="3"/>
        <charset val="134"/>
      </rPr>
      <t>℃</t>
    </r>
    <r>
      <rPr>
        <sz val="11"/>
        <color theme="1"/>
        <rFont val="Times New Roman"/>
        <family val="1"/>
      </rPr>
      <t xml:space="preserve"> and 600</t>
    </r>
    <r>
      <rPr>
        <sz val="11"/>
        <color theme="1"/>
        <rFont val="宋体"/>
        <family val="3"/>
        <charset val="134"/>
      </rPr>
      <t>℃</t>
    </r>
    <r>
      <rPr>
        <sz val="11"/>
        <color theme="1"/>
        <rFont val="Times New Roman"/>
        <family val="1"/>
      </rPr>
      <t>, the material exhibits continuously cyclic-hardening behaviour. The root mean square of plastic strain ranges is evaluated from the experimental data for each test condition at strain rates ranging from 0.0002/s to 0.02/s. The variable-amplitude Tanaka-Mura-Wu model is found to be in good agreement with the LCF data, which effectively proves Miner's rule on the stored plastic strain energy basis.</t>
    </r>
  </si>
  <si>
    <r>
      <t>© 2020, Engineering Mechanics Press. All right reserved.Although the research on the fatigue properties of welds at room temperature was conducted widely by scholars worldwide, little study on the fatigue properties at low temperature has been done. A number of fatigue tests were conducted by a high-frequency fatigue machine at temperatures of 0</t>
    </r>
    <r>
      <rPr>
        <sz val="11"/>
        <color theme="1"/>
        <rFont val="宋体"/>
        <family val="3"/>
        <charset val="134"/>
      </rPr>
      <t>℃</t>
    </r>
    <r>
      <rPr>
        <sz val="11"/>
        <color theme="1"/>
        <rFont val="Times New Roman"/>
        <family val="1"/>
      </rPr>
      <t>, -20</t>
    </r>
    <r>
      <rPr>
        <sz val="11"/>
        <color theme="1"/>
        <rFont val="宋体"/>
        <family val="3"/>
        <charset val="134"/>
      </rPr>
      <t>℃</t>
    </r>
    <r>
      <rPr>
        <sz val="11"/>
        <color theme="1"/>
        <rFont val="Times New Roman"/>
        <family val="1"/>
      </rPr>
      <t xml:space="preserve"> and -40</t>
    </r>
    <r>
      <rPr>
        <sz val="11"/>
        <color theme="1"/>
        <rFont val="宋体"/>
        <family val="3"/>
        <charset val="134"/>
      </rPr>
      <t>℃</t>
    </r>
    <r>
      <rPr>
        <sz val="11"/>
        <color theme="1"/>
        <rFont val="Times New Roman"/>
        <family val="1"/>
      </rPr>
      <t>. During the tests, side fillet welded and front fillet welded specimens were used. The test results show that the fatigue lives of the side fillet welded specimens increased with decreasing temperatures. However, the temperature did not have a significant influence on the fatigue lives of the front welded specimens. The fatigue performance of the front fillet welds was better than the side fillet welds. The fatigue failure cracks of the front fillet welds were through the weld. Meanwhile, the cracks of side fillet welds extended from the weld toe to the heat affected zone. The results show that the effect of the low temperature on the fatigue lives of different structural details does not have a uniform conclusion and needs further experimental analysis.</t>
    </r>
  </si>
  <si>
    <r>
      <t xml:space="preserve">© 2019 Elsevier LtdFatigue tests of domestic 316LN were carried out in the simulated primary coolant environment of CAP1400 (the advanced 3rd generation nuclear power plants developed in China). Effects of temperature, strain rate and dissolved oxygen (DO) on fatigue life were analyzed. Based on the results, a fatigue model was developed. Fatigue life in primary coolant environment increases logarithmically as the temperature decreases from 321 </t>
    </r>
    <r>
      <rPr>
        <sz val="11"/>
        <color theme="1"/>
        <rFont val="宋体"/>
        <family val="3"/>
        <charset val="134"/>
      </rPr>
      <t>℃</t>
    </r>
    <r>
      <rPr>
        <sz val="11"/>
        <color theme="1"/>
        <rFont val="Times New Roman"/>
        <family val="1"/>
      </rPr>
      <t xml:space="preserve"> to 150 </t>
    </r>
    <r>
      <rPr>
        <sz val="11"/>
        <color theme="1"/>
        <rFont val="宋体"/>
        <family val="3"/>
        <charset val="134"/>
      </rPr>
      <t>℃</t>
    </r>
    <r>
      <rPr>
        <sz val="11"/>
        <color theme="1"/>
        <rFont val="Times New Roman"/>
        <family val="1"/>
      </rPr>
      <t xml:space="preserve">. When the temperature decreases to 150 </t>
    </r>
    <r>
      <rPr>
        <sz val="11"/>
        <color theme="1"/>
        <rFont val="宋体"/>
        <family val="3"/>
        <charset val="134"/>
      </rPr>
      <t>℃</t>
    </r>
    <r>
      <rPr>
        <sz val="11"/>
        <color theme="1"/>
        <rFont val="Times New Roman"/>
        <family val="1"/>
      </rPr>
      <t>, fatigue life in primary coolant environment is very close to that in air environment. Fatigue life increases as the strain rate increases from 0.004%/s to 1%/s. After the strain increases to more than 0.4%/s, fatigue life in primary coolant environment is very close to that in air environment. Effect of DO on fatigue life in primary coolant environment is not obvious in the DO range of 0.005 ppm to 8 ppm. Compared with NUREG6909 model, the present fatigue model is more accurate in lifetime prediction of domestic 316LN.</t>
    </r>
  </si>
  <si>
    <r>
      <t xml:space="preserve">© 2019Multiple-principal element alloys known as high-entropy alloys have rapidly been gaining attention for the vast variety of compositions and potential combinations of properties that remain to be explored. Of these alloys, one of the earliest, the ‘Cantor alloy’ CrMnFeCoNi, displays excellent damage-tolerance with tensile strengths of </t>
    </r>
    <r>
      <rPr>
        <sz val="11"/>
        <color theme="1"/>
        <rFont val="宋体"/>
        <family val="2"/>
      </rPr>
      <t>∼</t>
    </r>
    <r>
      <rPr>
        <sz val="11"/>
        <color theme="1"/>
        <rFont val="Times New Roman"/>
        <family val="1"/>
      </rPr>
      <t>1 GPa and fracture toughness values in excess of 200 MPa</t>
    </r>
    <r>
      <rPr>
        <sz val="11"/>
        <color theme="1"/>
        <rFont val="宋体"/>
        <family val="3"/>
        <charset val="134"/>
      </rPr>
      <t>√</t>
    </r>
    <r>
      <rPr>
        <sz val="11"/>
        <color theme="1"/>
        <rFont val="Times New Roman"/>
        <family val="1"/>
      </rPr>
      <t>m; moreover, these mechanical properties tend to further improve at cryogenic temperatures. However, few studies have explored its corresponding fatigue properties. Here we expand on our previous study to examine the mechanics and mechanisms of fatigue-crack propagation in the CrMnFeCoNi alloy (</t>
    </r>
    <r>
      <rPr>
        <sz val="11"/>
        <color theme="1"/>
        <rFont val="宋体"/>
        <family val="2"/>
      </rPr>
      <t>∼</t>
    </r>
    <r>
      <rPr>
        <sz val="11"/>
        <color theme="1"/>
        <rFont val="Times New Roman"/>
        <family val="1"/>
      </rPr>
      <t xml:space="preserve">7 μm grain size), with emphasis on long-life, near-threshold fatigue behavior, specifically as a function of load ratio at temperatures between ambient and liquid-nitrogen temperatures (293 K–77 K). We find that ΔKth fatigue thresholds are decreased with increasing positive load ratios, R between 0.1 and 0.7, but are increased at decreasing temperature. These effects can be attributed to the role of roughness-induced crack closure, which was estimated using compliance measurements. Evidence of deformation twinning at the crack tip during fatigue-crack advance was not apparent at ambient temperatures but seen at higher stress intensities (ΔK </t>
    </r>
    <r>
      <rPr>
        <sz val="11"/>
        <color theme="1"/>
        <rFont val="宋体"/>
        <family val="2"/>
      </rPr>
      <t>∼</t>
    </r>
    <r>
      <rPr>
        <sz val="11"/>
        <color theme="1"/>
        <rFont val="Times New Roman"/>
        <family val="1"/>
      </rPr>
      <t xml:space="preserve"> 20 MPa</t>
    </r>
    <r>
      <rPr>
        <sz val="11"/>
        <color theme="1"/>
        <rFont val="宋体"/>
        <family val="3"/>
        <charset val="134"/>
      </rPr>
      <t>√</t>
    </r>
    <r>
      <rPr>
        <sz val="11"/>
        <color theme="1"/>
        <rFont val="Times New Roman"/>
        <family val="1"/>
      </rPr>
      <t>m) at 77 K by post mortem microstructural analysis for tests at R = 0.1 and particularly at 0.7. Overall, the fatigue behavior of this alloy was found to be superior, or at least comparable, to conventional cryogenic and TWIP steels such as 304 L or 316 L steels and Fe-Mn steels; these results coupled with the remarkable strength and fracture toughness of the Cantor alloy at low temperatures indicate significant promise for the utility of this material for applications at cryogenic environments.</t>
    </r>
  </si>
  <si>
    <r>
      <t xml:space="preserve">© 2019, Editorial Department of Journal of Aerospace Power. All right reserved.To analyze the failure law of high cycle multiaxial fatigue of 30CrMnSiA steel under proportional and non-proportional loading, multiaxial fatigue tests were carried out using 30CrMnSiA steel specimens under proportional and non-proportional (δ=90°) loading. The effects of stress amplitude ratio and phase angle on the fatigue life, fracture characteristics and crack initiation angle were analyzed. The results showed that the multiaxial fatigue life increased with the growing stress amplitude ratio for both proportional and non-proportional loadings. The fatigue source region, propagation region and final fracture region can be clearly observed. The transition of crack from stage </t>
    </r>
    <r>
      <rPr>
        <sz val="11"/>
        <color theme="1"/>
        <rFont val="宋体"/>
        <family val="3"/>
        <charset val="134"/>
      </rPr>
      <t>Ⅰ</t>
    </r>
    <r>
      <rPr>
        <sz val="11"/>
        <color theme="1"/>
        <rFont val="Times New Roman"/>
        <family val="1"/>
      </rPr>
      <t xml:space="preserve"> to stage </t>
    </r>
    <r>
      <rPr>
        <sz val="11"/>
        <color theme="1"/>
        <rFont val="宋体"/>
        <family val="3"/>
        <charset val="134"/>
      </rPr>
      <t>Ⅱ</t>
    </r>
    <r>
      <rPr>
        <sz val="11"/>
        <color theme="1"/>
        <rFont val="Times New Roman"/>
        <family val="1"/>
      </rPr>
      <t xml:space="preserve"> was observed when stress amplitude ratio was greater than 0.25 through analysis of crack initiation angles. And the stage </t>
    </r>
    <r>
      <rPr>
        <sz val="11"/>
        <color theme="1"/>
        <rFont val="宋体"/>
        <family val="3"/>
        <charset val="134"/>
      </rPr>
      <t>Ⅰ</t>
    </r>
    <r>
      <rPr>
        <sz val="11"/>
        <color theme="1"/>
        <rFont val="Times New Roman"/>
        <family val="1"/>
      </rPr>
      <t xml:space="preserve"> propagation of the main crack was approximately along the maximum shear stress amplitude plane. Stage </t>
    </r>
    <r>
      <rPr>
        <sz val="11"/>
        <color theme="1"/>
        <rFont val="宋体"/>
        <family val="3"/>
        <charset val="134"/>
      </rPr>
      <t>Ⅱ</t>
    </r>
    <r>
      <rPr>
        <sz val="11"/>
        <color theme="1"/>
        <rFont val="Times New Roman"/>
        <family val="1"/>
      </rPr>
      <t xml:space="preserve"> propagation of the main crack was approximately along the maximum normal stress plane. In addition, the crack aspect ratios of multiaxial fatigue test specimen were between 0.3 and 0.5, and the fatigue life corresponding to a 300μm depth occupied more than 85% of the total fatigue life through analysis of fracture and surface crack path.</t>
    </r>
  </si>
  <si>
    <r>
      <t>© 2019, Editorial Department of China Railway Science. All right reserved.Under the condition of the cyclic braking on long heavy down grade, the crack initiation life of heavy haul wheel tread was calculated by the combined simulation method of train longitudinal dynamics, three-dimensional finite element and fatigue damage analysis, taking into account the transient non-uniform heat flow distribution of wheel tread and wheel-rail rolling contact during braking friction. Based on the three-dimensional transient thermal-mechanical coupling finite element model of brake shoe and wheel established by finite element software Abaqus and its reliability verified by the brake test, taking a typical long heavy down grade of Daqin Railway as an example, the coupling effect of braking thermal load and wheel-rail rolling contact on the crack initiation of wheel tread was studied. Results show that braking thermal load or wheel-rail rolling contact alone is not the main cause of wheel tread cracks, while the coupling effect of wheel-rail rolling contact and ramp braking thermal load is the main factor leading to the crack initiation of operating wheel. The tread temperature has a greater influence on the crack initiation life of wheel-rail rolling contact tread. When the wheel material is CL70 steel and the tread temperature exceeds 250</t>
    </r>
    <r>
      <rPr>
        <sz val="11"/>
        <color theme="1"/>
        <rFont val="宋体"/>
        <family val="3"/>
        <charset val="134"/>
      </rPr>
      <t>℃</t>
    </r>
    <r>
      <rPr>
        <sz val="11"/>
        <color theme="1"/>
        <rFont val="Times New Roman"/>
        <family val="1"/>
      </rPr>
      <t>, the crack initiation life of the tread decreases significantly.</t>
    </r>
  </si>
  <si>
    <r>
      <t xml:space="preserve">© 2019Effects of stress amplitude ratio and phase angle on crack propagation and fatigue life of 30CrMnSiA steel were discussed by extensive uniaxial and multiaxial fatigue experiments. Crack morphologies were observed by a metallurgical microscope. The crack propagation behavior showed that few cracks of stage I are observed with very low stress amplitude ratios (λ = 0, 0.25). Under the loading conditions with higher stress amplitude ratios (λ </t>
    </r>
    <r>
      <rPr>
        <sz val="11"/>
        <color theme="1"/>
        <rFont val="宋体"/>
        <family val="3"/>
        <charset val="134"/>
      </rPr>
      <t>≥</t>
    </r>
    <r>
      <rPr>
        <sz val="11"/>
        <color theme="1"/>
        <rFont val="Times New Roman"/>
        <family val="1"/>
      </rPr>
      <t xml:space="preserve"> 0.5), the crack length of the stage I increased from about 20 μm to about 50 μm with the increasing of stress amplitude ratio and phase angle. The stage II crack propagated along the maximum normal stress plane, and the propagation life of stage II accounted for more than 40% of the total fatigue life. In addition, through utilizing the replica technique, effects of shear stress level on surface crack morphologies were analyzed. It can be found that fatigue failures are mainly caused by crack propagation under low stress level, while also caused by coalescing of small cracks at the high stress level. Discussions of fatigue life indicated that the stress amplitude ratio affects the fatigue life of the material significantly, while the phase angle has less effect. The prediction results of fatigue life demonstrated that both the McDiarmid criterion and Findley criterion overestimate the multiaxial fatigue life of 30CrMnSiA steel, due to the fact that mechanisms of crack propagation are varied under different loading conditions.</t>
    </r>
  </si>
  <si>
    <r>
      <t xml:space="preserve">© 2018 WILEY-VCH Verlag GmbH &amp; Co. KGaA, WeinheimAn ultra-high-strength austenitic-martensitic stainless steel is produced by a novel quenching and partitioning (Q&amp;P) process, provoking α’-martensite formation during a cooling step to cryogenic temperatures. The cooling temperature is varied in order to achieve three different material states with different α’-martensite volume fractions. Subsequently, all of the steels used are partitioned at 450 °C for 3 min to achieve thermal stabilization of remaining austenite and precipitation strengthening of martensite by M3C-type carbides. The various states are characterized by tensile and total strain-controlled fatigue tests (0.25% </t>
    </r>
    <r>
      <rPr>
        <sz val="11"/>
        <color theme="1"/>
        <rFont val="宋体"/>
        <family val="3"/>
        <charset val="134"/>
      </rPr>
      <t>≤</t>
    </r>
    <r>
      <rPr>
        <sz val="11"/>
        <color theme="1"/>
        <rFont val="Times New Roman"/>
        <family val="1"/>
      </rPr>
      <t xml:space="preserve"> Δϵt/2 </t>
    </r>
    <r>
      <rPr>
        <sz val="11"/>
        <color theme="1"/>
        <rFont val="宋体"/>
        <family val="3"/>
        <charset val="134"/>
      </rPr>
      <t>≤</t>
    </r>
    <r>
      <rPr>
        <sz val="11"/>
        <color theme="1"/>
        <rFont val="Times New Roman"/>
        <family val="1"/>
      </rPr>
      <t xml:space="preserve"> 1.2%). Furthermore, the microstructure is investigated by scanning electron microscopy techniques. The state evident after quenching close to the Néel temperature during the Q&amp;P process exhibits both the best quasi-static and cyclic properties with respect to strength, ductility, and fatigue life. Similar to TRIP steel, the formation of fatigue-induced α’-martensite via intermediate ϵ-martensite (i.e., γ </t>
    </r>
    <r>
      <rPr>
        <sz val="11"/>
        <color theme="1"/>
        <rFont val="宋体"/>
        <family val="3"/>
        <charset val="134"/>
      </rPr>
      <t>→</t>
    </r>
    <r>
      <rPr>
        <sz val="11"/>
        <color theme="1"/>
        <rFont val="Times New Roman"/>
        <family val="1"/>
      </rPr>
      <t xml:space="preserve"> ϵ </t>
    </r>
    <r>
      <rPr>
        <sz val="11"/>
        <color theme="1"/>
        <rFont val="宋体"/>
        <family val="3"/>
        <charset val="134"/>
      </rPr>
      <t>→</t>
    </r>
    <r>
      <rPr>
        <sz val="11"/>
        <color theme="1"/>
        <rFont val="Times New Roman"/>
        <family val="1"/>
      </rPr>
      <t xml:space="preserve"> α') is observed and leads to cyclic hardening, the extent of which depends on the applied strain amplitude and the austenite stability of the respective material state.</t>
    </r>
  </si>
  <si>
    <r>
      <t xml:space="preserve">© 2019 Acta Materialia Inc.A gradient nanostructured (GNS) surface layer with full austenitic phase was synthesized on AISI 316L stainless steel by surface mechanical rolling treatment at </t>
    </r>
    <r>
      <rPr>
        <sz val="11"/>
        <color theme="1"/>
        <rFont val="宋体"/>
        <family val="2"/>
      </rPr>
      <t>∼</t>
    </r>
    <r>
      <rPr>
        <sz val="11"/>
        <color theme="1"/>
        <rFont val="Times New Roman"/>
        <family val="1"/>
      </rPr>
      <t xml:space="preserve">280 °C. The mean grain size is </t>
    </r>
    <r>
      <rPr>
        <sz val="11"/>
        <color theme="1"/>
        <rFont val="宋体"/>
        <family val="2"/>
      </rPr>
      <t>∼</t>
    </r>
    <r>
      <rPr>
        <sz val="11"/>
        <color theme="1"/>
        <rFont val="Times New Roman"/>
        <family val="1"/>
      </rPr>
      <t>45 nm at the top surface and increases gradually with depth. Deformation-induced martensite (DIM) transformation was suppressed and the microstructural refinement was dominated by dislocation activities and twinning during the formation of the GNS layer. Axial tension-compression fatigue tests showed that fatigue strength and life are simultaneously enhanced in the GNS samples relative to the corresponding coarse-grained counterparts in both stress- and strain-controlled tests. This is very different from fatigue behavior of conventional nanostructured materials, i.e. an enhanced stress-controlled fatigue strength with a decreased strain-controlled fatigue life. Besides contributions from the enhanced mechanical properties and the suppressed surface defects formation, analyses of fatigue mechanisms demonstrated that the promoted formation of DIM during cyclic strain plays a crucial role in enhancing fatigue properties of the GNS samples in strain-controlled tests.</t>
    </r>
  </si>
  <si>
    <r>
      <t>© 2019, Editorial Board of Transactions of the China Welding Institution, Magazine Agency Welding. All right reserved.P92 steel is often used for the high temperature and high pressure components of boiler, the performance of the welded joint is vital for the safe running of the unit. Therefore, this paper conducted the low cycle fatigue test of P92 steel weld metal under 630</t>
    </r>
    <r>
      <rPr>
        <sz val="11"/>
        <color theme="1"/>
        <rFont val="宋体"/>
        <family val="3"/>
        <charset val="134"/>
      </rPr>
      <t>℃</t>
    </r>
    <r>
      <rPr>
        <sz val="11"/>
        <color theme="1"/>
        <rFont val="Times New Roman"/>
        <family val="1"/>
      </rPr>
      <t>, and studied the low cycle fatigue behavior and the relationship between cycle stress and strain. Moreover, an approach of plastic strain energy density is used for predicting the low cycle fatigue life. At the same time, the mechanism of fatigue fracture for P92 steel weld metal was studied by the fracture morphology analysis. The results indicated that P92 steel weld metal performed a behavior of cyclic softening, its fatigue life and strain amplitude are satisfied with the Coffin-Manson relationship, and the way of plastic strain energy density is applied well to P92 steel weld metal. The reason for the decrease of fatigue life at high strain amplitude is the increase of the density of secondary cracks.</t>
    </r>
  </si>
  <si>
    <r>
      <t xml:space="preserve">© 2019 Elsevier Ltd Corrosion fatigue crack propagation (CFCP) tests were employed to investigate the behavior of S135 low carbon high−strength drill pipe steel under different strain rates in a simulated H 2 S containing drilling environment. Results revealed that the CFCP rate curve of the S135 steel has the characteristics of stress corrosion and corrosion fatigue (CF), which can be divided into near threshold, platform and rapid propagation zone. H 2 S has an obvious acceleration effect on the CFCP rate of S135 steel, the propagation rate of S135 steel in H 2 S solution is about 10 times more than that of in air. The stress ratio R has different effects on rapid propagation and near threshold zone. In the rapid propagation zone, the order of CFCP rate from high to low is R = 0.1 &gt; R = 0.3 &gt; R = 0.5, while the order of near threshold zone just shows the opposite. In the near threshold zone, the CFCP rate increases with the increasing of the stress ratio R. Based on the proposed Corrosion–Passivation–Fracture model and elastic fracture mechanics, the CFCP rate expression of S135 steel in H 2 S solution is [Formula presented] cf =1.927×10 </t>
    </r>
    <r>
      <rPr>
        <sz val="11"/>
        <color theme="1"/>
        <rFont val="宋体"/>
        <family val="3"/>
        <charset val="134"/>
      </rPr>
      <t>‐</t>
    </r>
    <r>
      <rPr>
        <sz val="11"/>
        <color theme="1"/>
        <rFont val="Times New Roman"/>
        <family val="1"/>
      </rPr>
      <t>9 ΔK−6.151−R 0.59 2 , which can be used to predict the CFCP life in practical engineering. Fracture analysis results shows that the CFCP of S135 steel in H 2 S solution is mainly controlled by anodic dissolution and hydrogen embrittlement.</t>
    </r>
  </si>
  <si>
    <r>
      <t>© 2019, Editorial Board of Transactions of the China Welding Institution, Magazine Agency Welding. All right reserved.Butt weld joints of 304H stainless steel were divided into three: ones without change, ones eliminated stress by ultrasonic and others with solution treatment, respectively. Three kinds of butt weld joints were conducted fatigue-creep experiments at 680</t>
    </r>
    <r>
      <rPr>
        <sz val="11"/>
        <color theme="1"/>
        <rFont val="宋体"/>
        <family val="3"/>
        <charset val="134"/>
      </rPr>
      <t>℃</t>
    </r>
    <r>
      <rPr>
        <sz val="11"/>
        <color theme="1"/>
        <rFont val="Times New Roman"/>
        <family val="1"/>
      </rPr>
      <t>. The results showed that the ultrasonic treatment cannot improve the life of failure, solution treatment can significantly improve the life of failure, and the life of failure through the solution treatment was about 1.6 times of the life of as-welded. At the same time, the life prediction formulas of creep-fatigue for butt weld joints of 304H stainless steel at 680</t>
    </r>
    <r>
      <rPr>
        <sz val="11"/>
        <color theme="1"/>
        <rFont val="宋体"/>
        <family val="3"/>
        <charset val="134"/>
      </rPr>
      <t>℃</t>
    </r>
    <r>
      <rPr>
        <sz val="11"/>
        <color theme="1"/>
        <rFont val="Times New Roman"/>
        <family val="1"/>
      </rPr>
      <t xml:space="preserve"> were established according to four kinds of creep-fatigue life prediction models. Prediction effects of four kinds of life prediction models were compared in descending order, ductility depletion method, the average strain rate method, strain energy frequency separation, ductility exhaustion and damage mechanics method for their prediction accuracy.</t>
    </r>
  </si>
  <si>
    <r>
      <t>© 2021 Informa UK Limited, trading as Taylor &amp; Francis Group.Tensile–shear test blanks were fabricated using high strength and low carbon steel sheets with three diﬀerent strength levels by a resistance spot welding (RSW) procedure. The nugget sizes were changed by controlling the welding process parameters, resulting in the nugget sizes of 3</t>
    </r>
    <r>
      <rPr>
        <sz val="11"/>
        <color theme="1"/>
        <rFont val="宋体"/>
        <family val="3"/>
        <charset val="134"/>
      </rPr>
      <t>√</t>
    </r>
    <r>
      <rPr>
        <sz val="11"/>
        <color theme="1"/>
        <rFont val="Times New Roman"/>
        <family val="1"/>
      </rPr>
      <t>t, 4</t>
    </r>
    <r>
      <rPr>
        <sz val="11"/>
        <color theme="1"/>
        <rFont val="宋体"/>
        <family val="3"/>
        <charset val="134"/>
      </rPr>
      <t>√</t>
    </r>
    <r>
      <rPr>
        <sz val="11"/>
        <color theme="1"/>
        <rFont val="Times New Roman"/>
        <family val="1"/>
      </rPr>
      <t>t and 4.7</t>
    </r>
    <r>
      <rPr>
        <sz val="11"/>
        <color theme="1"/>
        <rFont val="宋体"/>
        <family val="3"/>
        <charset val="134"/>
      </rPr>
      <t>√</t>
    </r>
    <r>
      <rPr>
        <sz val="11"/>
        <color theme="1"/>
        <rFont val="Times New Roman"/>
        <family val="1"/>
      </rPr>
      <t>t, where it was the sheet thickness. Subsequently, tensile-shear static and fatigue tests were conducted to investigate the eﬀects of strength levels of steels and nugget sizes on the mechanical properties of the welds. The tensile strength increased with increasing strength levels and nugget sizes. However, the fatigue strengths of the welds with the nugget sizes of 4</t>
    </r>
    <r>
      <rPr>
        <sz val="11"/>
        <color theme="1"/>
        <rFont val="宋体"/>
        <family val="3"/>
        <charset val="134"/>
      </rPr>
      <t>√</t>
    </r>
    <r>
      <rPr>
        <sz val="11"/>
        <color theme="1"/>
        <rFont val="Times New Roman"/>
        <family val="1"/>
      </rPr>
      <t>t and 4.7</t>
    </r>
    <r>
      <rPr>
        <sz val="11"/>
        <color theme="1"/>
        <rFont val="宋体"/>
        <family val="3"/>
        <charset val="134"/>
      </rPr>
      <t>√</t>
    </r>
    <r>
      <rPr>
        <sz val="11"/>
        <color theme="1"/>
        <rFont val="Times New Roman"/>
        <family val="1"/>
      </rPr>
      <t>t were nearly comparable irrespective of the strength levels of steels. That was because fatigue crack propagation life was dominant in the total fatigue life. In the welds with 3</t>
    </r>
    <r>
      <rPr>
        <sz val="11"/>
        <color theme="1"/>
        <rFont val="宋体"/>
        <family val="3"/>
        <charset val="134"/>
      </rPr>
      <t>√</t>
    </r>
    <r>
      <rPr>
        <sz val="11"/>
        <color theme="1"/>
        <rFont val="Times New Roman"/>
        <family val="1"/>
      </rPr>
      <t>t nugget size, the steel with higher strength level exhibited lower fatigue strength. It could be attributed to the lower bonding strength along the corona bond in the high-strength steel.</t>
    </r>
  </si>
  <si>
    <r>
      <t xml:space="preserve">© 2019 Elsevier Ltd.In the present investigation effect of Ultrasonic shot peening (USP) treatment on strain controlled fatigue behavior of low nickel austenitic stainless steel (Low Ni ASS) was studied at room temperature. The gauge section of fatigue samples were USPed with 2 mm diameter hard steel shots for 3 min. Microstructural characterization of the USP treated samples were carried out using XRD, SEM and TEM techniques. Refinement of grains in the surface region was observed and grain size was found to be </t>
    </r>
    <r>
      <rPr>
        <sz val="11"/>
        <color theme="1"/>
        <rFont val="宋体"/>
        <family val="3"/>
        <charset val="134"/>
      </rPr>
      <t>≈</t>
    </r>
    <r>
      <rPr>
        <sz val="11"/>
        <color theme="1"/>
        <rFont val="Times New Roman"/>
        <family val="1"/>
      </rPr>
      <t>17 nm from quantitative analysis of XRD patterns. Strain controlled fatigue tests were carried out at different total strain amplitudes (Δϵt/2) ranging from ±0.4% to ±0.8%. Fatigue life was increased significantly by 200% at lowest Δϵt/2 of ±0.4% whereas it was reduced at highest Δϵt/2 of ±0.8% by 50%. Fracture surfaces were characterized using SEM.</t>
    </r>
  </si>
  <si>
    <r>
      <t>© 2019 The Authors. Published by Elsevier B.V.In accordance with aging infrastructure systems such as steel bridges, fatigue of metals becomes serious risks. Fatigue crack may lead the structure to catastrophic failure. Countermeasures against fatigue failure are required. "Crack growth arrest and retardation system" using "gourd-shaped-insert-plate" has been developed as a high performance and easy construction method against fatigue crack, by generating fatigue crack closure force and reduce crack tip opening displacement and stress concentration at the fatigue crack tip. Arrester was applied to CT (Compact Tension) specimen and also mockup of steel bridge deck, in order to validate performance of the system. Fatigue crack growth rates of the specimens with arrester were 1/10~1/2 of those without arrester. And apparent threshold stress intensity factor range was increased by about 10~20 MPa</t>
    </r>
    <r>
      <rPr>
        <sz val="11"/>
        <color theme="1"/>
        <rFont val="宋体"/>
        <family val="3"/>
        <charset val="134"/>
      </rPr>
      <t>√</t>
    </r>
    <r>
      <rPr>
        <sz val="11"/>
        <color theme="1"/>
        <rFont val="Times New Roman"/>
        <family val="1"/>
      </rPr>
      <t>m through using only few gourd-shaped arresters. Also the arrester was applied to the fatigue crack in a mockup of steel bridge deck. Without arrester, fatigue crack growth occurred in accordance with the increase of loading cycles, on the other hand, fatigue crack growth was arrested after installing the arrester in the mockup of steel bridge deck. And to enable quantitative fatigue life assessment in fatigue design, fracture mechanics based-crack closure model with spring elements for the arrester has been verified with good accuracy for fatigue crack growth rate in the tests using CT specimens.</t>
    </r>
  </si>
  <si>
    <r>
      <t>© 2019 The Japan Institute of Metals and Materials.In this study, thermal fatigue tests in the temperature ranges 473‑873 K, 473‑973 K, and 473‑1073 K, with a restriction ratio of 100</t>
    </r>
    <r>
      <rPr>
        <sz val="11"/>
        <color theme="1"/>
        <rFont val="宋体"/>
        <family val="3"/>
        <charset val="134"/>
      </rPr>
      <t>％</t>
    </r>
    <r>
      <rPr>
        <sz val="11"/>
        <color theme="1"/>
        <rFont val="Times New Roman"/>
        <family val="1"/>
      </rPr>
      <t>, were conducted using 13</t>
    </r>
    <r>
      <rPr>
        <sz val="11"/>
        <color theme="1"/>
        <rFont val="宋体"/>
        <family val="3"/>
        <charset val="134"/>
      </rPr>
      <t>％</t>
    </r>
    <r>
      <rPr>
        <sz val="11"/>
        <color theme="1"/>
        <rFont val="Times New Roman"/>
        <family val="1"/>
      </rPr>
      <t>Cr‑Nb‑Si added steel, which is a representative heat‑resistant ferritic stainless steel for automotive exhaust systems. The effects on the thermal fatigue, i.e., the thermal fatigue life and response of stress and strain, and changes in the microstructure were investigated. Comparison of the thermal fatigue life in the different temperature ranges revealed that the fatigue life improved with a decrease in the maximum temperature. The relationship of the inelastic, elastic, and total strain with the thermal fatigue life was estimated using the Coffin‑Manson and Basquin laws. Using these, the curves for predicting the life on the maximum temperature could be obtained. In addition, a detailed observation of the interrupted specimens at the maximum temperatures of 973 K and 1073 K using electron back scatter diffraction confirmed the occurrence of dynamic recovery and recrystallization, along with uniaxial and fine grain formation. However, there was no dynamic recrystallization at the maximum temperature of 873 K. Changes in the microstructure during thermal fatigue were quantified by the frequency of the low‑angle boundary, and the expression for dynamic recovery and recrystallization was formulated using the Zener‑Hollomon parameter and cumulative inelastic strain range. Furthermore, together with 18</t>
    </r>
    <r>
      <rPr>
        <sz val="11"/>
        <color theme="1"/>
        <rFont val="宋体"/>
        <family val="3"/>
        <charset val="134"/>
      </rPr>
      <t>％</t>
    </r>
    <r>
      <rPr>
        <sz val="11"/>
        <color theme="1"/>
        <rFont val="Times New Roman"/>
        <family val="1"/>
      </rPr>
      <t>Cr‑Nb‑Mo added steel, from the consideration of the stress relaxation behavior during holding at the maximum temperature in the thermal fatigue and the prediction curves of fatigue life, it was shown that the thermal fatigue strength was improved by approximately 100 K in terms of temperature by the addition of 2</t>
    </r>
    <r>
      <rPr>
        <sz val="11"/>
        <color theme="1"/>
        <rFont val="宋体"/>
        <family val="3"/>
        <charset val="134"/>
      </rPr>
      <t>％</t>
    </r>
    <r>
      <rPr>
        <sz val="11"/>
        <color theme="1"/>
        <rFont val="Times New Roman"/>
        <family val="1"/>
      </rPr>
      <t xml:space="preserve"> Mo.</t>
    </r>
  </si>
  <si>
    <r>
      <t>© 2019 Japan Welding Society. All rights reserved.Tensile-shear test blanks were fabricated using high strength and low carbon steel sheets with three different strength levels by a resistance spot welding (RSW) procedure. The nugget sizes were changed by controlling the welding process parameters, resulting in the nugget sizes of 3</t>
    </r>
    <r>
      <rPr>
        <sz val="11"/>
        <color theme="1"/>
        <rFont val="宋体"/>
        <family val="3"/>
        <charset val="134"/>
      </rPr>
      <t>√</t>
    </r>
    <r>
      <rPr>
        <sz val="11"/>
        <color theme="1"/>
        <rFont val="Times New Roman"/>
        <family val="1"/>
      </rPr>
      <t>t , 4</t>
    </r>
    <r>
      <rPr>
        <sz val="11"/>
        <color theme="1"/>
        <rFont val="宋体"/>
        <family val="3"/>
        <charset val="134"/>
      </rPr>
      <t>√</t>
    </r>
    <r>
      <rPr>
        <sz val="11"/>
        <color theme="1"/>
        <rFont val="Times New Roman"/>
        <family val="1"/>
      </rPr>
      <t>t and 4.7</t>
    </r>
    <r>
      <rPr>
        <sz val="11"/>
        <color theme="1"/>
        <rFont val="宋体"/>
        <family val="3"/>
        <charset val="134"/>
      </rPr>
      <t>√</t>
    </r>
    <r>
      <rPr>
        <sz val="11"/>
        <color theme="1"/>
        <rFont val="Times New Roman"/>
        <family val="1"/>
      </rPr>
      <t>t , where t was the sheet thickness. Subsequently, tensile-shear static and fatigue tests were conducted to investigate the effects of strength levels of steels and nugget sizes on the mechanical properties of the welds. The tensile strength increased with increasing strength levels and nugget sizes. However, the fatigue strengths of the welds with the nugget sizes of 4</t>
    </r>
    <r>
      <rPr>
        <sz val="11"/>
        <color theme="1"/>
        <rFont val="宋体"/>
        <family val="3"/>
        <charset val="134"/>
      </rPr>
      <t>√</t>
    </r>
    <r>
      <rPr>
        <sz val="11"/>
        <color theme="1"/>
        <rFont val="Times New Roman"/>
        <family val="1"/>
      </rPr>
      <t>t and 4.7</t>
    </r>
    <r>
      <rPr>
        <sz val="11"/>
        <color theme="1"/>
        <rFont val="宋体"/>
        <family val="3"/>
        <charset val="134"/>
      </rPr>
      <t>√</t>
    </r>
    <r>
      <rPr>
        <sz val="11"/>
        <color theme="1"/>
        <rFont val="Times New Roman"/>
        <family val="1"/>
      </rPr>
      <t>t were nearly comparable irrespective of the strength levels of steels. That was because fatigue crack propagation life was dominant in the total fatigue life. In the welds with 3</t>
    </r>
    <r>
      <rPr>
        <sz val="11"/>
        <color theme="1"/>
        <rFont val="宋体"/>
        <family val="3"/>
        <charset val="134"/>
      </rPr>
      <t>√</t>
    </r>
    <r>
      <rPr>
        <sz val="11"/>
        <color theme="1"/>
        <rFont val="Times New Roman"/>
        <family val="1"/>
      </rPr>
      <t>t nugget size, the steel with higher strength level exhibited lower fatigue strength. It could be attributed to the lower bonding strength along the corona bond in the high strength steel.</t>
    </r>
  </si>
  <si>
    <r>
      <t xml:space="preserve">© 2018, Editorial Office of "Jinshu Rechuli". All right reserved.Through metallography, hardness test, fatigue test and rigidity test, the properties of 50CrV automotive stabilizer bar after residual heat quenching were studied. The results show that after hot bending forming at 1150 </t>
    </r>
    <r>
      <rPr>
        <sz val="11"/>
        <color theme="1"/>
        <rFont val="宋体"/>
        <family val="3"/>
        <charset val="134"/>
      </rPr>
      <t>℃</t>
    </r>
    <r>
      <rPr>
        <sz val="11"/>
        <color theme="1"/>
        <rFont val="Times New Roman"/>
        <family val="1"/>
      </rPr>
      <t xml:space="preserve"> then oil cooling at 840-860 </t>
    </r>
    <r>
      <rPr>
        <sz val="11"/>
        <color theme="1"/>
        <rFont val="宋体"/>
        <family val="3"/>
        <charset val="134"/>
      </rPr>
      <t>℃</t>
    </r>
    <r>
      <rPr>
        <sz val="11"/>
        <color theme="1"/>
        <rFont val="Times New Roman"/>
        <family val="1"/>
      </rPr>
      <t xml:space="preserve"> and reheating at 460-480 </t>
    </r>
    <r>
      <rPr>
        <sz val="11"/>
        <color theme="1"/>
        <rFont val="宋体"/>
        <family val="3"/>
        <charset val="134"/>
      </rPr>
      <t>℃</t>
    </r>
    <r>
      <rPr>
        <sz val="11"/>
        <color theme="1"/>
        <rFont val="Times New Roman"/>
        <family val="1"/>
      </rPr>
      <t xml:space="preserve"> for 1.5 h, the microstructure is mainly tempered martensite, the mechanical properties of the samples are very good: the hardness value is 43-45 HRC, the fatigue life is not less than 1 million times, and the parallelism error is controlled between 0.73 mm and 1.25 mm. Finally, the samples do not occur yield phenomenon after loading with a certain displacement. The test indicates that all indicators of the samples after residual heat quenching meet the requirements of stabilizer bar.</t>
    </r>
  </si>
  <si>
    <r>
      <t xml:space="preserve">© 2018 Elsevier LtdThe present paper investigates the low cycle fatigue of fillet welds made of high strength weldable steel, Weldox S1100. The investigation was inspired by lifting equipment used in the wind turbine industry, where mobility calls for light weight, making high strength steels the preferred material candidate. Quite often the number of operations for this type of equipment is within a few thousand operations or less before the equipment is obsolete. 4 point bending tests were carried out at stress amplitudes between 500 MPa - 1500 MPa and at a stress ratio of R = −1. The results showed that at N </t>
    </r>
    <r>
      <rPr>
        <sz val="11"/>
        <color theme="1"/>
        <rFont val="宋体"/>
        <family val="3"/>
        <charset val="134"/>
      </rPr>
      <t>≈</t>
    </r>
    <r>
      <rPr>
        <sz val="11"/>
        <color theme="1"/>
        <rFont val="Times New Roman"/>
        <family val="1"/>
      </rPr>
      <t xml:space="preserve"> 1000–3000 cycles there is a distinct drop in fatigue strength, indicating a change of slope of the ΔS − N curve. It is also shown that the ultimate tensile strength may be used as the basis for constructing ΔS − N curves from static material data.</t>
    </r>
  </si>
  <si>
    <r>
      <t xml:space="preserve">© 2018 Elsevier B.V.Wendelstein 7-X (W7-X), the world's largest nuclear fusion experiment of modular stellarator type, started operation in 2015 and will be upgraded with a water cooled first wall for steady state operation in 2020. The first wall consists of a CFC armored island divertors, adjacent baffles, heat shields, and stainless steel wall panels. Baffle and heat shield segments consist of graphite tiles, bolted with low pre-stress onto heat sinks of CuCrZr that are in turn brazed onto water cooled steel pipes. Cracks were detected before installation in the baffles in the root of the brazed seam in over 100 locations. Such cracks are attributed to the imposed plastic deformation of the pipes to bring them into the final shape following the complex 3D geometry of the plasma vessel. This paper gives an overview of the experimental and numerical work using finite element method (FEM) and dual boundary element method (DBEM), including sub-modeling to assess the risk of a water leak during operation. Details of the numerical work is published in Giannella et al. (2017), Lepore et al. (2017) and Citarella et al. (2018). First fatigue crack growth experiments were carried out on pipe material and thermal-mechanical crack growth predictions were made with FEM and DBEM. It appeared that the Stress Intensity Factor (SIF) threshold of the ductile steel is only reached when large plastic strains occur, thus violating the field of application of linear elastic fracture mechanics to forecast crack growth. Afterwards, representative brazed pipe samples were manufactured and subjected to initial plastic deformation causing cracks in 11 out of 12 samples. Some samples were tested up to 60,000 bending load cycles. Two out of four samples failed after </t>
    </r>
    <r>
      <rPr>
        <sz val="11"/>
        <color theme="1"/>
        <rFont val="宋体"/>
        <family val="2"/>
      </rPr>
      <t>∼</t>
    </r>
    <r>
      <rPr>
        <sz val="11"/>
        <color theme="1"/>
        <rFont val="Times New Roman"/>
        <family val="1"/>
      </rPr>
      <t>35,000 cycles. Before and after the test, the shape of the cracks was measured using 3D computer tomography scans. Equivalence between thermal load in W7-X and the mechanical load in the cyclic test was determined with the numerical models to allow for a prediction of the fatigue life in W7X. Additional modeling showed that also plastic zones away from the cracks can limit the fatigue life.</t>
    </r>
  </si>
  <si>
    <r>
      <t>© 2018, Engineering Mechanics Press. All right reserved.To explore the fatigue crack growth behavior of bridge steel used in cold regions, a series of experimental studies, including Charpy impact test, fatigue crack growth rate test and fatigue crack growth threshold test, were carried out for bridge steel Q345qD with a plate thickness of 16 mm at room and low temperatures. The results show that the impact energy and percentage shear area reduce as the temperature declines. At stress ratios of 0.1, 0.2 and 0.5, the fatigue crack growth rate becomes lower with the declining temperatures, and the fatigue ductile - brittle transition temperature of the bridge steel is below -60</t>
    </r>
    <r>
      <rPr>
        <sz val="11"/>
        <color theme="1"/>
        <rFont val="宋体"/>
        <family val="3"/>
        <charset val="134"/>
      </rPr>
      <t>℃</t>
    </r>
    <r>
      <rPr>
        <sz val="11"/>
        <color theme="1"/>
        <rFont val="Times New Roman"/>
        <family val="1"/>
      </rPr>
      <t>. The fatigue crack growth rate is insensitive to the variation of the stress ratio at both room temperatureand low temperatures. At the stress ratio of 0.1, the fatigue crack growth threshold increases with the reduced temperature. It can be concluded that this batch of bridge steel exhibits good resistant performance to fatigue crack growth at low temperatures, making the prevention of low-temperature brittle fracture become the first consideration. The experimental data obtained can be employed for further study on the fatigue &amp; fracture resistant design and fatigue residual life prediction of fatigue detail for steel bridges in cold and extremely cold regions.</t>
    </r>
  </si>
  <si>
    <r>
      <t>© 2018 Elsevier LtdEmploying advanced material such as carbon</t>
    </r>
    <r>
      <rPr>
        <sz val="11"/>
        <color theme="1"/>
        <rFont val="宋体"/>
        <family val="3"/>
        <charset val="134"/>
      </rPr>
      <t>‐</t>
    </r>
    <r>
      <rPr>
        <sz val="11"/>
        <color theme="1"/>
        <rFont val="Times New Roman"/>
        <family val="1"/>
      </rPr>
      <t>fibre</t>
    </r>
    <r>
      <rPr>
        <sz val="11"/>
        <color theme="1"/>
        <rFont val="宋体"/>
        <family val="3"/>
        <charset val="134"/>
      </rPr>
      <t>‐</t>
    </r>
    <r>
      <rPr>
        <sz val="11"/>
        <color theme="1"/>
        <rFont val="Times New Roman"/>
        <family val="1"/>
      </rPr>
      <t>reinforced</t>
    </r>
    <r>
      <rPr>
        <sz val="11"/>
        <color theme="1"/>
        <rFont val="宋体"/>
        <family val="3"/>
        <charset val="134"/>
      </rPr>
      <t>‐</t>
    </r>
    <r>
      <rPr>
        <sz val="11"/>
        <color theme="1"/>
        <rFont val="Times New Roman"/>
        <family val="1"/>
      </rPr>
      <t>polymer (CFRP) in tension fatigue strengthening of aged roads and railway bridges have shown a great capability of arresting or delaying crack initiation and/or propagation in steel structures. However, it is not clear whether the fatigue behaviour and the CFRP strengthening efficiency is the same when the cracked-steel elements exhibit a state of complex loading. The aim of this paper is to investigate the fatigue behaviour of the CFRP strengthening of steel plates with central initial inclined cracks with a focus on the effect of the CFRP properties. The initial slit-like cracks were oriented to introduce a state of combined action of tension (mode-I) and shear (mode II) stresses at the crack tips. The key parameters in this study are the mixed</t>
    </r>
    <r>
      <rPr>
        <sz val="11"/>
        <color theme="1"/>
        <rFont val="宋体"/>
        <family val="3"/>
        <charset val="134"/>
      </rPr>
      <t>‐</t>
    </r>
    <r>
      <rPr>
        <sz val="11"/>
        <color theme="1"/>
        <rFont val="Times New Roman"/>
        <family val="1"/>
      </rPr>
      <t>mode (shear to tension stresses) ratio, the crack-starter length ratio (initial crack length to the plate width), patching configurations, and mechanical properties of the composite material. All the test specimens were artificially notched with central cracks of different damage levels. This study covered the fatigue performance of steel plates strengthened with two configurations of composite materials of different tensile stiffness (high modulus CFRP sheets, and normal modulus CFRP plates). Furthermore, the efficiency of strengthening systems of different fibre orientation relative to the initial crack angle was investigated. The outcomes of this study are extending the current knowledge of the CFRP strengthening to its applications on metal plates contain defects subjected to mixed-mode fatigue loading.</t>
    </r>
  </si>
  <si>
    <r>
      <t>© 2018 Elsevier LtdThe objectives of this investigation were to develop a 3D efficient elastic-plastic finite element model to characterize the rolling contact fatigue behavior of through hardened steel at high loads (</t>
    </r>
    <r>
      <rPr>
        <sz val="11"/>
        <color theme="1"/>
        <rFont val="宋体"/>
        <family val="2"/>
      </rPr>
      <t>∼</t>
    </r>
    <r>
      <rPr>
        <sz val="11"/>
        <color theme="1"/>
        <rFont val="Times New Roman"/>
        <family val="1"/>
      </rPr>
      <t>5 GPa) and to corroborate analytical and experimental results. The efficient FE model developed for this investigation was coupled with the continuum damage mechanics to simulate rolling contact fatigue (RCF). The new computationally efficient approach developed uses Delaunay mesh to reduce the number of elements without compromising the accuracy of stress distribution induced during a rolling contact pass. In order to validate the newly developed approach, the results obtained from the current 3D model for line contact were corroborated to previously published results. The fatigue lives obtained from the new model are consistent with the previously published model predictions and empirical observations. In order to simulate the RCF for high load conditions, the increase in the contact width observed in the experiments and consequently the decrease in the contact pressure with loading cycles were implemented in the model. Furthermore, the damage evolution law was modified to incorporate the compressive residual stresses induced by the plastic deformation. The L10 life and the scatter in the fatigue lives obtained from the model correlated well with the experimental results. As a part of this investigation, a Thrust Bearing Test Apparatus (TBTA) was designed and developed to simulate RCF. RCF experiments were conducted on through hardened AISI 52100 steel flat specimens at high contact stress levels (5 GPa) to induce plastic deformation. The results demonstrated that the contact width increased as the cycles increased due to plastic strain accumulation. The results from FE model corroborate well with experimental results obtained from TBTA.</t>
    </r>
  </si>
  <si>
    <r>
      <t xml:space="preserve">© 2018 Elsevier LtdA high alloy CrMnNi TRIP steel has been processed by electron beam melting, a powder-bed based additive manufacturing (AM) technology, to investigate its fatigue properties. The material was characterized by average grain sizes of 32 μm in the as-built and 106 μm in the solution annealed state. Total strain controlled fatigue tests with strain amplitudes in the range of 0.25% </t>
    </r>
    <r>
      <rPr>
        <sz val="11"/>
        <color theme="1"/>
        <rFont val="宋体"/>
        <family val="3"/>
        <charset val="134"/>
      </rPr>
      <t>≤</t>
    </r>
    <r>
      <rPr>
        <sz val="11"/>
        <color theme="1"/>
        <rFont val="Times New Roman"/>
        <family val="1"/>
      </rPr>
      <t xml:space="preserve"> Δεt/2 </t>
    </r>
    <r>
      <rPr>
        <sz val="11"/>
        <color theme="1"/>
        <rFont val="宋体"/>
        <family val="3"/>
        <charset val="134"/>
      </rPr>
      <t>≤</t>
    </r>
    <r>
      <rPr>
        <sz val="11"/>
        <color theme="1"/>
        <rFont val="Times New Roman"/>
        <family val="1"/>
      </rPr>
      <t xml:space="preserve"> 1.2% were performed revealing a similar cyclic deformation behavior and α</t>
    </r>
    <r>
      <rPr>
        <sz val="11"/>
        <color theme="1"/>
        <rFont val="宋体"/>
        <family val="3"/>
        <charset val="134"/>
      </rPr>
      <t>′</t>
    </r>
    <r>
      <rPr>
        <sz val="11"/>
        <color theme="1"/>
        <rFont val="Times New Roman"/>
        <family val="1"/>
      </rPr>
      <t>-martensite evolution compared to a hot pressed reference material. Moreover, the fatigue lives of the EBM states were surprisingly high in consideration of severe process-induced lack of fusion defects of more than 500 μm revealed by investigations of the fracture surfaces. Thus, the impact of these inhomogeneities was substantially alleviated by the outstanding damage tolerance of the present TRIP steel induced by its high ductility and remarkable hardening capacity.</t>
    </r>
  </si>
  <si>
    <r>
      <t xml:space="preserve">© 2018 Informa UK Limited, trading as Taylor &amp; Francis Group.Hot stamping spot welding tailored blank (TB) technology is a process to produce spot welded automotive body parts by the following process: Spot welding steel sheets in lap configuration </t>
    </r>
    <r>
      <rPr>
        <sz val="11"/>
        <color theme="1"/>
        <rFont val="宋体"/>
        <family val="3"/>
        <charset val="134"/>
      </rPr>
      <t>→</t>
    </r>
    <r>
      <rPr>
        <sz val="11"/>
        <color theme="1"/>
        <rFont val="Times New Roman"/>
        <family val="1"/>
      </rPr>
      <t xml:space="preserve"> Hot stamping (Heating to about 900°C </t>
    </r>
    <r>
      <rPr>
        <sz val="11"/>
        <color theme="1"/>
        <rFont val="宋体"/>
        <family val="3"/>
        <charset val="134"/>
      </rPr>
      <t>→</t>
    </r>
    <r>
      <rPr>
        <sz val="11"/>
        <color theme="1"/>
        <rFont val="Times New Roman"/>
        <family val="1"/>
      </rPr>
      <t xml:space="preserve"> Quenching and forming in water-cooled die </t>
    </r>
    <r>
      <rPr>
        <sz val="11"/>
        <color theme="1"/>
        <rFont val="宋体"/>
        <family val="3"/>
        <charset val="134"/>
      </rPr>
      <t>→</t>
    </r>
    <r>
      <rPr>
        <sz val="11"/>
        <color theme="1"/>
        <rFont val="Times New Roman"/>
        <family val="1"/>
      </rPr>
      <t xml:space="preserve"> Shot blasting to remove scale). This process has the advantage of producing high strength lap welded automotive body parts without increasing the number of forming dies. In this study, the tensile shear fatigue strength of the spot welding TB joints (Spot welding </t>
    </r>
    <r>
      <rPr>
        <sz val="11"/>
        <color theme="1"/>
        <rFont val="宋体"/>
        <family val="3"/>
        <charset val="134"/>
      </rPr>
      <t>→</t>
    </r>
    <r>
      <rPr>
        <sz val="11"/>
        <color theme="1"/>
        <rFont val="Times New Roman"/>
        <family val="1"/>
      </rPr>
      <t xml:space="preserve"> Hot stamping) and conventional spot welded joints (Hot stamping </t>
    </r>
    <r>
      <rPr>
        <sz val="11"/>
        <color theme="1"/>
        <rFont val="宋体"/>
        <family val="3"/>
        <charset val="134"/>
      </rPr>
      <t>→</t>
    </r>
    <r>
      <rPr>
        <sz val="11"/>
        <color theme="1"/>
        <rFont val="Times New Roman"/>
        <family val="1"/>
      </rPr>
      <t xml:space="preserve"> Spot welding) of the 1500MPa class uncoated boron steel sheets are compared. The obtained results are as follows. The fatigue life of the spot welding TB joints was more than two times longer than that of the conventional spot welded joints. The long fatigue life of the spot welding TB joints was not caused by the heating and quenching process but by the shot blasting process after heat treatment. Shot blasting on the outer sheet surface caused the high compressive residual stress on the outer surface and did not affect the residual stress on the lapped surface. Shot blasting on the outer sheet surface increased the initiation life of fatigue crack which occurred on the lapped surface and also reduced the crack propagation speed which propagates from the lapped surface to the outer surface. FE-analysis suggested that compressive residual stress on the outer surface reduce the opening of sheet separation of joints in fatigue tests and reduce the maximum principal stress around the edge of corona bond.</t>
    </r>
  </si>
  <si>
    <r>
      <t>© 2018, Editorial Board of Transactions of the China Welding Institution, Magazine Agency Welding. All right reserved.Based on the simulation of welding thermal cycle test and fatigue crack propagation test, the fatigue life on coarse grain heat affect zone of high strength steel Q960E, which acted as dynamic load structure, were investigated. The approximate linear relationship between fatigue crack propagation threshold value (ΔKth) by Paris equation under different welding thermal simulation technique and fatigue life under different cyclic loading were obtained. The crystallographic orientation analysis and expansion mechanism of the crack tip in the fatigue crack propagation specimen were discussed by using the electron backscatter diffraction (EBSD) in scanning electric mirror. The results showed that if stress amplitude ΔP was fixed, the fatigue life N increased with the growth of ΔKth. Its working micro-mechanism of prolonging life was due to the orientation differences of substructure, resulting in the formation of large Angle grain boundaries (</t>
    </r>
    <r>
      <rPr>
        <sz val="11"/>
        <color theme="1"/>
        <rFont val="宋体"/>
        <family val="3"/>
        <charset val="134"/>
      </rPr>
      <t>≥</t>
    </r>
    <r>
      <rPr>
        <sz val="11"/>
        <color theme="1"/>
        <rFont val="Times New Roman"/>
        <family val="1"/>
      </rPr>
      <t>15°), which effectively forced the crack to swerve, so as to improve the fatigue life of materials.</t>
    </r>
  </si>
  <si>
    <r>
      <t>Study on high temperature low cycle fatigue behavior of P92 steel under 630</t>
    </r>
    <r>
      <rPr>
        <sz val="11"/>
        <color theme="1"/>
        <rFont val="宋体"/>
        <family val="3"/>
        <charset val="134"/>
      </rPr>
      <t>℃</t>
    </r>
  </si>
  <si>
    <r>
      <t>© 2018, Editorial Board of Transactions of the China Welding Institution, Magazine Agency Welding. All right reserved.P92 steel has been widely applied in high temperature components of power plants. With the development of the ultra supercritical power plants, the operating temperature of P92 steel has been promoted. The high temperature fatigue performance of P92 steel has a significant effect on the safety of power plants. Therefore, the fatigue test of P92 steel under 630</t>
    </r>
    <r>
      <rPr>
        <sz val="11"/>
        <color theme="1"/>
        <rFont val="宋体"/>
        <family val="3"/>
        <charset val="134"/>
      </rPr>
      <t>℃</t>
    </r>
    <r>
      <rPr>
        <sz val="11"/>
        <color theme="1"/>
        <rFont val="Times New Roman"/>
        <family val="1"/>
      </rPr>
      <t xml:space="preserve"> was conducted, and the effects of the strain amplitude and strain rate on the fatigue life was studied. In addition, the fatigue fracture mechanism for P92 steel was investigated by the fracture morphology analysis. The results indicated that P92 steel exhibited a cyclic softening behavior at high temperatures. The fatigue life decreased exponentially with the increasing of plastic strain amplitude. In contrast, the improvement of strain rate would promote the fatigue life. Furthermore, the fatigue fracture surface of P92 steel consisted of three zones, including fatigue source region, fatigue crack growth zone and fracture zone. The decrease of fatigue life at high strain amplitude was mainly induced by the increase of creep cavities and secondary cracks.</t>
    </r>
  </si>
  <si>
    <r>
      <t>© 2018 Elsevier LtdThis study evaluated the effects of electric arc furnace (EAF) and basic oxygen furnace (BOF) slags on the fatigue behavior of asphalt mixes. After the initial evaluation of the properties of steel slags, nine sets of laboratory asphalt mixes were prepared. For each set, different proportions of limestone coarse aggregates (</t>
    </r>
    <r>
      <rPr>
        <sz val="11"/>
        <color theme="1"/>
        <rFont val="宋体"/>
        <family val="3"/>
        <charset val="134"/>
      </rPr>
      <t>≥</t>
    </r>
    <r>
      <rPr>
        <sz val="11"/>
        <color theme="1"/>
        <rFont val="Times New Roman"/>
        <family val="1"/>
      </rPr>
      <t>2.36 mm) were replaced with steel slags. The main laboratory protocol involved determining the fatigue life of the samples at 20 °C. Four-point bending beam fatigue tests were performed under controlled strain mode loading at different strain levels to characterize the fatigue behavior of the asphalt mixtures. The adhesion between asphalt and aggregates were assessed using the free surface energy concept. Results revealed that the addition of slags in the mixtures considerably enhanced fatigue life but that the fatigue life of the specimens containing EAF slag was greater than that of the specimens containing BOF slag. The findings also indicated that fatigue life increased with rising slag content. The surface energy test revealed that the adhesion between asphalt and aggregate was stronger in the slags mixtures than in the limestone mixtures. Such adhesion can explain the increased fatigue life of mixtures containing slags.</t>
    </r>
  </si>
  <si>
    <r>
      <t>© 2018 Elsevier LtdEffects of cathodic polarization on corrosion fatigue life of E690 steel in simulated seawater were studied by carried out electrochemical measurements and corrosion fatigue tests under different cathodic potentials. The results show that effects of cathodic polarization on corrosion fatigue life are different with different stress levels. When the peak stress is far below the proof stress (&lt;0.8 σp0.2), the corrosion fatigue life increases with decreasing cathodic potential and reaches close to the fatigue life in air after −900 mV. However, when the peak stress is close to or beyond the proof stress (</t>
    </r>
    <r>
      <rPr>
        <sz val="11"/>
        <color theme="1"/>
        <rFont val="宋体"/>
        <family val="3"/>
        <charset val="134"/>
      </rPr>
      <t>≥</t>
    </r>
    <r>
      <rPr>
        <sz val="11"/>
        <color theme="1"/>
        <rFont val="Times New Roman"/>
        <family val="1"/>
      </rPr>
      <t>0.95 σp0.2), the corrosion fatigue life shows an trend of first increase and then decrease with decreasing cathodic potential and peaks at −850 mV. It is attributed to the synergistic effect between plastic deformation and hydrogen, which can be explained with hydrogen-promoting-plastic-deformation (HPPD) theory. Both anodic dissolution and HPPD can promote intergranular cracking. However, HPPD will not occur when the peak stress is far below the proof stress.</t>
    </r>
  </si>
  <si>
    <r>
      <t>© 2018, Chinese Academy of Sciences. All rights reserved.Experiments of fatigue crack propagation were performed of 2205 dual stainless steel (2205 DSS) in the deionized water, 3.5%(mass fraction) NaCl solution and atmosphere respectively. It found that in the aqueous solutions the crack growth rate and the fatigue life of the steel was greatly enhanced and reduced respectively. Correspondingly, the influencing degree of the three media can be described respectively as the following two rankings: (da/dN)deionized water</t>
    </r>
    <r>
      <rPr>
        <sz val="11"/>
        <color theme="1"/>
        <rFont val="宋体"/>
        <family val="3"/>
        <charset val="134"/>
      </rPr>
      <t>＞</t>
    </r>
    <r>
      <rPr>
        <sz val="11"/>
        <color theme="1"/>
        <rFont val="Times New Roman"/>
        <family val="1"/>
      </rPr>
      <t>(da/dN)NaCl</t>
    </r>
    <r>
      <rPr>
        <sz val="11"/>
        <color theme="1"/>
        <rFont val="宋体"/>
        <family val="3"/>
        <charset val="134"/>
      </rPr>
      <t>＞</t>
    </r>
    <r>
      <rPr>
        <sz val="11"/>
        <color theme="1"/>
        <rFont val="Times New Roman"/>
        <family val="1"/>
      </rPr>
      <t>(da/dN)atmosphere for fatigue crack propagation rate and Natmosphere</t>
    </r>
    <r>
      <rPr>
        <sz val="11"/>
        <color theme="1"/>
        <rFont val="宋体"/>
        <family val="3"/>
        <charset val="134"/>
      </rPr>
      <t>＞</t>
    </r>
    <r>
      <rPr>
        <sz val="11"/>
        <color theme="1"/>
        <rFont val="Times New Roman"/>
        <family val="1"/>
      </rPr>
      <t>NNaCl</t>
    </r>
    <r>
      <rPr>
        <sz val="11"/>
        <color theme="1"/>
        <rFont val="宋体"/>
        <family val="3"/>
        <charset val="134"/>
      </rPr>
      <t>＞</t>
    </r>
    <r>
      <rPr>
        <sz val="11"/>
        <color theme="1"/>
        <rFont val="Times New Roman"/>
        <family val="1"/>
      </rPr>
      <t>Ndeionized water for fatigue crack propagation life. The fracture morphology revealed that hydrogen induced cracking is the main reason for the deterioration of the fatigue performance of the duplex stainless steel in aqueous medium. Compared with the deionized water, Cl- has a stronger corrosion effect, and more defects can be induced in the front of the main crack, therewith which develop into secondary cracks, resulting in the longer the effective crack length and the smaller the driving force of crack propagation.</t>
    </r>
  </si>
  <si>
    <r>
      <t>© 2019 Trans Tech Publications, Switzerland.The service conditions of thermal recovery wells make the casing repeatedly bear the tension and compression load and form low cycle fatigue. Meanwhile, many factors, such as pre-strain and creep, lead to the formation of asymmetrical low cycle fatigue (R</t>
    </r>
    <r>
      <rPr>
        <sz val="11"/>
        <color theme="1"/>
        <rFont val="宋体"/>
        <family val="3"/>
        <charset val="134"/>
      </rPr>
      <t>≠</t>
    </r>
    <r>
      <rPr>
        <sz val="11"/>
        <color theme="1"/>
        <rFont val="Times New Roman"/>
        <family val="1"/>
      </rPr>
      <t>-1), which is the low cycle fatigue behavior under the influence of mean strain. In the present investigation the effect of mean strain on low cycle fatigue behavior of N80Q steel was studied. Different strain amplitude conditions were selected for low cycle fatigue test, which were 0.5%, 0.7%, 1.0%, 1.5% and 2.0% respectively. Then tests at mean strains of-0.8%, 0%, 0.5% and 1.0% were conducted under constant strain amplitude. And the microstructure and fracture surface of the material after the tests were characterized using scanning electron microscopy and transmission electron microscopy, respectively. The results showed that the mean strain made the fatigue life reduce significantly under the condition of constant strain amplitude, and was related to the amplitude of the mean strain. The value of the mean strain and the strain amplitude ultimately affected the fatigue life. And the fatigue life was related to the maximum absolute value of strain and had a linear relationship in the double logarithmic coordinate system. The SEM results of fracture morphology showed that the brittleness feature of the crack growth area with high mean strain decreased significantly. And the fracture cross-section observation revealed that the crack propagation was transgranular propagation. The TEM results indicated that a large number of dislocations pile-up formed at lath subgrain boundary.</t>
    </r>
  </si>
  <si>
    <r>
      <t>© 2018 Informa UK Limited, trading as Taylor &amp; Francis Group.An anti-fatigue smart paste, which consists of fine alumina particles and silicone grease with low viscosity, was applied to a bolt hole (and its periphery in some cases) in a steel plate specimen, and the effects of the smart paste on automatic restraint and visual detection of fatigue crack growth were experimentally investigated through fatigue tests. Fractographic observations using a scanning electron microscope were also carried out. As a result, approximately 20</t>
    </r>
    <r>
      <rPr>
        <sz val="11"/>
        <color theme="1"/>
        <rFont val="宋体"/>
        <family val="2"/>
      </rPr>
      <t>∼</t>
    </r>
    <r>
      <rPr>
        <sz val="11"/>
        <color theme="1"/>
        <rFont val="Times New Roman"/>
        <family val="1"/>
      </rPr>
      <t>410% increase in failure life was produced by the wedge effect of the alumina particles in the smart paste. When the smart paste was applied, remarkable black colour developed in the white paste along the paths of crack growth, exceedingly facilitating the visual detection of the crack growth.</t>
    </r>
  </si>
  <si>
    <r>
      <t>© All right reserved.In-phase (IP) and out-of-phase (OP) thermal-mechanical fatigue (TMF) tests of 4Cr5MoSiV1 hot work die steel were conducted in full reverse mechanical strain control in the temperature range of 400-700</t>
    </r>
    <r>
      <rPr>
        <sz val="11"/>
        <color theme="1"/>
        <rFont val="宋体"/>
        <family val="3"/>
        <charset val="134"/>
      </rPr>
      <t>℃</t>
    </r>
    <r>
      <rPr>
        <sz val="11"/>
        <color theme="1"/>
        <rFont val="Times New Roman"/>
        <family val="1"/>
      </rPr>
      <t xml:space="preserve"> by a TMF servo-hydraulic testing system (MTSⓇ). The results indicate that, when the strain amplitude is ±0.50%, the OP TMF life of 4Cr5MoSiV1 steel is ~60% of the IP TMF life. The stress-strain hysteresis loops show asymmetries for both IP and OP loading. IP loading leads to comprehensive mean stress, while OP loading gives rise to tensile mean stress in the temperature range of 400-700</t>
    </r>
    <r>
      <rPr>
        <sz val="11"/>
        <color theme="1"/>
        <rFont val="宋体"/>
        <family val="3"/>
        <charset val="134"/>
      </rPr>
      <t>℃</t>
    </r>
    <r>
      <rPr>
        <sz val="11"/>
        <color theme="1"/>
        <rFont val="Times New Roman"/>
        <family val="1"/>
      </rPr>
      <t>. The changes of maximum strain and peak temperature with maximum stress are inconsistent, and the stress relaxation phenomenon could be observed under IP and OP loading. Moreover, two kinds of TMF cycling exhibite continuous cyclic softening in the high temperature half stage, while in the low temperature half stage, cyclic hardening occurs initially and is then followed by continuous cyclic softening. The fractured surfaces under IP TMF loading display striation and tear ridge, and exhibits quasi-cleavage characteristics. In addition, the cracks are less but longer. However, fractured surfaces under OP TMF loading mainly display striation and dimple characteristics, and the cracks are shorter and more abundant.</t>
    </r>
  </si>
  <si>
    <r>
      <t>© 2018, Hong Kong Institute of Steel Construction. All rights reserved.Presence of residual stresses can significantly influence the stiffness and fatigue life of steel structures. The extent of residual stress that develops in welded box-shaped sections at room temperature is extensively studied. However, there is limited data on the development of residual stresses after fire exposure. Such fire exposure has great influence on the residual stress distribution due to temperature induced plastic deformation and creep strains in steel. In order to provide benchmark data for the theoretical models and post-fire design recommendations, this paper presents results from an experimental investigation on the post-fire residual stresses in welded box-shaped sections. The tests are carried out by sectioning method, and two types of commonly used steels, mild Q235 steel with a nominal yield stress of 235MPa and high strength Q460 steel with a nominal yield stress of 460MPa are considered. The residual stresses were evaluated after exposing the specimens to 200</t>
    </r>
    <r>
      <rPr>
        <sz val="11"/>
        <color theme="1"/>
        <rFont val="宋体"/>
        <family val="3"/>
        <charset val="134"/>
      </rPr>
      <t>℃</t>
    </r>
    <r>
      <rPr>
        <sz val="11"/>
        <color theme="1"/>
        <rFont val="Times New Roman"/>
        <family val="1"/>
      </rPr>
      <t>, 400</t>
    </r>
    <r>
      <rPr>
        <sz val="11"/>
        <color theme="1"/>
        <rFont val="宋体"/>
        <family val="3"/>
        <charset val="134"/>
      </rPr>
      <t>℃</t>
    </r>
    <r>
      <rPr>
        <sz val="11"/>
        <color theme="1"/>
        <rFont val="Times New Roman"/>
        <family val="1"/>
      </rPr>
      <t>, 600</t>
    </r>
    <r>
      <rPr>
        <sz val="11"/>
        <color theme="1"/>
        <rFont val="宋体"/>
        <family val="3"/>
        <charset val="134"/>
      </rPr>
      <t>℃</t>
    </r>
    <r>
      <rPr>
        <sz val="11"/>
        <color theme="1"/>
        <rFont val="Times New Roman"/>
        <family val="1"/>
      </rPr>
      <t xml:space="preserve"> and 800</t>
    </r>
    <r>
      <rPr>
        <sz val="11"/>
        <color theme="1"/>
        <rFont val="宋体"/>
        <family val="3"/>
        <charset val="134"/>
      </rPr>
      <t>℃</t>
    </r>
    <r>
      <rPr>
        <sz val="11"/>
        <color theme="1"/>
        <rFont val="Times New Roman"/>
        <family val="1"/>
      </rPr>
      <t>and cooling down to room temperature. Data from the tests clear show that the residual stresses decrease significantly with increase in specimen temperature. Further, results from the tests are utilized to propose simplified relations for temperature induced residual stresses in welded box-section of Q235 and Q460 steels.</t>
    </r>
  </si>
  <si>
    <r>
      <t xml:space="preserve">© 2017 Elsevier LtdAn ultrafine-grained (UFG) microstructure in a metastable austenitic CrMnNi steel was achieved using a thermo-mechanically controlled process by rotary swaging and subsequent reversion annealing. The material with an average grain size of 0.7 μm was cyclically deformed in total strain controlled tests at strain amplitudes in the range of 0.3% </t>
    </r>
    <r>
      <rPr>
        <sz val="11"/>
        <color theme="1"/>
        <rFont val="宋体"/>
        <family val="3"/>
        <charset val="134"/>
      </rPr>
      <t>≤</t>
    </r>
    <r>
      <rPr>
        <sz val="11"/>
        <color theme="1"/>
        <rFont val="Times New Roman"/>
        <family val="1"/>
      </rPr>
      <t xml:space="preserve"> Δεt/2 </t>
    </r>
    <r>
      <rPr>
        <sz val="11"/>
        <color theme="1"/>
        <rFont val="宋体"/>
        <family val="3"/>
        <charset val="134"/>
      </rPr>
      <t>≤</t>
    </r>
    <r>
      <rPr>
        <sz val="11"/>
        <color theme="1"/>
        <rFont val="Times New Roman"/>
        <family val="1"/>
      </rPr>
      <t xml:space="preserve"> 1.2%. This treatment increased the cyclic stress amplitudes as well as the fatigue life in comparison with the conventionally grained counterpart. For strain amplitudes Δεt/2 </t>
    </r>
    <r>
      <rPr>
        <sz val="11"/>
        <color theme="1"/>
        <rFont val="宋体"/>
        <family val="3"/>
        <charset val="134"/>
      </rPr>
      <t>≥</t>
    </r>
    <r>
      <rPr>
        <sz val="11"/>
        <color theme="1"/>
        <rFont val="Times New Roman"/>
        <family val="1"/>
      </rPr>
      <t xml:space="preserve"> 0.4% a martensitic phase transformation occurred, which was observed in situ by a ferrite sensor as an increase of the α</t>
    </r>
    <r>
      <rPr>
        <sz val="11"/>
        <color theme="1"/>
        <rFont val="宋体"/>
        <family val="3"/>
        <charset val="134"/>
      </rPr>
      <t>′</t>
    </r>
    <r>
      <rPr>
        <sz val="11"/>
        <color theme="1"/>
        <rFont val="Times New Roman"/>
        <family val="1"/>
      </rPr>
      <t>-martensite fraction. The microstructure changes, and the deformation mechanisms in particular, were investigated by means of electron backscatter diffraction, scanning electron microscopy in transmission mode and transmission electron microscopy that revealed the formation of small α</t>
    </r>
    <r>
      <rPr>
        <sz val="11"/>
        <color theme="1"/>
        <rFont val="宋体"/>
        <family val="3"/>
        <charset val="134"/>
      </rPr>
      <t>′</t>
    </r>
    <r>
      <rPr>
        <sz val="11"/>
        <color theme="1"/>
        <rFont val="Times New Roman"/>
        <family val="1"/>
      </rPr>
      <t>-nuclei which rapidly grew until the entire austenitic grain was transformed.</t>
    </r>
  </si>
  <si>
    <r>
      <t>© 2017 Elsevier LtdHigh frequency fatigue testing always provokes questions about whether the testing conditions are representative for the real application conditions. Therefore, any influences coming from the testing procedure must be known and understood before relying on the fatigue data based on high frequency testing for component design and validation phases. For this reason and because metastable austenitic steels are well known for their strain rate sensitivity (Müller-Bollenhagen, 2011; Sorich, 2016), the steel AISI 304 and the role of surface micro-defects produced by laser beam cutting were analyzed regarding the influence of load frequency on the cyclic response and fatigue behavior, and the findings of the investigation are thoroughly discussed in this paper. Fatigue tests were performed at load frequencies of 100 Hz and 1000 Hz using two resonance pulsation test systems, as well as by means of a servo-hydraulic test machine at 1 Hz and 50 Hz. All fatigue experiments were performed at tensile-tensile loading condition (R = 0.1). The cyclic deformation behavior was characterized based on the evaluation of stress-strain hysteresis loops and temperature measurements. The deformation-induced phase transformation from γ-austenite to α</t>
    </r>
    <r>
      <rPr>
        <sz val="11"/>
        <color theme="1"/>
        <rFont val="宋体"/>
        <family val="3"/>
        <charset val="134"/>
      </rPr>
      <t>′</t>
    </r>
    <r>
      <rPr>
        <sz val="11"/>
        <color theme="1"/>
        <rFont val="Times New Roman"/>
        <family val="1"/>
      </rPr>
      <t>-martensite was globally and locally evaluated by means of magneto-inductive measurements and EBSD analysis, respectively. Furthermore, for the first time it was possible to compare test results generated by a 1000 Hz resonance pulsation test system with results from a conventional resonance test stand cycling at around 100 Hz. The analyses showed that higher amounts of α</t>
    </r>
    <r>
      <rPr>
        <sz val="11"/>
        <color theme="1"/>
        <rFont val="宋体"/>
        <family val="3"/>
        <charset val="134"/>
      </rPr>
      <t>′</t>
    </r>
    <r>
      <rPr>
        <sz val="11"/>
        <color theme="1"/>
        <rFont val="Times New Roman"/>
        <family val="1"/>
      </rPr>
      <t>-martensite and lower plastic strain amplitudes are observed when the cyclic experiments are carried out at lower frequency, promoting higher fatigue strengths. Nevertheless, the influence of test frequency for specimens containing surface micro-defects is dominant in the low cycle fatigue (LCF) regime while in the high cycle fatigue (HCF) and very high cycle fatigue (VHCF) range the fatigue life determining parameter is the severity of the micro-notches present along the laser cut surface.</t>
    </r>
  </si>
  <si>
    <r>
      <t>Fatigue behavior, High frequency testing, Metastable austenitic stainless steel, Surface micro-defects, α</t>
    </r>
    <r>
      <rPr>
        <sz val="11"/>
        <color theme="1"/>
        <rFont val="宋体"/>
        <family val="3"/>
        <charset val="134"/>
      </rPr>
      <t>′</t>
    </r>
    <r>
      <rPr>
        <sz val="11"/>
        <color theme="1"/>
        <rFont val="Times New Roman"/>
        <family val="1"/>
      </rPr>
      <t>-Martensite</t>
    </r>
  </si>
  <si>
    <t>-</t>
    <phoneticPr fontId="1" type="noConversion"/>
  </si>
  <si>
    <t>316L</t>
    <phoneticPr fontId="1" type="noConversion"/>
  </si>
  <si>
    <t>Fe-Mn-Si</t>
    <phoneticPr fontId="1" type="noConversion"/>
  </si>
  <si>
    <t>E235</t>
    <phoneticPr fontId="1" type="noConversion"/>
  </si>
  <si>
    <t>E355</t>
    <phoneticPr fontId="1" type="noConversion"/>
  </si>
  <si>
    <t>P91</t>
    <phoneticPr fontId="1" type="noConversion"/>
  </si>
  <si>
    <t>LY225</t>
    <phoneticPr fontId="1" type="noConversion"/>
  </si>
  <si>
    <t>SAE 1045</t>
  </si>
  <si>
    <t>Q690</t>
  </si>
  <si>
    <t>Q345</t>
  </si>
  <si>
    <t>S32750</t>
  </si>
  <si>
    <t>20MnTiB</t>
    <phoneticPr fontId="1" type="noConversion"/>
  </si>
  <si>
    <t>SAE 1045</t>
    <phoneticPr fontId="1" type="noConversion"/>
  </si>
  <si>
    <t>Q690</t>
    <phoneticPr fontId="1" type="noConversion"/>
  </si>
  <si>
    <t>Q355</t>
    <phoneticPr fontId="1" type="noConversion"/>
  </si>
  <si>
    <t>304L</t>
    <phoneticPr fontId="1" type="noConversion"/>
  </si>
  <si>
    <t>IN-718</t>
    <phoneticPr fontId="1" type="noConversion"/>
  </si>
  <si>
    <t>Q345</t>
    <phoneticPr fontId="1" type="noConversion"/>
  </si>
  <si>
    <t>S32750</t>
    <phoneticPr fontId="1" type="noConversion"/>
  </si>
  <si>
    <t>© 2022 Elsevier LtdDeep rolling is an established mechanical surface treatment method to modify surface and subsurface properties and increase the wear- and fatigue strength of metallic parts and components. However, until now, deep rolling has not been considered for use as a post treatment method of welded joints to extend fatigue life of steel constructions. In this study, butt joints made of construction steels S355J2+N and S355G10+M were treated by means of hydrostatic deep rolling with tool diameter. The surface and subsurface properties after treatment were quantified by roughness-, hardness and residual stress measurements. Reduced roughness of 50–80%, increase of surface near hardness of up to 45% and compressive residual stresses of up to -1,000MPa were determined after deep rolling. Furthermore, the stress concentration factor of the weld toe was evaluated for each specimen based on surface scans. Due to the comparable low contact force of the deep rolling tool-process parameter combinations investigated, the stress concentration of the weld toe was mostly unaffected by deep rolling. However, a significant fatigue life improvement by deep rolling was determined for all test series, showing a maximum increase of FAT-class of approximately 60%. A tendency is shown that a higher tool diameter leads to higher fatigue life improvement.</t>
    <phoneticPr fontId="1" type="noConversion"/>
  </si>
  <si>
    <t>S355J2+N</t>
  </si>
  <si>
    <t>S355J2+N</t>
    <phoneticPr fontId="1" type="noConversion"/>
  </si>
  <si>
    <t>S355G10+M</t>
    <phoneticPr fontId="1" type="noConversion"/>
  </si>
  <si>
    <t>316LN</t>
    <phoneticPr fontId="1" type="noConversion"/>
  </si>
  <si>
    <t>S355</t>
  </si>
  <si>
    <t>S355</t>
    <phoneticPr fontId="1" type="noConversion"/>
  </si>
  <si>
    <t>S700</t>
    <phoneticPr fontId="1" type="noConversion"/>
  </si>
  <si>
    <t>S355JR</t>
    <phoneticPr fontId="1" type="noConversion"/>
  </si>
  <si>
    <t>SCM420</t>
  </si>
  <si>
    <t>SCM420</t>
    <phoneticPr fontId="1" type="noConversion"/>
  </si>
  <si>
    <t>S135</t>
  </si>
  <si>
    <t>S135</t>
    <phoneticPr fontId="1" type="noConversion"/>
  </si>
  <si>
    <t>Q980</t>
    <phoneticPr fontId="1" type="noConversion"/>
  </si>
  <si>
    <t>P980</t>
    <phoneticPr fontId="1" type="noConversion"/>
  </si>
  <si>
    <t>Q690D</t>
  </si>
  <si>
    <t>Q690D</t>
    <phoneticPr fontId="1" type="noConversion"/>
  </si>
  <si>
    <t>P92</t>
  </si>
  <si>
    <t>P92</t>
    <phoneticPr fontId="1" type="noConversion"/>
  </si>
  <si>
    <t>© 2022, China Iron and Steel Research Institute Group.The mechanical and fatigue properties of SA508-IV steel with martensite and granular bainite, respectively, were studied. The mechanical tests results showed that the ultimate tensile strength and impact toughness of the specimen with martensite were 830 MPa and 158 J, respectively, and those of the specimen with granular bainite were 811 MPa and 115 J, respectively. The former had higher tensile strength and impact toughness than the latter. The impact tests results showed that the former belonged to typical dimple fracture, while the latter belonged to brittle fracture. The fatigue tests results showed that the fatigue life of the specimen with martensite was 2717 cycles, and that of the specimen with granular bainite was 1545 cycles under the strain amplitude of ± 0.45%. The specimen with martensite had fewer crack initiation points, narrower fatigue striations separation, and larger volume fraction of high-angle grain boundaries than the latter. The fewer crack initiation points meant fewer fatigue cracks, the narrower fatigue striations separation meant slower crack propagation rate, and the larger volume fraction of high-angle grain boundaries could more effectively hinder fatigue crack propagation. Based on these facts, the fatigue life of the specimen with martensite was higher than that of the specimen with granular bainite.</t>
    <phoneticPr fontId="1" type="noConversion"/>
  </si>
  <si>
    <t>SA508-IV</t>
    <phoneticPr fontId="1" type="noConversion"/>
  </si>
  <si>
    <r>
      <t>© IMechE 2021.In this study, high-strength steel FV520B sheets were subjected to high-cycle tensile-tension fatigue experiments at room temperature in order to obtain fatigue-damaged specimens. Then Lamb waves were used to perform nonlinear ultrasonic testing on them to obtain the normalized relative nonlinear coefficients, β</t>
    </r>
    <r>
      <rPr>
        <sz val="11"/>
        <color theme="1"/>
        <rFont val="宋体"/>
        <family val="3"/>
        <charset val="134"/>
      </rPr>
      <t>′</t>
    </r>
    <r>
      <rPr>
        <sz val="11"/>
        <color theme="1"/>
        <rFont val="Times New Roman"/>
        <family val="1"/>
      </rPr>
      <t>/β0. The corresponding relationship between β</t>
    </r>
    <r>
      <rPr>
        <sz val="11"/>
        <color theme="1"/>
        <rFont val="宋体"/>
        <family val="3"/>
        <charset val="134"/>
      </rPr>
      <t>′</t>
    </r>
    <r>
      <rPr>
        <sz val="11"/>
        <color theme="1"/>
        <rFont val="Times New Roman"/>
        <family val="1"/>
      </rPr>
      <t>/β0 and the percentage of fatigue life was obtained. Finally, the microstructural changes of the damaged samples were observed by a scanning electron microscope in order to explore the correlation mechanism between β</t>
    </r>
    <r>
      <rPr>
        <sz val="11"/>
        <color theme="1"/>
        <rFont val="宋体"/>
        <family val="3"/>
        <charset val="134"/>
      </rPr>
      <t>′</t>
    </r>
    <r>
      <rPr>
        <sz val="11"/>
        <color theme="1"/>
        <rFont val="Times New Roman"/>
        <family val="1"/>
      </rPr>
      <t>/β0 and the degree of micro-defects and fatigue damage. The experimental results showed that as the number of fatigue cycles increased, β</t>
    </r>
    <r>
      <rPr>
        <sz val="11"/>
        <color theme="1"/>
        <rFont val="宋体"/>
        <family val="3"/>
        <charset val="134"/>
      </rPr>
      <t>′</t>
    </r>
    <r>
      <rPr>
        <sz val="11"/>
        <color theme="1"/>
        <rFont val="Times New Roman"/>
        <family val="1"/>
      </rPr>
      <t>/β0 first slowly rose, then quickly rose to reach a peak, and finally declined, which was consistent with the generation and propagation of dislocations and cracks during fatigue damage. As the length and number of microcracks increased, β</t>
    </r>
    <r>
      <rPr>
        <sz val="11"/>
        <color theme="1"/>
        <rFont val="宋体"/>
        <family val="3"/>
        <charset val="134"/>
      </rPr>
      <t>′</t>
    </r>
    <r>
      <rPr>
        <sz val="11"/>
        <color theme="1"/>
        <rFont val="Times New Roman"/>
        <family val="1"/>
      </rPr>
      <t>/β0 also increased, especially in the initial stage of fatigue crack initiation. β</t>
    </r>
    <r>
      <rPr>
        <sz val="11"/>
        <color theme="1"/>
        <rFont val="宋体"/>
        <family val="3"/>
        <charset val="134"/>
      </rPr>
      <t>′</t>
    </r>
    <r>
      <rPr>
        <sz val="11"/>
        <color theme="1"/>
        <rFont val="Times New Roman"/>
        <family val="1"/>
      </rPr>
      <t>/β0 was very sensitive to the size of fatigue cracks, so the change of β</t>
    </r>
    <r>
      <rPr>
        <sz val="11"/>
        <color theme="1"/>
        <rFont val="宋体"/>
        <family val="3"/>
        <charset val="134"/>
      </rPr>
      <t>′</t>
    </r>
    <r>
      <rPr>
        <sz val="11"/>
        <color theme="1"/>
        <rFont val="Times New Roman"/>
        <family val="1"/>
      </rPr>
      <t>/β0 can be used to detect the degree of early fatigue damage of the material.</t>
    </r>
    <phoneticPr fontId="1" type="noConversion"/>
  </si>
  <si>
    <t>FV520B</t>
    <phoneticPr fontId="1" type="noConversion"/>
  </si>
  <si>
    <t>© 2022 Elsevier B.V.D6A and C75S spring steels were implanted by nitrogen ions at an energy of 65 keV and a fluence of 6 × 1017 ions/cm2. The hardness and tribological properties of implanted samples were studied. In a reciprocating ball-on-plate wear test, a relatively low contact pressure was applied (9 mm diameter ball under load up to 0.5 N) In the implanted samples two stages of wear process can be distinguished. In the first stage a low friction coefficient and low wear rate are observed while in the second stage their values considerably increase. The duration of the first stage depends on the applied load (contact pressure). At low contact pressure, the wear life can be extended considerably, and at high contact pressure the first stage practically disappears and the effect of ion implantation is negligible. The evolution of wear process in the second stage is similar to that of non-implanted sample. Analysis of morphology and chemical composition of wear tracks with SEM reveals different mechanisms at different stages of wear in implanted samples wear. At the first stage, adhesive and abrasive wear predominate, while in the second stage, oxidative and fatigue mechanisms occur that are similar to those observed for a non-implanted material.</t>
    <phoneticPr fontId="1" type="noConversion"/>
  </si>
  <si>
    <t>D6A</t>
    <phoneticPr fontId="1" type="noConversion"/>
  </si>
  <si>
    <t>C75S</t>
    <phoneticPr fontId="1" type="noConversion"/>
  </si>
  <si>
    <t>© 2022, Emerald Publishing Limited.Purpose: Brinell, Vickers and low-force Vickers hardness measurements are herein adopted to investigate and quantify the fatigue damage evolution in specimens made of S355J2+AR ferritic pearlitic steel. Though nano and microhardness measurements have been well adopted, they require a strict preparation routine, whereas macroscopic hardness measurements are not as stringent. Design/methodology/approach: The feasibility of adopting macroscopic hardness measurements as a means of measuring fatigue damage is investigated through a combination of experimental tests and finite element analyses with both Brinell and Vickers hardness indenter. Findings: It is found that the Brinell hardness measurements method seems more feasible, regarding finding a continuous and significant change during the fatigue life, in comparison to both Vickers and low-force Vickers. Thereafter, the question regarding the feasibility of the hardness measurements as a method of assessing accumulated fatigue damage in situ is discussed. Originality/value: Much work has previously been performed towards correlation of the micro and nano hardness indentations, which generally has stringent preparation requirements before testing. Herein, the adoption of macroscopic hardness measurements as a means of assessing accumulated fatigue damage is considered both experimentally and theoretically.</t>
    <phoneticPr fontId="1" type="noConversion"/>
  </si>
  <si>
    <t>S355J2+AR</t>
    <phoneticPr fontId="1" type="noConversion"/>
  </si>
  <si>
    <t>© 2022 Hydrogen Energy Publications LLCFour heats of commercially available JIS SNCM439 steel are prepared, and fatigue tests are conducted in air and hydrogen gas. The materials evaluated are all martensitic steel with a tensile strength of 900 MPa or less and contain nonmetallic inclusions of different sizes. A decrease in the fatigue limit is observed in the specimens with large nonmetallic inclusions, but the fatigue limit in air is approximately equal to the fatigue strength at 300,000 cycles in hydrogen. However, in the finite life region, the fatigue life in hydrogen significantly decreases owing to the presence of large nonmetallic inclusions. It was observed that hydrogen considerably affects the fatigue life even at low stress amplitudes close to the fatigue limit. This effect is considered to be dependent on the size of the initial crack originating from the nonmetallic inclusions; large nonmetallic inclusions accelerate the hydrogen-induced fatigue crack growth rate.</t>
    <phoneticPr fontId="1" type="noConversion"/>
  </si>
  <si>
    <t>SNCM439</t>
  </si>
  <si>
    <t>© 2022 by the authors.Mechanical properties, including the fatigue behavior of metals, are usually determined from damage-free specimens, but it is not well known how these properties change with respect to prior damages; hence, the present work aims to understand the remaining mechanical properties of low carbon alloy steel Q345q with pre-damages. Low-cycle fatigue tests on the damage free specimens, tensile tests on the low-cycle fatigue damaged specimens, and fatigue tests on the plastic deformed specimens were carried out, respectively. The low-cycle fatigue life prediction formula was proposed. The influences of different kinds of pre-damages on the residual mechanical properties were analyzed. Results show that the stable hysteretic loops in the low-cycle fatigue tests are well-stacked. The material illustrates Masing behavior, and it has a good energy dissipation capacity. The ductility of the low-cycle fatigue-damaged materials decreases significantly in comparison with the undamaged ones. The low-cycle fatigue lives of Q345q steel are almost unaffected, so long as the pre-applied tensile strain is lower than 10%.</t>
    <phoneticPr fontId="1" type="noConversion"/>
  </si>
  <si>
    <t>Q345q</t>
  </si>
  <si>
    <t>© 2022 by the authors.Steel of the mild-strength S355J2+N steel grade is the most often used steel for manufacturing carrying sections of constructions exposed to fatigue loads. The use of high-strength steels, such as S690QL, allows for the creation of structures that are light and simple to construct. However, increasing the yield strength of high-strength steels does not result in a corresponding increase in fatigue resistance. As a result, using high-strength steels for constructions subjected to fatigue loading can be a major design concern, raising the question of whether high-strength steels should be used at all. Most of the experimental investigations regarding the hot work tool steel X37CrMoV5-1 found in the literature are focused on its machining and wear resistance, with insufficient attention paid to the cyclic loads. This article evaluates the fatigue properties of mild-strength S355J2+N, high-strength S690QL, and X37CrMoV5-1 steel grades. A SHIMADZU servo-hydraulic testing machine is used to perform uniaxial tensile tests under uniaxial fatigue stress-controlled, fully reversed conditions (tensile–compression testing with R = −1 stress ratio) in accordance with EN ISO and ASTM standards. The aim of this paper is to highlight the fatigue characteristics of these three steels that are among the most used in their respective groups. Steel S355J2+N belongs to the group of hot-rolled normalized steels, S690QL belongs to the group of improved (quenched + tempered) steels with increased strength, and X37CrMoV5-1 belongs to the group of high-alloyed tool steels for hot work. This choice was made as the tested steels can be considered typical representatives of their groups. Based on the test results of these three steels, which are organized in S–N curves, the fatigue behavior of the entire mentioned groups of steels can be foreseen.</t>
    <phoneticPr fontId="1" type="noConversion"/>
  </si>
  <si>
    <t>© 2022 by the authors. Licensee MDPI, Basel, Switzerland.Pre-loading on engineering materials or structures may produce pre-strain, especially plastic strain, which would change the fatigue failure mechanism during their service time. In this paper, an energy-based method for fatigue life prediction on high-strength-steel welded joints under different pre-strain levels was presented. Tensile pre-strain at three pre-strain levels of 0.2%, 0.35% and 0.5% was performed on the specimens of the material Q345, and the cyclic stress and strain responses with pre-loading were compared with those without pre-loading at the same strain level. The experimental work showed that the plastic strain energy density of pre-strained welded joints was enlarged, while the elastic strain energy density of pre-strained welded joints was reduced. Then, based on the strain energy density method, a fatigue life estimation model of the high-strength-steel welded joints in consideration of pre-straining was proposed. The predicted results agreed well with the test data. Finally, the validity of the developed model was verified by the experimental data from TWIP steel Fe-18 Mn and complex-phase steel CP800.</t>
    <phoneticPr fontId="1" type="noConversion"/>
  </si>
  <si>
    <t>CP800</t>
    <phoneticPr fontId="1" type="noConversion"/>
  </si>
  <si>
    <t>Fe-18 Mn</t>
    <phoneticPr fontId="1" type="noConversion"/>
  </si>
  <si>
    <t>© 2022 Elsevier LtdOn account of stress relaxation, the conventional strain-controlled creep-fatigue interaction (CCFI) tests make it difficult to obtain the creep-dominated data. To make up for this deficiency, a novel hybrid stress-strain controlled creep-fatigue interaction (HCFI) loading which is capable of controlling the ratio between fatigue damage and creep damage is developed. Besides, extensive comparisons of two CFI responses give better understanding of the newly proposed HCFI loading. Experimental results show that the cyclic creep behaviors under the two CFI loading conditions are obviously different. The creep strain for HCFI tests accelerates with cycle number and increases with test parameters significantly, while the creep strain decelerates with cycle number during CCFI loadings and it is not sensitive to dwell conditions. Besides, HCFI tests show a pronounced difference in failure life as the test parameters vary. These different phenomena challenge the current constitutive models, and thus, towards developing a simulation-based design methodology for high temperature components, a universal viscoplastic constitutive model based on Walker model is proposed, in which the self-adaptive hardening parameters and dynamic recovery factors are incorporated to capture the distinct cyclic deformation behaviors during HCFI and CCFI loadings. Good agreements between the experimental and simulated results verify the robustness of the proposed model in capturing various cyclic loadings, including strain-controlled cyclic loading (low cycle fatigue and CCFI), stress-controlled ratcheting-creep loading and HCFI loading, of P92 steel and Inconel 718 at different temperatures. Accordingly, apart from a loading profile able to generate wide ranges of CFI damage, this work also gives a universal constitutive model, which may provide a new solution for existing CFI design from loading waveforms to modeling methods.</t>
    <phoneticPr fontId="1" type="noConversion"/>
  </si>
  <si>
    <t>© 2022 Elsevier LtdThe existing experimental data on stainless steel are limited to a small strain range (&lt;1.50%), which is not enough to analyze the response of stainless steel structures in large plastic strain under a strong earthquake. This paper presents cyclic loading tests containing constant and variable strain amplitude up to 5.0% to study the low-cycle fatigue properties of duplex stainless steel S2205. The cyclic skeleton curve and the fatigue life equation are established and the hysteretic behavior and cyclic hardening-softening characteristics are discussed. The analyzed results show that steel S2205 exhibits a nonlinear stress-strain relationship with high yield strength and good ductility. The hysteresis loops of the material are plump and the equivalent viscous damping ratio is about 0.5 at strain of 5.0%, indicating a good energy dissipation capacity. Under constant amplitude cyclic loading, steel S2205 exhibits cyclic hardening in the first few fatigue cycles and then undergoes prolonged cyclic softening until fracture. The plastic strain energy-life model is found to be appropriate for fitting the low-cycle fatigue life equation. Furthermore, the parameters of the cyclic constitutive model are derived, providing basic data for seismic analysis of duplex stainless steel structures under large plastic strain values.</t>
    <phoneticPr fontId="1" type="noConversion"/>
  </si>
  <si>
    <t>S2205</t>
  </si>
  <si>
    <t>© 2022 Elsevier LtdIn this study, monotonic tensile and ultra-low-cycle-fatigue tests were conducted on Q235 normal steel and Q690 high-strength steel to investigate their fracture behavior under various stress states. The experimental results indicate that the deformability of Q690 steel under monotonic loading and its fatigue life under ultra-low cyclic loading were significantly lower than those of Q235 steel. Moreover, the ductility and fatigue resistance of Q690 steel were also much lower, in particular, under plane strain condition. However, the difference in energy dissipation capacity between the two types of steels was small due to the higher strength of Q690 steel. A continuous damage mechanics (LCDM) model used under monotonic loading was extended to the case of ultra-low-cycle-fatigue loading; however, the experimental results reveal that the LCDM model overestimated the damage accumulation rate of the two steels. Based on the concept of different dislocation structure movements, a new continuous damage mechanics model named as CLCDM was proposed to predict ultra-low-cycle-fatigue failure. In this model, the damage was divided into isotropic hardening part and kinematic hardening part, and the relationship between the two parts was described by a parameter considering the influence of cyclic loading. The CLCDM model was applied to investigate ultra-low-cycle-fatigue behavior of a connection tensile specimen with initial gap. The results demonstrate that the fracture process and fatigue life of the specimen obtained by numerical simulation are in good agreement with experimental observations, and the prediction accuracy of the CLCDM model is significantly higher than that of the LCDM model.</t>
    <phoneticPr fontId="1" type="noConversion"/>
  </si>
  <si>
    <t>Q235</t>
  </si>
  <si>
    <t>© 2022 The AuthorsCrack initiation governs high cycle fatigue life and is sensitive to microstructural details. While corresponding microstructure-sensitive models are available, their validation is difficult. We propose a validation framework where a fatigue test is mimicked in a sub-modeling simulation by embedding the measured microstructure into the specimen geometry and adopting an approximation of the experimental boundary conditions. Exemplary, a phenomenological crystal plasticity model was applied to predict deformation in ferritic steel (EN1.4003). Hotspots in commonly used fatigue indicator parameter maps are compared with damage segmented from micrographs. Along with the data, the framework is published for benchmarking future micromechanical fatigue models.</t>
    <phoneticPr fontId="1" type="noConversion"/>
  </si>
  <si>
    <t>TC4T</t>
    <phoneticPr fontId="1" type="noConversion"/>
  </si>
  <si>
    <t>© 2022 The AuthorsThe fatigue strength of structures subjected to cyclic loading depends strongly on the stress ratio. Particularly, in case of welded steel structures this fact is not considered in the corresponding standards nor in the guidelines. Experimentally, two approaches are used to study the effect of stress ratio on the fatigue life. On the one hand, based on the S-Ncurves obtained from tests performed at different stress ratios, the fatigue life under a particular stress range is estimated. On the other hand, the stress amplitude corresponding to a constant fatigue life is estimated by applying the failure criteria for fluctuating stress like the Goodman–Haigh relationship. This paper presents a general probabilistic model, which estimates the S-Nand Goodman–Haigh curves for any stress ratio. Afterwards, this model is applied on data obtained from full and partial cyclic compression loading tests performed on welded specimens made of steel St 52-3. The tested details correspond to the permissible notch condition limit occurred in highly stressed structures used to build ships.</t>
    <phoneticPr fontId="1" type="noConversion"/>
  </si>
  <si>
    <t>St 52-3</t>
  </si>
  <si>
    <t>S690</t>
    <phoneticPr fontId="1" type="noConversion"/>
  </si>
  <si>
    <t>55SiCr</t>
    <phoneticPr fontId="1" type="noConversion"/>
  </si>
  <si>
    <t>© 2022, The Author(s), under exclusive licence to The Brazilian Society of Mechanical Sciences and Engineering.In this study, the effect of the roller burnishing process on surface integrity and fatigue performance of AISI 4340 steel, which had been used in the cylinder of pressure intensifier, was investigated. The effects of burnishing depth, feed rate, and burnishing speed parameters of the roller burnishing process were examined. The roller burnishing process was applied to standard fatigue test specimens. After burnishing, surface roughness was measured, and fatigue life was determined by axial fatigue tests. The novelty of the study is the investigation of the axial fatigue performance of AISI 4340 steel at a specific stress ratio. Optimum levels of roller burnishing process parameters were determined for the lowest surface roughness and the highest fatigue life. The surface roughness was reduced from 2.98 to 0.51 µm. It has been observed that the burnishing depth was the highest effect on the surface roughness at 78%. The most effective parameter on the fatigue life was the feed rate with a contribution ratio of 57%. Up to 70% improvement was obtained in the fatigue life of AISI 4340 steel.</t>
    <phoneticPr fontId="1" type="noConversion"/>
  </si>
  <si>
    <t>AISI 4340</t>
  </si>
  <si>
    <t>AISI 4340</t>
    <phoneticPr fontId="1" type="noConversion"/>
  </si>
  <si>
    <t>© 2022 Elsevier LtdNatural aging and variable amplitude loading are very common for structural parts subjected to fatigue loading. In this paper, ultrasonic frequency fatigue tests without intermittence were conducted to investigate the effects of natural aging and variable amplitude loading on very high cycle fatigue (VHCF) behavior of a high strength steel GCr15. It was shown that a natural aging of 10000 h prolonged the fatigue life of GCr15 steel in VHCF regime. The reason was that more granular carbides precipitated in the microstructure after the natural aging, and they strengthened the fatigue resistance of the material. The natural aging had no influence on the characteristics of the crack initiation and early growth region of GCr15 steel in VHCF regime. The effect of low loading in variable amplitude on fatigue life was related to its loading sequence, loading cycles and stress level. Under step loadings, the low loading with a number of cycles could reduce the fatigue life. The high loading in variable amplitude with a small number of cycles accelerated the crack initiation and growth. It could also change the fatigue failure mechanism to the one dominated by high loading.</t>
    <phoneticPr fontId="1" type="noConversion"/>
  </si>
  <si>
    <t>GCr15</t>
  </si>
  <si>
    <r>
      <t xml:space="preserve">© 2022 Elsevier LtdIn this paper, the isothermal fatigue behavior and life of 4Cr2Mo2V steel for new hot stamping die were studied. Axial tension compression symmetric fatigue tests with different strains were carried out at 300 </t>
    </r>
    <r>
      <rPr>
        <sz val="11"/>
        <color theme="1"/>
        <rFont val="宋体"/>
        <family val="3"/>
        <charset val="134"/>
      </rPr>
      <t>℃</t>
    </r>
    <r>
      <rPr>
        <sz val="11"/>
        <color theme="1"/>
        <rFont val="Times New Roman"/>
        <family val="1"/>
      </rPr>
      <t>. When the half strain amplitude was from 0.3% to 0.9%, the response stress continued to soften, and the decline rate of response stress gradually increased, but when the half strain amplitude was 0.9%, the material would fail early. Used Coffin-Manson (C-M), Basquin-Coffin-Manson (BCM) and original Ostergren models to predict the life, the prediction effect was not good. Box-Cox variable transformation was carried out on the cycle life, and then the modified Ostergren model could accurately predict the life. The life prediction model was also established by fitting the response stress curve, but the appropriate d value needs to be set to accurately simulate the life.</t>
    </r>
    <phoneticPr fontId="1" type="noConversion"/>
  </si>
  <si>
    <t>4Cr2Mo2V</t>
  </si>
  <si>
    <t>Q235B</t>
  </si>
  <si>
    <t>© 2022 Elsevier LtdStainless-clad bimetallic steel is a high-performance steel with the advantages of cost and mechanical resilience. As the low-cycle fatigue characteristics of a material is essential for the seismic performance of structures, this paper investigates the low-cycle fatigue properties of a stainless-clad 304 + Q235B bimetallic steel plate through a series of strain-controlled fatigue tests to gain a comprehensive understanding of the cyclic response, failure mode and fatigue strength of this material. Fatigue test results indicate that most of the fatigue cracks initiate and propagate in the side of substrate layer Q235B carbon steel, and no interface debonding is found till the fracture occurrence of the test coupons. The different applied strain ratios have negligible effects on the fatigue life of the 304 + Q235B bimetallic steel due to the effect of the mean stress relaxation. The level of the observed cyclic hardening shows positively related with the cycled strain amplitude. Comparison of the Coffin-Manson strain-life curves between different steel grades further proves this 304 + Q235B bimetallic steel possesses excellent low-cycle fatigue resistance. Finally, the calibration and verification of the nonlinear isotropic/kinematic hardening model parameters for this bimetallic steel are conducted and provide a good description of the experimental results.</t>
    <phoneticPr fontId="1" type="noConversion"/>
  </si>
  <si>
    <t>© 2022 Elsevier LtdCorrosion fatigue is the main concern for FV520B-I steels in broad industries. However, the corrosion fatigue behavior has not been elucidated clearly. In this paper, the designed corrosion fatigue tests in air, water, 3.5% and 5% NaCl solution are carried out. It is found that with the transformation of test environments from the air to NaCl solution, the fatigue life decreases from VHCF to HCF; and in the water, it spans two ranges. With the comprehensive combination of test data and the Basquin formula, the fatigue S-N formula in the different environments are achieved, the undetermined formula parameters for different test environments have been estimated, which can reflect the influence of different corrosive mediums on the fatigue resistance. The observations of post-mortem specimens clearly show that, in the water, both the internal failure and surface failure are detected when the fatigue life reaches VHCF regime, and with the fatigue life decreases to HCF regime, the fatigue failure is mainly from the surface. While, in the NaCl solution, and corrosion fatigue failure only tends to originate from the surface crack, obvious corrosion traces are observed around the region of crack initiation sites.</t>
    <phoneticPr fontId="1" type="noConversion"/>
  </si>
  <si>
    <t>FV520B-I</t>
  </si>
  <si>
    <r>
      <t xml:space="preserve">© 2022, Central South University Press. All right reserved.To clarify the fatigue short crack growth behavior of railway axle steel at low temperature, taking LZ50 axle steel as the research object, the fatigue short crack replica tests under different low temperature conditions were designed and completed according to the results of impact test and S-N curve. The propagation rate model including the influence of various microstructure obstacles was used for fitting the test results. The results show that the fatigue life at -10, -30 and -50 </t>
    </r>
    <r>
      <rPr>
        <sz val="11"/>
        <color theme="1"/>
        <rFont val="宋体"/>
        <family val="3"/>
        <charset val="134"/>
      </rPr>
      <t>℃</t>
    </r>
    <r>
      <rPr>
        <sz val="11"/>
        <color theme="1"/>
        <rFont val="Times New Roman"/>
        <family val="1"/>
      </rPr>
      <t xml:space="preserve"> is 2.3, 2.8 and 11.7 times of that at room temperature, respectively. The fatigue life increases greatly with the decrease of ambient temperature. At the microstructurally short crack(MSC) stage, the crack growth rate generally decreases twice due to the influence of material microstructures. At the physically small crack(PSC) stage, the crack growth rate continues to increase, and overall trend of crack growth curve decreases with the decrease of temperature. The cut-off points of MSC and PSC of LZ50 axle steel are about 0.47 of the fatigue life fraction, and the critical crack length is about 100 μm, and the effect of ductile-brittle transition on the short crack behavior is not significant. A good fitting effect can be obtained for the test results of short cracks at different temperatures using the propagation rate model.</t>
    </r>
    <phoneticPr fontId="1" type="noConversion"/>
  </si>
  <si>
    <t>LZ50</t>
  </si>
  <si>
    <t>TC4</t>
    <phoneticPr fontId="1" type="noConversion"/>
  </si>
  <si>
    <t>© 2022, Emerald Publishing Limited.Purpose: The mechanical characterization of selective laser melting (SLM) parts is an industrial challenge. This paper aims to propose a methodology to control the fatigue life of 17-4Ph stainless steel by selecting the most relevant manufacturing parameters: i.e. laser power, laser travel speed, hatch spacing and laser defocusing. Design/methodology/approach: A rough and refined design of experiment (DOE) is carried out to target the best combination of process parameters. A response surface model is then constructed to predict the parameter combination that optimizes the fatigue performance. Findings: This study results show that the fatigue limit of the specimens manufactured by SLM (471.7 MPa at 107 cycles) has reached near 90% of the value found in samples machined from a bar. This demonstrates the applicability of the method proposed to optimize the SLM process and control the fatigue life of 17-4Ph stainless steel. The study results are compared with other research works and provide an increase of 18% to the fatigue limit. Originality/value: This study showcases a DOE methodology to optimize the SLM parameters to achieve fatigue performance as great as that of solid 17-4Ph stainless steel.</t>
    <phoneticPr fontId="1" type="noConversion"/>
  </si>
  <si>
    <t>17-4Ph</t>
    <phoneticPr fontId="1" type="noConversion"/>
  </si>
  <si>
    <t>© 2022, Editorial Office of Journal of Building Structures. All right reserved.To study the high cycle fatigue properties of titanium-clad (TC) bimetallic steel, axial high cycle fatigue tests were carried out on TC bimetallic steel (TA2+Q355) plate produced by the hot rolling process with a thickness of 2 mm+8 mm. The basic mechanical properties were obtained by the tensile coupon tests and bonding interface shear tests. Based on the test results, the fatigue S-N curve of TC bimetallic steel at a stress ratio of 0.1 was obtained, which was compared with the fatigue design curves of traditional steel structures in four steel structure design specifications. The experimental results show that the tensile performance of TC bimetallic steels studied in this paper has three-stage fracture mode during tensile coupon test. In addition, although the shear strength of the bonding interface obtained by the shear tests is low, the fatigue performance of TC bimetallic steels is much higher than that of common single-metal structural steels, and it is conservative to predict the fatigue life of TC bimetallic steel by using the fatigue design curves of existing structural steel. Besides, the ratio of fatigue limit to tensile strength is 0.7, which is between those of titanium and steel. The low bonding strength makes the interface and the surface of the structural steel easy to become the fatigue sources of fatigue test, resulting in two different fatigue failure modes. Finally, the S-N curve suitable for this kind of TC bimetallic steel was presented. The research results can provide a reference for the fatigue design of TC bimetallic steel in the field of structural engineering, and promote its engineering application.</t>
    <phoneticPr fontId="1" type="noConversion"/>
  </si>
  <si>
    <t>TA2+Q355</t>
    <phoneticPr fontId="1" type="noConversion"/>
  </si>
  <si>
    <t>© 2022 by the authors. Licensee MDPI, Basel, Switzerland.Surface integrity induced by finishing processes significantly affects the functional performance of machined components. In this work, three kinds of finishing processes, i.e., precision hard turning, conventional grinding, and sequential grinding and honing, were used for the finish machining of AISI 52100 bearing steel rings. The surface integrity induced by these finishing processes was studied via SEM investigations and residual stress measurements. To investigate rolling contact fatigue performance, contact fatigue tests were performed on a twin-disc testing machine. As the main results, the SEM observations show that precision hard turning and grinding introduce microstructural alterations. Indeed, in precision hard turning, a fine white layer (&lt;1 µm) is observed on the top surface, followed by a thermally affected zone in the subsurface, and in grinding only, a white layer with 5 µm thickness is observed. However, no microstructural changes are found after sequential grinding and honing processes. White layers induced by precision hard turning and grinding possess compressive residual stresses. Grinding and sequential grinding and honing processes generate similar residual stress distributions, which are maximum and compressive at the machined surface and tensile at the subsurface depth of 15 µm. Precision hard turning generates a “hook”-shaped residual stress profile with maximum compressive value at the subsurface depth and thus contributes as a prenominal factor to the obtainment of the longest fatigue life with respect to other finishing processes. Due to the high quality of surface roughness (Ra = 0.05 µm), honing post grinding improves the fatigue life of bearing rings by 2.6 times in comparison with grinding. Subsurface compressive residual stresses, as well as low surface roughness, are key parameters for extending bearing fatigue life.</t>
    <phoneticPr fontId="1" type="noConversion"/>
  </si>
  <si>
    <t>AISI 52100</t>
  </si>
  <si>
    <t>AISI 52100</t>
    <phoneticPr fontId="1" type="noConversion"/>
  </si>
  <si>
    <t>X65</t>
    <phoneticPr fontId="1" type="noConversion"/>
  </si>
  <si>
    <t>© 2022 The Author(s)The objectives of this study were to investigate the fracture surface topography of X8CrNiS18-9 austenitic stainless-steel specimens for different loadings and notch radii and to supplement the knowledge about the fracture mechanisms for fatigue performance. Cases with three different values of the notch radius ρ and the stress amplitude σa were analysed. The fracture topographies were quantified by the areas over their entire surfaces with the aid of an optical confocal measurement system. The results showed a well-correlated root mean square height Sq and void volume Vv, identifying the characteristics of the entire fracture method. A fracture surface topography fatigue damage model was developed based on the product of the stress amplitude σa by the Sq to the Vv ratio. Overall, the predictions were close to the fatigue lives found in the experiments.</t>
    <phoneticPr fontId="1" type="noConversion"/>
  </si>
  <si>
    <t>X8CrNiS18-9</t>
  </si>
  <si>
    <t>© 2022 Elsevier LtdWheels are important components for the general vehicle reliability. Their design validation is usually based on fatigue tests conducted in laboratory under constant amplitude load conditions, according to industrial standards. In the off-highway industry, the variety of applications and machines often makes it difficult to complete standard tests, due to the high load capacity requirements or to lack of information about specific applications. Therefore, strain data acquisition during field test on real machines can be a useful tool to understand actual load conditions. In this paper, a fatigue life assessment based on field test is applied to a multipiece wheel that experienced an unexpected crack development in a critical section. The local strain approach is used, together with rainflow counting method and Palmgren-Miner rule for the total damage evaluation. Mean stress influence is considered through the Smith-Watson-Topper method. The fatigue life estimation is completed for structural steel S355J2. The influence of extremely hard working conditions is also investigated and assessed to be the root cause of the failure. Finally, a possible design improvement regarding the use of a higher base material grade S690 is evaluated and proposed.</t>
    <phoneticPr fontId="1" type="noConversion"/>
  </si>
  <si>
    <t>S355J2</t>
  </si>
  <si>
    <t>304LN</t>
    <phoneticPr fontId="1" type="noConversion"/>
  </si>
  <si>
    <t>©2022, Central South University Press. All right reserved.In order to improve the fatigue performance of M50NiL steel, on the basis of the carburizing treatment of M50NiL steel, single abrasive water jet peening, abrasive water jet peening + ultrasonic surface rolling process composite surface modification process tests were carried out, respectively. The relationship between surface morphology, surface roughness, residual stress field, surface hardness and tension-compression fatigue life were investigated. The results show that compared with single abrasive water jet peening, the composite surface modification process improves the surface integrity of the sample. In terms of surface morphology, the composite surface modification process has obtained a more complete surface morphology, and the surface roughness has been reduced by more than 80%. In terms of residual stress, after the composite surface modification treatment, both the maximum residual compressive stress of the sample and the maximum depth of the residual stress field greatly increase, the absolute value of the surface residual compressive stress increases from 870 MPa to 1 398 MPa, and the residual stress field depth increases from 400 μm to 600 μm. In terms of hardness, the composite surface modification process achieve the highest hardness. On the basis of single abrasive water jet shot peening, the composite surface modification treatment can further improve the fatigue life of carburized M50NiL steel. When the maximum stress level σmax is 800 MPa and R is -1, the tension-compression fatigue life is 48.6 times longer than that of the carburized sample and 1.1 times longer than that of the single abrasive water jet peening sample. The increase in fatigue life of sample after the composite surface modification process is caused by the combined effect of the residual compressive stress field, surface hardening and surface topography improvement.</t>
    <phoneticPr fontId="1" type="noConversion"/>
  </si>
  <si>
    <t>M50NiL</t>
  </si>
  <si>
    <t>© 2022, Materials Review Magazine. All right reserved.In order to prolong the service life and reduce the scrap rate of high-speed train axles, laser cladding remanufacturing was used to repair the damaged surface of axles. In this study, 24CrNiMo alloy powder was cladding on EA4T axle steel surface, and the effect of heat treatment(HT) on the properties of the cladding layer was investigated. The microstructure, microhardness and tensile properties of the cladding layer were analyzed by optical microscope(OM), scanning electron microscope(SEM), electron backscattering diffraction(EBSD), Vickers hardness tester and universal testing machine. The fatigue strength was measured by four-point bending experiments, and the fatigue fracture was observed. The results showed that the microstructure of the cladding layer was mainly composed of cellular dendrite, columnar crystal and fine dendrites with random orientation. The microhardness, tensile strength and yield strength of the cladding layer were much higher than that of the substrate because of the fine grain strengthening and the formation of tempered martensite. After HT, due to grain coarsening and the formation of tempered sorbite, the hardness and strength of the cladding layer decreased, while the plasticity and toughness increased, and the fatigue strength of the sample decreased compared with the original cladding sample. The fatigue fracture of EA4T steel after laser cladding was a micro-cleavage fracture with cleavage steps and tear ridge, and the fracture after HT appeared quasi-cleavage cracks.</t>
    <phoneticPr fontId="1" type="noConversion"/>
  </si>
  <si>
    <t>24CrNiMo</t>
  </si>
  <si>
    <t>© 2022 by the authors. Licensee MDPI, Basel, Switzerland.This work investigates and compares the fatigue performance of laser-welded joints of two press hardening steels: a standard 22MnB5 and a variant modified by a combination of niobium and molybdenum (NbMo) alloying. The results indicate that joint geometry aspects, superposed to an intrusion-generated damage mechanism, were prevalent in causing a poor fatigue life in the case of peak stress values greater than 11% of the base metal's ultimate strength being around 1450 MPa. As identical process procedures were employed, the tests allowed investigating the influence of the alloy design on fatigue performance. The results of geometrical analysis and fatigue tests indicated that the NbMo modified alloy performed better than the standard 22MnB5 steel. The results also suggest that, if extremely tight quality limits are used in the manufacturing procedures, laser-welded joints of press hardened steels could offer a very favorable fatigue performance being considerably better than that of conventional and high strength structural steels.</t>
    <phoneticPr fontId="1" type="noConversion"/>
  </si>
  <si>
    <t>22MnB5</t>
  </si>
  <si>
    <t>© 2022Additive manufacturing (AM) has attracted much attention recently for its immanent advantages. Assessment of the fatigue performance for AM treated materials becomes vital for both material science and engineering applications. In this study, we extensively investigate the fatigue performance of AM processed 300M-AerMet100 steel by combining experiments, numerical simulations and machine learning. We conduct experiments to obtain fatigue curves as calibration and to determine the parameters used in the theoretical models. Continuum damage mechanics-based fatigue models are presented and numerically implemented to generate sufficient training data for machine learning. We then employ a multi-layer perceptron neural network model to predict the fatigue life of the AM processed 300M-AerMet100 steel. Experimental results show that there are scatters in the fatigue data, which may be caused by the small cracks induced by the laser cladding process via fractographic analyses. Numerical results show that a good prediction of fatigue life can be achieved by combining the continuum damage mechanics-based fatigue models and the multi-layer perceptron neural network model. This work provides a systematic prediction platform for the fatigue performance of the AM fabricated 300M-AerMet100 steel.</t>
    <phoneticPr fontId="1" type="noConversion"/>
  </si>
  <si>
    <t>300M-AerMet100</t>
  </si>
  <si>
    <t>© 2022 John Wiley &amp; Sons, LtdThe quest for high-performance energy efficient aircraft turbine engines has led to the development of a number of high-performance rolling element bearing materials and engine lubricants with the aim of providing superior mechanical component durability. The heat treatments/surface treatments used to achieve the desired physical and mechanical properties for these newer alloys can result in altered surface chemistry from currently used materials. Surface chemistry plays an important role during lubricant-bearing material interactions and the formation of beneficial tribological films during component operation. The objective of this study was to analyse the tribo-films formed on bearing surfaces and investigate the interaction of lubricant additives, specifically the phosphorus-based anti-wear additive tricresyl phosphate (TCP), with different bearing materials under relevant bearing operating conditions. Bearing tests were conducted on 208-size (40 mm bore) angular contact bearings at 127°C and 154°C using gas turbine engine lubricants conforming to MIL-PRF-23699G at maximum Hertzian contact stresses of 3.1 GPa and 3.55 GPa. Bearing materials evaluated included AISI M50, M50NiL, nitrided M50NiL (N) and three variants of Pyrowear 675 with silicon nitride rolling elements. Tribo-films were analysed using Energy dispersive X-ray spectroscopy and Auger Electron spectroscopy. Results indicate that phosphorus-rich anti-wear tribo-films form on all of the bearing materials studied. The applied thrust load and heat treatment had a significant effect on tribo-film thickness. The study also suggests that current gas turbine engine lubricants formulated with TCP should form beneficial tribo-films that enhance bearing fatigue life and performance.</t>
    <phoneticPr fontId="1" type="noConversion"/>
  </si>
  <si>
    <t>M50</t>
  </si>
  <si>
    <t>M50NiL (N)</t>
    <phoneticPr fontId="1" type="noConversion"/>
  </si>
  <si>
    <t>T63E</t>
    <phoneticPr fontId="1" type="noConversion"/>
  </si>
  <si>
    <t>© 2022 John Wiley &amp; Sons, Ltd.Many experiments are usually needed to quantify probabilistic fatigue behavior in metals. Previous attempts used separate artificial neural network (ANN) to calculate different probabilistic ranges which can be computationally demanding for building probabilistic fatigue constant life diagram (CLD). Alternatively, we propose using probabilistic neural network (PNNs) which can capture data distribution parameters. The resulted model is generative and can quantify aleatoric uncertainty using a single network. Two tests are presented. The first captures the fatigue life aleatoric uncertainty for P355NL1 steel and successfully builds a probabilistic fatigue CLD. The resulted network is not only more efficient but also provides higher accuracy compared with ANN. To assess fatigue, the second test examines vibrations of a pipework assembly. The proposed methodology quantifies the nonlinear relation between the vibration velocity and the equivalent stress and successfully reflects measurements uncertainties in fatigue assessment. The proposed methodology is published in opensource format (https://github.com/MShadiNashed/probabilistic-machine-learning-for-fatigue-data).</t>
    <phoneticPr fontId="1" type="noConversion"/>
  </si>
  <si>
    <t>P355NL1</t>
  </si>
  <si>
    <t>© 2021, The Author(s), under exclusive licence to Springer Nature B.V.The fatigue tests of Chinese RPV steel (A508-3) were carried out under the simulated primary coolant environment of AP1000 which is a kind of 3rd generation nuclear power plant. The effects of temperature, strain rate and dissolved oxygen (DO) on fatigue life were analyzed. During the fatigue test, the material exhibited a cyclic hardening followed by cyclic softening behavior, with no obvious cyclic stability region. In logarithmic coordinates, the S–N curve showed a bilinear relationship. As the strain amplitude increased from 0.2 to 0.6%, the fatigue life approximately decreased from 105 to 3 × 102. The environmental correction factor (Fen), which is defined as the ratio of life in air at room temperature to that in the primary coolant environment, decreases as the temperature decreases from 321 to 150 °C. The Fen also decreases as the DO decreases from 0.6 to 0.03 ppm while it increases as the strain rate decreases from 1 to 0.0004%/s. Compared with the NUREG6909 model, the presented model is more applicable for fatigue life prediction of Chinese A508-3 steel.</t>
    <phoneticPr fontId="1" type="noConversion"/>
  </si>
  <si>
    <t>A508-3</t>
  </si>
  <si>
    <t>© 2021, The Author(s), under exclusive licence to Springer Nature B.V.Notch and size effects show vital influence on fatigue performance of engineering components, which deserve particular attention for ensuring their structural integrity and reliability. In this study, the influences of size effect and stress gradient on effective stress as well as fatigue life were studied. Specifically, the effective stress methods were integrated with stress gradient, by which the relationship between stress gradient and size effect was discussed. In addition, a new stress gradient-based method for notch fatigue analysis was proposed by coupling the Weibull model with critical distance theory. Fatigue tests on Ni-based superalloy GH4169 notch specimens with different sizes were conducted at 650 °C, and experimental data of Al 2024-T351 alloy and low carbon steel En3B notch specimens were utilized for model validation and comparison. Results indicate that the proposed method provides more accurate fatigue life predictions than other effective stress methods.</t>
    <phoneticPr fontId="1" type="noConversion"/>
  </si>
  <si>
    <t>Al 2024-T351</t>
  </si>
  <si>
    <t>© 2021, The Author(s), under exclusive licence to Springer Nature B.V.The stress concentration effect reduces fatigue resistance of notched geometries. The stress gradient strongly related to stress concentration plays a significant role in material strength assessment. This article attempts to propose a new fatigue life estimation method, named volume stress gradient method (VSGM) by introducing the stress gradient into the volume determined by the critical distance theory (TCD). The relative stress gradient for the critical volume is defined as the derivative of normalized average stress to the characteristic length of the volume and is integrated into a weight function to describe its effect on fatigue life. The characteristic length of VSGM is proved to be variable with fatigue life, stress ratio, and geometry of notch. Uniaxial fatigue experimental data at room temperature for the material low-carbon steel EN3B (R = − 1, 0.1) and material aluminum alloy 2024-T3 (R = 0.5) is used to verify the proposed model and the results showed VSGM seems to be capable to estimate the fatigue life of the notched specimen after compared with the tests.</t>
    <phoneticPr fontId="1" type="noConversion"/>
  </si>
  <si>
    <t>EN3B</t>
  </si>
  <si>
    <t>2024-T3</t>
    <phoneticPr fontId="1" type="noConversion"/>
  </si>
  <si>
    <t>© 2021, The Author(s), under exclusive licence to Springer Nature B.V.One of the main causes of failure of the components and structures used by Oil&amp;Gas and offshore industries is associated with pitting corrosion. In this work, two main objectives have been defined. Firstly, the main variables to perform accelerated pitting corrosion on 42CrMo4 steel under laboratory conditions are defined. These accelerated corrosion tests have been performed to obtain pitting defects as similar as possible to the real ones observed in offshore environments. Secondly, fracture mechanics has been applied to predict the fatigue propagation of pitting defects until the final fracture, and a sensitivity analysis has been performed to determine the influence of geometric parameters on the fatigue failure predictions. Finally, a series of fatigue tests were carried out to obtain the S-N curves of the pre-corroded steel specimens and the results have been compared with the fatigue predictions. The main conclusion of the paper is that fracture mechanic approaches can be used to predict the fatigue life of 42CrMo4 subjected to corrosive environments in a reasonably conservative way.</t>
    <phoneticPr fontId="1" type="noConversion"/>
  </si>
  <si>
    <t>42CrMo4</t>
  </si>
  <si>
    <t>© 2022 Elsevier LtdAISI52100 tool steel is commonly used for under high temperature and fatigue applications owing to superior tensile strength, corrosion resistance, and stiffness, Therefore, it is called difficult-to-cut material. In this work, a novel application of dry ice blasting as a cooling technology in milling AISI52100 tool steel is proposed to measure the cutting temperature, surface hardness, cutting forces, residual stresses, surface roughness, and tool wear and compared to minimum quantity lubrication (MQL). The experiments are performed at varying cutting speeds Vc between 75–300 m/min, feed per tooth fz (0.04–0.12 mm/z), and fixed axial/radial depth of cut. Experimental measurements have shown that dry ice blasting reduced the cutting temperature by 20% compared to MQL. Further, surface roughness is decreased by 7%, surface hardness by 6%, residual stresses by 8%, and 22% prolonged tool life in comparison with MQL. The high level of cutting speed (300 m/min) is favorable to achieving appropriate machining characteristics. In a nutshell, interesting results of machinability under dry ice blasting present it as a sustainable alternative technology for the advancement of the manufacturing sector.</t>
    <phoneticPr fontId="1" type="noConversion"/>
  </si>
  <si>
    <t xml:space="preserve"> AISI52100</t>
  </si>
  <si>
    <t>© 2021 The Author(s)Fatigue life prediction with failure probability estimation for materials subjected to multiaxial loading is an important task in engineering design because it reduces the financial cost by eliminating expensive experimental tests. Owing to the complex deterioration mechanisms of fatigue failure, existing fatigue life prediction models are of the empirical or semi-empirical type, and their applicability is limited to validating the loading condition and material. Improper selection of the fatigue model could result in non-conservative life prediction with high financial and catastrophic consequences. To solve this problem, an innovative approach based on the Gaussian process for fatigue life prediction under multiaxial loading is presented. The inherent features of the Gaussian process predispose its application to fatigue life prediction under multiaxial loading as an efficient and practical approach to avoid the problem in selecting adequate semi-empirical parametric fatigue models. The model was validated on two sets of experimental data obtained by fatigue testing of S355N steel and 2124 T851 aluminum alloy under uniaxial and multiaxial loadings. In the model training process, only data obtained under uniaxial and pure torsion cyclic loadings were applied. Owing to the implemented physics-based input data, which are related to the stress components acting on the critical plane of crack initiation, the model accurately predicted the fatigue lives of the two tested materials by implementing the squared exponential covariance function. In addition, the fatigue lives were also computed using four parametric fatigue strength criteria (Crossland, Matake, Carpinteri et al., and Papuga–Růžička models). The best results obtained by the parametric models exhibited a lower fatigue prediction performance than the results using the Gaussian process-based model.</t>
    <phoneticPr fontId="1" type="noConversion"/>
  </si>
  <si>
    <t>S355N</t>
  </si>
  <si>
    <t>2124 T851</t>
    <phoneticPr fontId="1" type="noConversion"/>
  </si>
  <si>
    <t>Copyright © 2022 Techno-Press, Ltd.The infrastructures such as offshore, bridges, power plant, oil and gas piping and aircraft operate in a harsh environment during their service life. Structural integrity of engineering components used in these industries is paramount for the reliability and economics of operation. Two regression models based on the concept of Gaussian process regression (GPR) and Minimax probability machine regression (MPMR) were developed to predict stress intensity factor range (ΔK). Both GPR and MPMR are in the frame work of probability distribution. Models were developed by using the fatigue crack growth data in MATLAB by appropriately modifying the tools. Fatigue crack growth experiments were carried out on Eccentrically-loaded Single Edge notch Tension (ESE(T)) specimens made of API 5L X65 Grade steel in inert and corrosive environments (2.0% and 3.5% NaCl). The experiments were carried out under constant amplitude cyclic loading with a stress ratio of 0.1 and 5.0 Hz frequency (inert environment), 0.5 Hz frequency (corrosive environment). Crack growth rate (da/dN) and stress intensity factor range (ΔK) values were evaluated at incremental values of loading cycle and crack length. About 70 to 75% of the data has been used for training and the remaining for validation of the models. It is observed that the predicted SIF range is in good agreement with the corresponding experimental observations. Further, the performance of the models was assessed with several statistical parameters, namely, Root Mean Square Error (RMSE), Mean Absolute Error (MAE), Coefficient of Efficiency (E), Root Mean Square Error to Observation’s Standard Deviation Ratio (RSR), Normalized Mean Bias Error (NMBE), Performance Index (ρ) and Variance Account Factor (VAF).</t>
    <phoneticPr fontId="1" type="noConversion"/>
  </si>
  <si>
    <t>API 5L X65</t>
  </si>
  <si>
    <t>© 2022, Chiang Mai University. All rights reserved.Fatigue is the most important failure mode of welded structures in engineering applications. However, unlike steel and aluminum alloy welds, the fatigue design guideline of titanium-welded structures are still limited. In this study, Ti-6Al-4V titanium alloy welds with butt joint were produced by electron beam welding (EBW). We examined the suitability of related design codes and established an optimal fatigue-life analysis method for titanium structures. Fatigue tests with constant amplitude loading and variable amplitude loading were performed. Two mean stress correction methods usually adopted in high cycle fatigue analysis, Goodman and Gerber, were evaluated. The results showed that the fracture site of the EBW fatigue sample was located in the base metal. The EBW butt joints of the Ti-6Al-4V alloy apparently illustrated a higher fatigue strength compared to the corresponding fatigue design curve in the AWS D1.9 standard. Under constant amplitude loading with tensile mean stress, the experimental fatigue life fell between the Gerber and Goodman curves. The Miner rule combined with the Goodman mean stress correction approach was recommended to obtain a better fatigue life prediction in the case of variable amplitude loading with tensile or slightly compressive mean stress. All predicted fatigue lives fell within a three-fold change boundary for both SAE transmission and bracket histories.</t>
    <phoneticPr fontId="1" type="noConversion"/>
  </si>
  <si>
    <t>Ti-6Al-4V</t>
  </si>
  <si>
    <t>© 2022 by the authors. Licensee MDPI, Basel, Switzerland.The low-cycle fatigue behavior of a Z3CN20.09M austenitic stainless steel was investigated and its fatigue life in high temperature water was compared to that in the air at room temperature. It is found that the fatigue life in water at 300°C was shorter than that in air, and it decreased with the decreasing strain rate from 0.4% to 0.004%/s. The ductile striations having streamed down features were observed at the strain rate of 0.004%/s, indicating that Z3CN20.09M austenitic stainless steel experienced anodic dissolution. The fatigue life obtained in the present experiment was consistent with that using prediction models.</t>
    <phoneticPr fontId="1" type="noConversion"/>
  </si>
  <si>
    <t>Z3CN20.09M</t>
  </si>
  <si>
    <t>EN31</t>
    <phoneticPr fontId="1" type="noConversion"/>
  </si>
  <si>
    <t>300E</t>
    <phoneticPr fontId="1" type="noConversion"/>
  </si>
  <si>
    <t>© 2022 Elsevier LtdGCr15 bearing steel with different initial spheroidizing microstructures was obtained by four different hot rolling and spheroidizing annealing processes. The effects of the initial spheroidizing microstructures on the microstructure and mechanical properties of the quenched and tempered steel were studied in detail. The microstructure of GCr15 bearing steel after quenching and tempering consisted of tempered martensite, M3C undissolved carbide and retained austenite. The spheroidization degree of carbides after spheroidizing annealing has a decisive influence on the size and distribution of undissolved carbides in quenching and tempering microstructure. During quenching and reheating, it is difficult to eliminate large network carbides, granular carbides and rod-shaped carbides. In contrast, with the increase of spheroidization degree and the decrease of cementite particle size in the initial microstructure, the particle size of undissolved carbide decreases. After quenching and tempering, the hardness of the on-line low-temperature spheroidizing annealing and new off-line isothermal spheroidizing annealing samples was 756 HV and 818 HV, respectively. The on-line low-temperature spheroidizing annealing process can not only reduce the time required for spheroidizing annealing process, but also improve the wear resistance and contact fatigue properties of quenched and tempered samples. Compared with the traditional off-line isothermal spheroidizing annealing, the wear rate of the on-line low-temperature spheroidizing annealing and off-line isothermal spheroidizing annealing were reduced by 26.5% and 46.1%, respectively. The rated life L10 of contact fatigue increased by 15.4% and 53.7%, and the median life L50 increased by 16.0% and 53.1%, respectively. At the same time, the change of the fraction of retained austenite after the contact fatigue test was reduced.</t>
    <phoneticPr fontId="1" type="noConversion"/>
  </si>
  <si>
    <t>Copyright © 2021 by ASTM International.In order to investigate the creep-fatigue interaction of 1Cr11Ni2W2MoV steel, strain-controlled low-cycle fatigue tests were performed at various strain ranges with fully reversible cycle of triangular waveform at 500°C. In addition, different hold times were introduced at the maximum tensile strain to investigate the impact of creep damage on fatigue life. Fracture surfaces and axial section were evaluated in terms of crack growth behavior and propagation path. The creep-fatigue life decreased with increasing hold time. It was observed that cyclic softening effect intensified with tensile holding. Crack initiation and growth behavior changed in relation to hold time that exceeded 60 s at a strain range of 1.2 %, which led to premature failure. Under the present test conditions, a good description of fatigue life was provided by the model based on inelastic strain energy density.</t>
    <phoneticPr fontId="1" type="noConversion"/>
  </si>
  <si>
    <t>1Cr11Ni2W2MoV</t>
  </si>
  <si>
    <t>© 2021 Elsevier LtdFatigue performance of additive manufactured (AM) metals is highly sensitive to the existence of defects. This becomes more challenging when mechanically induced stress concentrations due to notches or complexities in the geometries are also present. Multiaxial stress states are additional important consideration in designing parts for critical load carrying applications. In this work, notched uniaxial and multiaxial fatigue and cracking behavior of two commonly used AM metals (Ti-6Al-4V and 17–4 PH stainless steel) with different post fabrication heat treatments and surface roughness conditions were studied. In part I of these two-part paper series, AM notch test results were compared to AM unnotched as well as to the notched and unnotched wrought counterparts. In this second part, both crack initiation (i.e., critical plane-based method) and crack growth (i.e., fracture mechanics-based method) approaches are used for uniaxial and multiaxial data correlations and life estimations. Both approaches are shown to result in satisfactory estimations of the experimental results.</t>
    <phoneticPr fontId="1" type="noConversion"/>
  </si>
  <si>
    <t>17–4 PH</t>
  </si>
  <si>
    <t>17–4 PH</t>
    <phoneticPr fontId="1" type="noConversion"/>
  </si>
  <si>
    <t>© 2021 The AuthorsDetermining the component strength from the material strength is an essential but difficult task in dimensioning. Therefore, extensive HCF and VHCF tests are carried out with specimens and thin-walled component-like structures made of X5CrNiCuNb16-4. Despite complex geometry and high-strength material, a local assessment concept of a design code is well applicable. Moreover, specimens and structures show similar VHCF properties, confirming the transferability. Large scatter in lifetime is mainly due to inclusions. Considering the stress intensity factor significantly reduces the scatter and thus enables a more reliable assessment. Furthermore, the area parameter model provides a conservative fatigue strength for 107 cycles.</t>
    <phoneticPr fontId="1" type="noConversion"/>
  </si>
  <si>
    <t>X5CrNiCuNb16-4</t>
  </si>
  <si>
    <t>A656</t>
    <phoneticPr fontId="1" type="noConversion"/>
  </si>
  <si>
    <t>S500</t>
    <phoneticPr fontId="1" type="noConversion"/>
  </si>
  <si>
    <t>© 2022 The Author(s). Published by IOP Publishing Ltd.For 4Cr2Mo2V hot stamping die steel, the isothermal fatigue test was suspended at different cycles, and the stress-relief annealing was carried out in situ. After annealing, the fatigue tests were continued. The stress-relief annealing was carried out at 30%, 50% and 70% of the cycle life when the total strain amplitude was 0.5%, and the fatigue life was increased by 30.27%, 23.84% and 10.24% respectively. On the basis of Basquin-Coffin-Manson life prediction model, by adding the influence of stress-relief annealing on life, obtained the stress-relief annealing life prediction model. The dislocation density, microstructure and pole figure were analyzed by TEM and XRD to explore the mechanism of stress-relief annealing on prolonging fatigue life. After stress-relief annealing, the full width at half maximum (FWHM) decreased, and the dislocations originally piled up at the grain boundary moved into the grain, delayed the time of dislocation cell or wall formation. At the same time, it could also eliminate the trend of consistent orientation of most grains in the fatigue process. This is the main reason why stress-relief annealing prolongs fatigue life.</t>
    <phoneticPr fontId="1" type="noConversion"/>
  </si>
  <si>
    <t>© 2022, Editorial Board of Material Science and Technology. All right reserved.In order to provide an effective and feasible method for predicting the very-high-cycle fatigue life of carburized alloy steels, fatigue experiments were carried out on carburized Cr-Ni high-hardness alloy steels with stress ratios of 0 and 0.3. By observing the microstructure of the fracture of the sample, it was found that there were non-metallic inclusions in both carburizing layer and matrix material. The fatigue failure was divided into internal fatigue failure with fine granular area (FGA) and surface fatigue failure with surface smooth area (SSA) based on the observation of the crack initiation position and fatigue fracture morphology. The S-N curves of carburized Cr-Ni high-hardness alloy steel with stress ratios of 0 and 0.3 were constructed, and the internal fatigue failure mechanism of the alloy steel under very-high-cycle condition was explained. On the basis of the cumulative damage method and considering the stress ratio, FGA stress intensity factor, FGA size, and inclusion size, two fatigue life prediction models for carburized Cr-Ni high-hardness alloy steels with different stress ratios were established. Through comparative analysis, the two prediction models both had high prediction accuracy, which can be used as an effective method for predicting the very-high-cycle fatigue life of carburized Cr-Ni high-hardness alloy steels.</t>
    <phoneticPr fontId="1" type="noConversion"/>
  </si>
  <si>
    <t>Cr-Ni</t>
  </si>
  <si>
    <t>CN11</t>
    <phoneticPr fontId="1" type="noConversion"/>
  </si>
  <si>
    <t>CN21</t>
    <phoneticPr fontId="1" type="noConversion"/>
  </si>
  <si>
    <t>© 2022 by the authors. Licensee MDPI, Basel, Switzerland.In this study, deep learning approach was utilized for fatigue behavior prediction, analysis, and optimization of the coated AISI 1045 mild carbon steel with galvanization, hardened chromium, and nickel materials with different thicknesses of 13 and 19 µm were used for coatings and afterward fatigue behavior of related specimens were achieved via rotating bending fatigue test. Experimental results revealed fatigue life improvement up to 60% after applying galvanization coat on untreated material. Obtained experimental data were used for developing a Deep Neural Network (DNN) modelling and accuracy of more than 99%.was achieved. Predicted results have a fine agreement with experiments. In addition, parametric analysis was carried out for optimization which indicated that coating thickness of 10–15 µm had the highest effects on fatigue life improvement.</t>
    <phoneticPr fontId="1" type="noConversion"/>
  </si>
  <si>
    <t>AISI 1045</t>
  </si>
  <si>
    <r>
      <t>© 2022 by the authors. Licensee MDPI, Basel, Switzerland.Hot working tool steel (AISI H13) is one of the most common die materials used in casting industries. A die suffers from damage due to friction and wear during its lifetime. Therefore, various methods have been developed for its repair to save costs to manufacture a new one. A great benefit of laser additive manufacturing (cladding) is the 3D high production rate with minimal influence of thermal stresses in comparison with conventional arc methods. Residual stresses are important factors that influence the performance of the product, especially fatigue life. Therefore, the aim of this contribution is to correlate the wide range of results for multilayer cladding of H13 tool steel. X</t>
    </r>
    <r>
      <rPr>
        <sz val="11"/>
        <color theme="1"/>
        <rFont val="宋体"/>
        <family val="3"/>
        <charset val="134"/>
      </rPr>
      <t>‐</t>
    </r>
    <r>
      <rPr>
        <sz val="11"/>
        <color theme="1"/>
        <rFont val="Times New Roman"/>
        <family val="1"/>
      </rPr>
      <t>ray and neutron diffraction experiments were performed to fully describe the residual stresses generated during cladding. Additionally, in</t>
    </r>
    <r>
      <rPr>
        <sz val="11"/>
        <color theme="1"/>
        <rFont val="宋体"/>
        <family val="3"/>
        <charset val="134"/>
      </rPr>
      <t>‐</t>
    </r>
    <r>
      <rPr>
        <sz val="11"/>
        <color theme="1"/>
        <rFont val="Times New Roman"/>
        <family val="1"/>
      </rPr>
      <t>situ tensile testing experiments inside a scanning electron microscope were performed to observe microstructural changes during deformation. The results were compared with local hardness and wear measurements. Because laser cladding does not achieve adequate accuracy, the effect of necessary post</t>
    </r>
    <r>
      <rPr>
        <sz val="11"/>
        <color theme="1"/>
        <rFont val="宋体"/>
        <family val="3"/>
        <charset val="134"/>
      </rPr>
      <t>‐</t>
    </r>
    <r>
      <rPr>
        <sz val="11"/>
        <color theme="1"/>
        <rFont val="Times New Roman"/>
        <family val="1"/>
      </rPr>
      <t>grinding was investigated. According to the findings, the overlapping of beads and their mutual tempering significantly affect the mechanical properties. Further, the outer surface layer, which showed tensile surface residual stresses and cracks, was removed by grinding and surface compressive residual stresses were described on the ground surface.</t>
    </r>
    <phoneticPr fontId="1" type="noConversion"/>
  </si>
  <si>
    <t>AISI H13</t>
  </si>
  <si>
    <t>V150</t>
    <phoneticPr fontId="1" type="noConversion"/>
  </si>
  <si>
    <t>© 2022, Allerton Press, Inc.Abstract –: Based on the Corten-Dolan model and the law of material residual strength degradation, a new nonlinear fatigue accumulation damage model is established. Combining the traditional material residual strength degradation model with the equivalent damage law, a material residual strength model suitable for variable amplitude loading is established. Subsequently, based on the above residual strength model, the material residual strength attenuation coefficient is constructed by using the ratio of material residual strength to initial strength, and it is introduced into the traditional Corten-Dolan model and its key parameter d to improve the model. The proposed model can not only consider the influence of residual strength on damage accumulation, but fully consider the influence of small load, stress state and damage degree as well. According to the test data of aluminum alloy 7070 - T7451, titanium alloy Ti-6Al-4V, ductile iron GS61, 45 steel, 16Mn steel, and aluminum alloy welded joints, it is verified that compared with the traditional Corten-Dolan model, the established model has higher accuracy in fatigue life prediction under two-level block loading or multi-level block loading. The proposed model can better calculate the fatigue life of metal materials under multi-level variable amplitude loading and the mathematical expression is relatively simple and has strong engineering practicability.</t>
    <phoneticPr fontId="1" type="noConversion"/>
  </si>
  <si>
    <t>7070 - T7451</t>
  </si>
  <si>
    <t>Ti-6Al-4V</t>
    <phoneticPr fontId="1" type="noConversion"/>
  </si>
  <si>
    <t>GS61</t>
    <phoneticPr fontId="1" type="noConversion"/>
  </si>
  <si>
    <t>45 steel</t>
    <phoneticPr fontId="1" type="noConversion"/>
  </si>
  <si>
    <t>16Mn</t>
    <phoneticPr fontId="1" type="noConversion"/>
  </si>
  <si>
    <t>© 2021 Elsevier LtdElectromagnetic high-speed nailing (E-HSN) has wide application prospect due to the advantage of high flexibility, unilateral operation and excellent performance. In this paper, the fatigue behavior of E-HSN joints with the aluminum alloy 5052 (Al)/high-strength steel DP590 (HSS) structure was systematically studied. The fatigue tests were conducted and Basquin equation was used to fit the fatigue data. Fatigue fracture were observed. The results showed that the joint had two typical fatigue failure modes. The cyclic stress of 253 MPa was the critical point of two failure modes. The rivet shank fractured under a higher cyclic stress (mode 1, over or equal to the critical point) and rivet head fractured under a lower cyclic stress (mode 2, below the critical point). Moreover, the fracture appearance was analyzed to reveal the failure mode and mechanism of the joints. The quasi-cleavage fracture in the fatigue fracture mode 1 was characterized by ductile and brittle mixed fracture. For the fatigue fracture mode 2, cleavage cracks appeared cleavage fan shape due to the large-angle grain boundary. Finally, based on the damage evolution model, the fatigue life prediction values of E-HSN joints were obtained. The predicted results were basically distributed within 2 times error band, which showed good accuracy and consistency.</t>
    <phoneticPr fontId="1" type="noConversion"/>
  </si>
  <si>
    <t>DP590</t>
  </si>
  <si>
    <t>DP590</t>
    <phoneticPr fontId="1" type="noConversion"/>
  </si>
  <si>
    <t>© 2021 Elsevier LtdFatigue tests were conducted under constant amplitude loading with a stress ratio of R = −1 to evaluate the effect of defect/inclusion on fatigue life of welding martensitic stainless steel (13Cr-5Ni) and KSFA90 steel (manufactured for crankshaft). An analysis based on the combined areaeff of defect/inclusion and linear elastic fracture mechanics (LEFM), was performed. The results indicate that defect/inclusion dominated the fracture mode for both materials utilized. Moreover, the combined areaeff and LEFM methods lose their accuracy for predicting fatigue life. Final, random forest machine-learning approach provided acceptable precision for unified predicting the fatigue of materials utilized in the current study.</t>
    <phoneticPr fontId="1" type="noConversion"/>
  </si>
  <si>
    <t>13Cr-5Ni</t>
  </si>
  <si>
    <t>KSFA90</t>
    <phoneticPr fontId="1" type="noConversion"/>
  </si>
  <si>
    <t>© 2021 Elsevier LtdCommon heavy-duty 20Cr2Ni4A gear steel is widely used in industrial systems, but there are still problems with its use, such as materials processing issues and a short fatigue life during use. These drawbacks prevent 20Cr2Ni4A from meeting the quality requirements for heavy-duty gear steel in modern industrial systems. Therefore, in practical engineering application, the fatigue life of steel will be predicted to ensure that the fatigue failure of gear steel will not occur in the normal service process. By analysis of the bending fatigue process of structural steel, researchers found that almost every failure is closely related to the size, location and mechanical state of inclusions in the steel. Therefore, in order to accurately characterize the impact of inclusions on fatigue performance, we first used ASPEX inclusion field detection instrument and nanoindentation analyser to make statistics of all inclusions in the two steels, and the contents, distribution, average size and mechanical properties of inclusions in 20Cr2Ni4A steel were accurately counted. Subsequently, the bending fatigue life of two differently processed steels was tested, and a P-S-N curve was drawn. Then, the fatigue fracture was analysed and four fatigue fracture models were summarized to determine the influence of inclusions in the fatigue process. Based on the models by Nisha S, the effects of the number, area, and types of the inclusions were added as corrections, and a new set of life prediction models was proposed. The model was verified by experiments, and the results have a high accuracy. Thus, this approach can be applied to the prediction of the fatigue life of 20Cr2Ni4A steel.</t>
    <phoneticPr fontId="1" type="noConversion"/>
  </si>
  <si>
    <t>20Cr2Ni4A</t>
  </si>
  <si>
    <t>© 2021, The Author(s).In the last years, additive manufacturing (AM) has turned into an emerging technology and an increasing number of classes of material powders are now available for this manufacturing process. For large-scale adoption, an accurate knowledge of the mechanical behaviour of the resulting materials is fundamental, also considering that reliable data are often lacking and dedicated standards are still missing for these AM alloys. In this regard, the aim of the present work is to characterize both the high-cycle-fatigue (HFC) and the low-cycle-fatigue (LCF) behaviour of AM 17–4 PH stainless steel (SS). To better understand the performance of the selected alloy, four series of cylindrical samples were manufactured. Three series were produced via selective laser melting (SLM), better known as laser-based powder bed fusion of metals technology using an EOS M280 machine. The first series was tested in the as-built condition, the second was machined before testing to obtain a better surface finishing, while the third series was post-processed via hot isostatic pressing (HIP). Finally, a fourth series of samples was produced from the wrought 17–4 PH material counterpart, for comparison. The understanding and assessment of the influence of surface finishing on the fatigue behaviour of AM materials are fundamental, considering that in most applications the AM parts may present reticular or lattice structures, internal cavities or complex geometries, which must be set into operation in the as-built conditions, since a surface finishing postprocess is not convenient or not feasible at all. On the other side, a HIP process is often suggested to reduce the internal porosities and, therefore, to improve the resulting mechanical properties. The high-cycle-fatigue limits were obtained with a short staircase approach according to the Dixon statistical method. The maximum number of cycles (run-out) was set equal to 50,00,000. The part of the Wöhler diagram relative to finite life was also characterized by means of additional tests at higher stress levels. On the other side, the low-cycle tests allowed to tune the Ramberg–Osgood cyclic curves and the Basquin–Coffin–Manson LCF curves. The results obtained for the four different series of specimens permitted to quantify the reduction of the mechanical performance due to the actual limits of the laser-based powder bed fusion technology (surface quality, internal porosity, different solidification) with respect to traditional manufacturing and could be used to improve design safety and reliability, granting structural integrity of actual applications under elastic and elasto-plastic fatigue loads.</t>
    <phoneticPr fontId="1" type="noConversion"/>
  </si>
  <si>
    <t>H13</t>
  </si>
  <si>
    <t>H13</t>
    <phoneticPr fontId="1" type="noConversion"/>
  </si>
  <si>
    <t>Copyright © 2022 Vucko, Ringot, Thierry and Larché.Under operating conditions, alternated loading and fatigue are encountered, controlling the durability and safety of components and structures made of super duplex stainless steel (SDSS). In particular, the use of a cathodic protection (CP) system to protect the structure against corrosion can induce hydrogen charging of the SDSS. Thus, the aim of this study was to investigate the sensitivity of some industrial products made of SDSS 2507 (UNS S32750), without artificial thermal aging, under test conditions as close as possible to real environments. In situ fatigue tests under alternated 4-point bending conditions were conducted in natural seawater with and without CP. The fatigue behavior was evaluated as a function of environmental parameters, such as temperature, and material parameters, particularly the austenite spacing and microstructure around orbital welds by Tungsten Inert Gas (TIG) welding and stress concentrations, through the presence of surface defects. The fatigue life obtained in air or in seawater at the open circuit potential (OCP) was rather similar. Fatigue life enhancement was systematically observed under CP particularly in the range of low applied load, despite evidence of brittle failure on the fracture surfaces of samples tested under CP. The data suggest immunity of the SDSS to hydrogen embrittlement under the present experimental conditions of fatigue testing.</t>
    <phoneticPr fontId="1" type="noConversion"/>
  </si>
  <si>
    <t>DP600</t>
    <phoneticPr fontId="1" type="noConversion"/>
  </si>
  <si>
    <t>© 2021, Emerald Publishing Limited.Purpose: This study aims to reveal that fatigue life is improved using heat treatment in the rotational bending fatigue test, which determines the fatigue behavior closest to service conditions. Design/methodology/approach: It is essential to know the mechanical behavior of the parts produced by additive manufacturing under service conditions. In general, axial stress and plane bending tests are used by many researchers because they are practical: the service conditions cannot be sufficiently stimulated. For this reason, the rotating bending fatigue test, which represents the conditions closest to the service conditions of a load-bearing machine element, was chosen for the study. In this study, the rotational bending fatigue behavior of X3NiCoMoTi18-9–5 (MS1) maraging steel specimens produced by the selective laser melting (SLM) technique was experimentally investigated under various heat treatments conditions. Findings: As a result of the study, MS1 produced by additive manufacturing is a material suitable for heat treatment that has enabled the heat treatment to affect fatigue strength positively. Cracks generally initiate from the outer surface of the sample. Fabrication defects have been determined to cause all cracks on the sample surface or regions close to the surface. Research limitations/implications: While producing the test sample, printing was vertical to the print bed, and various heat treatments were applied. The rotating bending fatigue test was performed on four sample groups comprising as-fabricated, age-treated, solution-treated and solution + age-treated conditions. Originality/value: Most literature studies have focused on the axial fatigue strength, printing orientation and heat treatment of maraging steels produced with Direct Metal Laser Sintering (DMLS); many studies have also investigated crack propagation behaviors. There are few studies in the literature covering conditions of rotating bending fatigue. However, the rotating bending loading state is the service condition closest to modern machine element operating conditions. To fill this gap in the literature, the rotating bending fatigue behavior of the alloy, which was maraging steel (X3NiCoMoTi18-9–5, 1.2709) produced by SLM, was investigated under a variety of heat treatment conditions in this study.</t>
    <phoneticPr fontId="1" type="noConversion"/>
  </si>
  <si>
    <t>MS1</t>
  </si>
  <si>
    <t>© 2022A horn is a sound making device of the motor vehicle, which plays an important role for the improvement of safety. A disk type electro-mechanical horn considered in this paper utilize a complex system of electro-magnetic coils, contacts, springs and diaphragm all connected through a shaft known as mobile nucleus. Fixed nucleus is the counter part of mobile nucleus, which remains steady during application. The vibrating system and the electromagnetic system are the part of the horn and they interact through a circuit breaker, which actuated by very high frequency (300–500 cycle/second) motion of the mobile nucleus. Finally, there is an acoustic system, which aims at transforming the mechanical energy of vibrations into acoustic energy. Due to such high frequency working condition, mechanical actuators used in these devices have certain limitations and are prone to mechanical failure. Diaphragm and nucleus out of all parts considered critical. Nucleus will be continuously under high frequency fatigue, fretting fatigue with assembly and continuous impact/wear and tear with fixed nucleus. The selection of material within the interaction between the vibrating system and the electromagnetic field is useful for designing new efficient horns. Therefore, the present paper focuses on the selection of steel for mobile nucleus for longer life cycles / duration. In present paper discussing the comparative evaluation (Microstructure, Inclusion analysis, Micro hardness and Product level test failure analysis etc.) of two different mobile nucleus steel having medium (EN8D) and low carbon (C1010) were studied. The results showing that the use of medium carbon steel as an effective mobile nucleus material in electromechanical horn is superior with required fatigue properties.</t>
    <phoneticPr fontId="1" type="noConversion"/>
  </si>
  <si>
    <t>EN8D</t>
  </si>
  <si>
    <t>C1010</t>
  </si>
  <si>
    <t>PH1</t>
    <phoneticPr fontId="1" type="noConversion"/>
  </si>
  <si>
    <t>© 2022, The Author(s), under exclusive licence to Springer-Verlag France SAS, part of Springer Nature.The fatigue life and crack propagation behaviour of structural steels (AISI 201 stainless steel and AISI 1020 low carbon steel) were investigated. Fatigue tests were carried out to determine fatigue life. The data obtained from these tests were then modelled using XFEM integrated ABAQUS model. At the stress amplitude of 139.09 MPa, it was observed that fracture occurred after 400 cycles for the AISI 201 steel grade and 200 cycles for the AISI 1020 steel grade. Based on the experimental results obtained, AISI 201 stainless steel possesses better fatigue life, higher hardness value and greater impact strength. Microstructural characteristics of AISI 201 stainless steel, and AISI 1020 low carbon steel samples revealed that AISI 201 stainless steel sample possesses finer grains and notches of smaller depth, compare to AISI 1020 low carbon steel sample, which could have been responsible for its superior mechanical properties. AISI 201 stainless steel would considerably be a better material for most structural applications compared to AISI 1020 low carbon steel.</t>
    <phoneticPr fontId="1" type="noConversion"/>
  </si>
  <si>
    <t>AISI 201</t>
  </si>
  <si>
    <t>AISI 1020</t>
    <phoneticPr fontId="1" type="noConversion"/>
  </si>
  <si>
    <t>© 2022, The Author(s), under exclusive license to Springer Nature Switzerland AG.Fatigue behaviour of SLM 18Ni300 steel under proportional bending-torsion loading is studied. The fatigue tests are conducted under pulsating loading conditions using tubular specimens with a transversal circular hole. Three ratios of the normal stress to shear stress are considered, namely σ/ τ= 4, σ/ τ= 2 and σ/ τ = 4/3. Crack initiation sites were found for two diametrically opposite points around the hole, whose locations are governed by the loading scenario. Crack angles at the early stage of growth were successfully predicted from the first principal direction at the nodes with maximum values of the first principal stress at the hole. Fatigue crack initiation life was estimated based on the SWT parameter, defined from uniaxial low-cycle fatigue tests performed for smooth standard specimens under fully reversed strain-controlled conditions. Overall, predicted lives are in agreement with the experiments.</t>
    <phoneticPr fontId="1" type="noConversion"/>
  </si>
  <si>
    <t>18Ni300</t>
  </si>
  <si>
    <t>© 2022 Informa UK Limited, trading as Taylor &amp; Francis Group.Laser peening can introduce compressive residual stresses on the surface of various materials, thereby effectively prolonging their fatigue lives. In this study, the effects of laser peening with pulse energies of 20 and 70 mJ on residual stress and fatigue life were investigated on two types of HT780 box-welded specimens of different sizes, considering the realization of a portable laser peening system equipped with a small laser device with low pulse energy. As a result of such low pulse energy laser peening, it was found that the depth of compressive residual stress becomes shallower compared to the current laser peening with a pulse energy of 200 mJ, while the residual stress on the surface remains at the same level. Bending fatigue tests were conducted with the stress ranges at 100 and 150 MPa, which revealed that the fatigue life of the specimens with low pulse energy laser peening was at least 50 times and eight times longer than that of the as-welded specimens, respectively. Comparing the fatigue test results of different size specimens, it is clear that laser peening with low pulse energy is effective in extending the fatigue life of HT780 box-welded specimen regardless of its size.</t>
    <phoneticPr fontId="1" type="noConversion"/>
  </si>
  <si>
    <t>HT780</t>
  </si>
  <si>
    <t>© 2022, ASM International.SA333 Gr-6 steel is a candidate material for the primary cooling system in nuclear power plants. During service, piping components experience asymmetrical stress or strain cycling, resulting in plastic strain accumulation and a drastic reduction in fatigue life compared to symmetrical loading. This investigated steel is prone to the dynamic strain aging phenomenon. The present investigation deals with DSA and its influence on ratcheting deformation. Ratcheting tests were conducted at fixed load (σm= 50 &amp; σa= 400 MPa) with varying temperatures from room temperature to 350 °C and stress rates (20-700 MPa s−1). Result reveals that the steel shows greater resistance to ratcheting strain and increased fatigue life at DSA dominant temperature regimes. The DSA is active at a temperature between 250 and 350 °C and the DSA regime gets shifted to a higher temperature with the increase in stress rate. Transmission electron microscopy (TEM) studies reveal severe dislocations activities and dislocation forest at DSA dominant specimen, whereas the arrangement of dislocations into well-developed cell structures at the non-DSA regime. TEM result is corroborated by calculating dislocation density from x-ray diffraction analysis, and it was found greater dislocation density at DSA dominant and lower at the non-DSA regime.</t>
    <phoneticPr fontId="1" type="noConversion"/>
  </si>
  <si>
    <t>© 2022, The Author(s), under exclusive license to Springer Nature Switzerland AG.This paper involves the numerical analysis of fatigue behaviour of welded joints made of steel SA-387 Gr. 91, with special attention devoted to its regions, which have very different mechanical and fatigue properties. Extensive experimental research, which was performed in order to obtain the coefficients necessary for the analysis of fatigue life of structures and parts made of this steel, was used as the base for the finite element method simulation, performed in ANSYS R19.2. Due to the typical applications of steels from this group, all experiments were performed at elevated temperature of 575 °C, which corresponds to the exploitation conditions for this material. Obtained results have shown noticeable difference in fatigue crack growth resistance of different welded joint regions, as was expected from the experimental results.</t>
    <phoneticPr fontId="1" type="noConversion"/>
  </si>
  <si>
    <t>SA-387</t>
  </si>
  <si>
    <t>SA333</t>
  </si>
  <si>
    <t>SA333</t>
    <phoneticPr fontId="1" type="noConversion"/>
  </si>
  <si>
    <t>© 2022, The Author(s), under exclusive license to Springer Nature Switzerland AG.This study on fatigue failure based on the magnetic flux gradient, dH(y)/dx, mostly focuses on the identification of high stress zones, crack propagation monitoring and the characterisation of dH(y)/dx intensity in the crack areas. The main objective of this study was to determine the relationship between fatigue crack growth parameters, dH(y)/dx, and stress ratio, R. Fatigue crack growth tests with constant amplitude tensile load were performed on a steel material, SAE 1045, in the form of single-edged crack, according to ASTM E647 standard. Five R = (0, 0.1, 0.2, 0.3 and 0.4) were used to study the characteristics of magnetic flux gradients. Magnetic sensors were used to detect the magnitude of the magnetic flux induced during the experiment while a crack opening device was used to measure the stress intensity factor range, ΔK, and the fatigue crack growth rate, da/dN, for all range of R. The normal components of magnetic flux signals, H(y), were recorded for every crack increment of 1 mm. An equation for da/dN and the maximum magnetic flux gradient, Kmax, was established, based on the Paris equation. Using the Huang and Moan method, the R parameter was added to the newly developed da/dN-Kmax equation. In conclusion, dH(y)/dx signals can be used to develop a model of crack growth behaviour and potentially an alternative method for predicting material fatigue life.</t>
    <phoneticPr fontId="1" type="noConversion"/>
  </si>
  <si>
    <t>© 2022 Japan Welding Society. All rights reserved.Laser peening can introduce compressive residual stresses on the surface of various materials, thereby effectively prolonging their fatigue lives. In this study, the effects of laser peening with pulse energies of 20 mJ and 70 mJ on residual stress and fatigue life were investigated on two types of HT780 box-welded specimens with different sizes, considering the realization of a portable laser peening system equipped with a small laser device with low pulse energy. As a result of such low pulse energy laser peening, it was found that the depth of compressive residual stress becomes shallower compared to the current laser peening with a pulse energy of 200 mJ, while the residual stress on the surface remains at the same level. Bending fatigue tests were conducted with the stress ranges at 100 MPa and 150 MPa, which revealed that the fatigue life of the specimens with low pulse energy laser peening was at least 50 times and 8 times longer than that of the as-welded specimens, respectively. Comparing the fatigue test results of different size specimens, it is clear that laser peening with low pulse energy is effective in extending the fatigue life of HT780 box-welded specimen regardless of its size.</t>
    <phoneticPr fontId="1" type="noConversion"/>
  </si>
  <si>
    <r>
      <t xml:space="preserve">© 2022This work deals with an experimental investigation of fatigue damage initiation mechanisms in high-grade, low-alloyed 100Cr6 bearing steel. The fatigue tests were carried out at rotative bending loading with parameters, frequency f = 50 Hz, stress ratio (coefficient of cycle asymmetry) R = −1, temperature T = 20 ± 2 °C, in the region ranged from Nf </t>
    </r>
    <r>
      <rPr>
        <sz val="11"/>
        <color theme="1"/>
        <rFont val="宋体"/>
        <family val="3"/>
        <charset val="134"/>
      </rPr>
      <t>≈</t>
    </r>
    <r>
      <rPr>
        <sz val="11"/>
        <color theme="1"/>
        <rFont val="Times New Roman"/>
        <family val="1"/>
      </rPr>
      <t xml:space="preserve"> 1.5 × 103 to Nf </t>
    </r>
    <r>
      <rPr>
        <sz val="11"/>
        <color theme="1"/>
        <rFont val="宋体"/>
        <family val="3"/>
        <charset val="134"/>
      </rPr>
      <t>≈</t>
    </r>
    <r>
      <rPr>
        <sz val="11"/>
        <color theme="1"/>
        <rFont val="Times New Roman"/>
        <family val="1"/>
      </rPr>
      <t xml:space="preserve"> 1.0 × 108 cycles. The surface fatigue failure mechanism was observed in the area of low number of cycles Nf </t>
    </r>
    <r>
      <rPr>
        <sz val="11"/>
        <color theme="1"/>
        <rFont val="宋体"/>
        <family val="3"/>
        <charset val="134"/>
      </rPr>
      <t>≈</t>
    </r>
    <r>
      <rPr>
        <sz val="11"/>
        <color theme="1"/>
        <rFont val="Times New Roman"/>
        <family val="1"/>
      </rPr>
      <t xml:space="preserve"> 1.5 × 103–Nf </t>
    </r>
    <r>
      <rPr>
        <sz val="11"/>
        <color theme="1"/>
        <rFont val="宋体"/>
        <family val="3"/>
        <charset val="134"/>
      </rPr>
      <t>≈</t>
    </r>
    <r>
      <rPr>
        <sz val="11"/>
        <color theme="1"/>
        <rFont val="Times New Roman"/>
        <family val="1"/>
      </rPr>
      <t xml:space="preserve"> 4.3 × 104 cycles (persistent slip bands from surface roughness), while subsurface fatigue failure mechanism was observed in the area of very high number of cycles, Nf </t>
    </r>
    <r>
      <rPr>
        <sz val="11"/>
        <color theme="1"/>
        <rFont val="宋体"/>
        <family val="3"/>
        <charset val="134"/>
      </rPr>
      <t>≈</t>
    </r>
    <r>
      <rPr>
        <sz val="11"/>
        <color theme="1"/>
        <rFont val="Times New Roman"/>
        <family val="1"/>
      </rPr>
      <t xml:space="preserve"> 1.0 × 107–Nf </t>
    </r>
    <r>
      <rPr>
        <sz val="11"/>
        <color theme="1"/>
        <rFont val="宋体"/>
        <family val="3"/>
        <charset val="134"/>
      </rPr>
      <t>≈</t>
    </r>
    <r>
      <rPr>
        <sz val="11"/>
        <color theme="1"/>
        <rFont val="Times New Roman"/>
        <family val="1"/>
      </rPr>
      <t xml:space="preserve"> 1.0 × 108 cycles (from non-metallic inclusions, mostly TiN inclusions but also from Al2O3 inclusion). The paradox is that on one hand the high fatigue life is required for bearing steels, while on the other hand, the content especially titanium is not prescribed in standard for the chemical composition of this 100Cr6 bearing steel.</t>
    </r>
    <phoneticPr fontId="1" type="noConversion"/>
  </si>
  <si>
    <t>100Cr6</t>
  </si>
  <si>
    <t>© 2022 Kauno Technologijos Universitetas. All rights reserved.This study concentrates on the fatigue performance of ultra-high-strength steel Aermet100 under different load-ing rates. The standard specimen measured the static me-chanical properties of Aermet100 steel, based on which the basic mechanical properties and fracture characteristics of the sample before and after necking was obtained. To take the strain rate effect into account, this study uses the dy-namic constitutive model Johnson-Cook. The equation pa-rameters are fitted through dynamic mechanical tests and quasi-static tests. This model is input into ABAQUS user-defined program afterward. Referring to the work done above, along with the extended finite element method (XFEM), this study establishes the dynamic fracture finite element model of the Aermet100 steel specimen on the basis of the continuous damage mechanics. Five groups of speci-men fatigue tests were carried out in the laboratory. Simula-tion results show the feasibility and accuracy of the inte-grated XFEM model with the same loading and boundary conditions. The experimental data and simulation results prove that, in the loading time range of 0.0001 1s, the life cycles increase as the loading rate increases. It is worth men-tioning that when the loading time is in the order of 0.0001s, the life changes significantly.</t>
    <phoneticPr fontId="1" type="noConversion"/>
  </si>
  <si>
    <t>Aermet100</t>
  </si>
  <si>
    <t>© 2022, ASM International.The heterogeneous microstructure of NiCrMoV welded joint plays a crucial role in influencing the mechanical properties. However, its effects on the low-cycle fatigue (LCF) life have not been widely researched. In order to reveal the effect of the strain amplitude and subzone proportion of the welded joint on the LCF performance, the digital image correlation (DIC) technique was applied to investigate the strain distribution and evolution of the welded joint during the strain-controlled LCF tests. The results indicated that the strain localization shifted from fine grain heat-affected zone (FGHAZ) to the weld metal of fine grain zone (WM-FGZ) when the LCF strain amplitude was 0.3%, while the final strain concentration and fracture of the whole welded joint were all located in WM-FGZ regardless of various strain amplitudes. Therefore, the WM-FGZ was considered as the weak position due to its lower yield strength. However, the LCF life with high proportion of WM-FGZ tested by the 12-mm extensometer was much higher than the one tested by the 25-mm extensometer because the ability of WM-FGZ bearing the extra deformation required from other subzones could be improved. This research could provide the theoretical guidance and reference for improving the LCF properties of the welded NiCrMoV steel.</t>
    <phoneticPr fontId="1" type="noConversion"/>
  </si>
  <si>
    <t>NiCrMoV</t>
  </si>
  <si>
    <t>© 2022, ASM International.The drive toward weight reduction in the automotive industry has led to high-strength steel sheets for structural applications. Pressing and stamping are important processes in automotive production, but they result in additional strain on the vehicle body and chassis sheet material. Therefore, it is important to know the reliability and mechanical behavior of rolled sheets, such as tensile and fatigue strength, according to the type of sheet. This study examined the fatigue properties of the rolled steel sheet with different chemical compositions, which caused changes in the fatigue behavior of sheets. Rolled steel sheets, TWIP, DP-2, SPFH540, and SPFH590 steels with a nominal initial thickness of 2.0–2.5 mm, were used to evaluate the high-cycle fatigue and low-cycle fatigue properties. The fatigue tests revealed cyclic hardening behavior or cyclic softening behavior according to the type of steel sheets, which caused ductile or brittle fatigue fracture patterns, respectively. When the low-cycle fatigue life was evaluated using the Coffin–Manson relation, the TWIP steel, which showed the longest elongation in the monotonic tensile tests, had the shortest fatigue life. In contrast, when the fatigue life was evaluated using the hysteresis loop energy applying the strength and elongation of materials, the TWIP steel displaying cyclic hardening behavior had the longest fatigue life. Hence, a consideration of the changes in the properties of steel sheets with repeating deformation and a representation of the fatigue life using the hysteresis loop energy can allow accurate evaluations of the lifetime and selection of optimal fatigue resistance materials.</t>
    <phoneticPr fontId="1" type="noConversion"/>
  </si>
  <si>
    <t>TWIP</t>
  </si>
  <si>
    <t>DP-2</t>
  </si>
  <si>
    <t>SPFH540</t>
  </si>
  <si>
    <t>SPFH590</t>
  </si>
  <si>
    <t>Q420C</t>
    <phoneticPr fontId="1" type="noConversion"/>
  </si>
  <si>
    <t>© 2022 The Author(s). Published by Informa UK Limited, trading as Taylor &amp; Francis Group.With the development of vehicle system dynamics, the multi-body system simulation has been proven as an effective and cost-saving way to obtain fatigue loads of high-speed railway bogies. However, the application of simulated dynamic stress spectra is usually limited to the classical damage accumulation design. Moreover, the advanced damage tolerance philosophy for railway bogies are mainly based on standard prescribed loads or measured loads. To this end, a novel time-domain stepwise fatigue assessment (TSFA) methodology was proposed to effectively bridge the vehicle system dynamics with fracture mechanics. The research results indicate that the welded butt joints of gearbox bracket are the most critical positions for bogie frames made of S355J2W steel with an estimated life of 162.7 years. This is conservative enough for the conventional safety life design. However, the residual life abruptly decreases to 26.4 years once a crack with the length of 6 mm initiates near the weld toe, and the service lifetime of 30 years cannot be covered yet. This agrees well with the practical maintenance cases and full-scale benchmark tests. Therefore, the newly-proposed TSFA approach is suggested while determining the damage tolerance and maintenance strategy of defective bogie frames under complex dynamic vibration responses.</t>
    <phoneticPr fontId="1" type="noConversion"/>
  </si>
  <si>
    <t>S355J2W</t>
  </si>
  <si>
    <t>© 2022 Informa UK Limited, trading as Taylor &amp; Francis Group.Structural elements of ships are subjected to a high number of cyclic loads, which are critical to fatigue life. Especially for ultra-large container ships the cutting of thick steel plates with high finishing quality and good fatigue life is important, e.g. located at openings in walls and decks of ships. This study presents a series of fatigue tests with 50 mm thick S355 specimens that are thermally gas cut on different shipyards. The obtained stress-life (S-N) curve contains significant horizontal scatter which often occurs for specimens that spend a high number of cycles on crack initiation. However, it is found that both the local stress concentrations and the origin of failure affect the number of load cycles significantly. Accounting for local stress concentrations provides an explanation for the initially encountered scatter in the S-N curves and indicates possible limitations of the nominal stress approach for thermal cut edges.</t>
    <phoneticPr fontId="1" type="noConversion"/>
  </si>
  <si>
    <r>
      <t xml:space="preserve">© 2022 Iron and Steel Institute of Japan. All rights reserved.We investigate the effects of the annealing microstructure on the low-cycle fatigue (LCF) life (Nf), cyclic stress behaviour and fatigue microstructure of a Fe-15Mn-10Cr-8Ni-4Si alloy that exhibits a deformationinduced transformation of austenite (γ -phase) into </t>
    </r>
    <r>
      <rPr>
        <sz val="11"/>
        <color theme="1"/>
        <rFont val="宋体"/>
        <family val="3"/>
        <charset val="134"/>
      </rPr>
      <t>∈</t>
    </r>
    <r>
      <rPr>
        <sz val="11"/>
        <color theme="1"/>
        <rFont val="Times New Roman"/>
        <family val="1"/>
      </rPr>
      <t>-martensite (</t>
    </r>
    <r>
      <rPr>
        <sz val="11"/>
        <color theme="1"/>
        <rFont val="宋体"/>
        <family val="3"/>
        <charset val="134"/>
      </rPr>
      <t>∈</t>
    </r>
    <r>
      <rPr>
        <sz val="11"/>
        <color theme="1"/>
        <rFont val="Times New Roman"/>
        <family val="1"/>
      </rPr>
      <t>-phase). The alloy rolled at 800°C was annealed at 600°C, 700°C, 800°C and 900°C to vary the grain size, the fraction of recrystallised grains and the texture intensity. Fully reversed axial strain-controlled LCF tests were conducted at total strain amplitudes, Δ</t>
    </r>
    <r>
      <rPr>
        <sz val="11"/>
        <color theme="1"/>
        <rFont val="宋体"/>
        <family val="3"/>
        <charset val="134"/>
      </rPr>
      <t>∈</t>
    </r>
    <r>
      <rPr>
        <sz val="11"/>
        <color theme="1"/>
        <rFont val="Times New Roman"/>
        <family val="1"/>
      </rPr>
      <t xml:space="preserve">t/2, ranging from 0.007 to 0.02. The alloy showed a higher Nf than common steels and ferrous high-Mn alloys in this strain range. This type of annealing microstructure was found to impact the Nf, fatigue behaviour and deformation-induced </t>
    </r>
    <r>
      <rPr>
        <sz val="11"/>
        <color theme="1"/>
        <rFont val="宋体"/>
        <family val="3"/>
        <charset val="134"/>
      </rPr>
      <t>∈</t>
    </r>
    <r>
      <rPr>
        <sz val="11"/>
        <color theme="1"/>
        <rFont val="Times New Roman"/>
        <family val="1"/>
      </rPr>
      <t>-martensitic transformation (</t>
    </r>
    <r>
      <rPr>
        <sz val="11"/>
        <color theme="1"/>
        <rFont val="宋体"/>
        <family val="3"/>
        <charset val="134"/>
      </rPr>
      <t>∈</t>
    </r>
    <r>
      <rPr>
        <sz val="11"/>
        <color theme="1"/>
        <rFont val="Times New Roman"/>
        <family val="1"/>
      </rPr>
      <t xml:space="preserve"> -MT) in the studied alloy. The fully recrystallised and weakly textured austenite formed at T </t>
    </r>
    <r>
      <rPr>
        <sz val="11"/>
        <color theme="1"/>
        <rFont val="宋体"/>
        <family val="3"/>
        <charset val="134"/>
      </rPr>
      <t>≥</t>
    </r>
    <r>
      <rPr>
        <sz val="11"/>
        <color theme="1"/>
        <rFont val="Times New Roman"/>
        <family val="1"/>
      </rPr>
      <t xml:space="preserve"> 800°C facilitated the uniform development of </t>
    </r>
    <r>
      <rPr>
        <sz val="11"/>
        <color theme="1"/>
        <rFont val="宋体"/>
        <family val="3"/>
        <charset val="134"/>
      </rPr>
      <t>∈</t>
    </r>
    <r>
      <rPr>
        <sz val="11"/>
        <color theme="1"/>
        <rFont val="Times New Roman"/>
        <family val="1"/>
      </rPr>
      <t xml:space="preserve">-martensite under cyclic deformation and led to an increased Nf. The partially recrystallised and textured austenite-containing substructure with high dislocation density formed at T </t>
    </r>
    <r>
      <rPr>
        <sz val="11"/>
        <color theme="1"/>
        <rFont val="宋体"/>
        <family val="3"/>
        <charset val="134"/>
      </rPr>
      <t>≤</t>
    </r>
    <r>
      <rPr>
        <sz val="11"/>
        <color theme="1"/>
        <rFont val="Times New Roman"/>
        <family val="1"/>
      </rPr>
      <t xml:space="preserve"> 700°C suppressed the </t>
    </r>
    <r>
      <rPr>
        <sz val="11"/>
        <color theme="1"/>
        <rFont val="宋体"/>
        <family val="3"/>
        <charset val="134"/>
      </rPr>
      <t>∈</t>
    </r>
    <r>
      <rPr>
        <sz val="11"/>
        <color theme="1"/>
        <rFont val="Times New Roman"/>
        <family val="1"/>
      </rPr>
      <t xml:space="preserve">-MT, retarded reversible dislocation motions in the un-recrystallised regions and moderately decreased Nf. Moreover, Nf and the deformation-induced </t>
    </r>
    <r>
      <rPr>
        <sz val="11"/>
        <color theme="1"/>
        <rFont val="宋体"/>
        <family val="3"/>
        <charset val="134"/>
      </rPr>
      <t>∈</t>
    </r>
    <r>
      <rPr>
        <sz val="11"/>
        <color theme="1"/>
        <rFont val="Times New Roman"/>
        <family val="1"/>
      </rPr>
      <t>-MT were observed to be less sensitive to variations in grain size.</t>
    </r>
    <phoneticPr fontId="1" type="noConversion"/>
  </si>
  <si>
    <t>Fe-15Mn-10Cr-8Ni-4Si</t>
  </si>
  <si>
    <t>© 2022 The Iron and Steel Institute of Japan.It is important to improve fatigue life for pitting of gear in order to attempt down-sizing of gear unit and low fuel consumption. Rolling and sliding contact fatigue under high pressure in carburized SCM420 steel is studied. The ultimate aim is to understand the effect of material properties on the fatigue life. In this research, there was considerable interest in change of the material in the contact surface of specimens depending on the shift in tangential force acting on a moving roller in the direction of a tangent to the path of the roller during the fatigue test. Three lubricants were used in these fatigue tests for the purpose of changing the degree of tangential force. A roller tested under a lubricant that the tangential force is shifted higher compared with that of the other lubricant produced a pitting failure earlier. The roller also promoted to decrease the hardness and to narrow the half width of the (211) peak of alpha iron at the contact surface. The transition of these characteristics related to the creation of fine grain layer. That is regarded as worked structure formed during fatigue process. The depth of fine grain layer expands according to repeated loading. Fatigue crack propagation depth was almost equal to the depth of fine grain layer. Not only well-known softening caused by increase in temperature but also microstructural change caused by repeated stress loading have an effect on the life through the involvement in fatigue crack initiation and propagation behavior.</t>
    <phoneticPr fontId="1" type="noConversion"/>
  </si>
  <si>
    <t>© 2022 The Japan Society of Mechanical Engineers. This is an open access article under the terms of the Creative Commons Attribution-NonCommercial-NoDerivs license (https://creativecommons.org/licenses/by-nc-nd/4.0/).As one of the most common polymer materials, POM gear has been widely applied in automatic transmission boxes, intelligent house devices, etc. Though the mechanical properties of POM material have been extensively studied, the loading capacity and failure mechanism of POM gear still require to be explored. This paper experimentally investigates the loading capacity of medium-module POM gears based upon the durability test under various loading conditions. The POM gears are mated with 18CrNiMo7-6 steel pinions. The tooth wear, surface roughness, and tooth profile evolution are recorded. In the experimental results, the contact fatigue failure was observed in tooth flank of the POM gear with medium modulus under oil lubrication conditions, including tooth surface pitting and fatigue cracks. And according to the experimental durability life data, the contact fatigue S-N curve of POM gear is fitted.</t>
    <phoneticPr fontId="1" type="noConversion"/>
  </si>
  <si>
    <t>18CrNiMo7-6</t>
  </si>
  <si>
    <t>© 2022 by the authors. Licensee MDPI, Basel, Switzerland.This paper discusses how the strain gradient influences the fatigue life of carbon steel in the low-cycle and high-cycle fatigue regimes. To obtain fatigue data under different strain distributions, cyclic alternating bending tests using specimens with different thicknesses and cyclic tension–compression tests were conducted on carbon steel for pressure vessels (SPV235). The crack initiation life and total failure life were evaluated via the strain-based approach. The experimental results showed that the crack initiation life became short with decreasing strain gradient from 102 to 106 cycles in fatigue life. On the other hand, the influence of the strain gradient on the total failure life was different from that on the crack initiation life: although the total failure life of the specimen subjected to cyclic tension–compression was also the shortest, the strain gradient did not affect the total failure life of the specimen subjected to cyclic bending from 102 to 106 cycles in fatigue life. This was because the crack propagation life became longer in a thicker specimen. Hence, these experimental results implied that the fatigue crack initiation life could be characterized by not only strain but also the strain gradient in the low-cycle and high-cycle fatigue regimes.</t>
    <phoneticPr fontId="1" type="noConversion"/>
  </si>
  <si>
    <t>SPV235</t>
  </si>
  <si>
    <t>© 2022, The Korean Society of Mechanical Engineers and Springer-Verlag GmbH Germany, part of Springer Nature.Hydrogen compatibility of materials refers to the ability to exhibit reliable mechanical integrity and a probability of failure in a given hydrogen-exposed environment. Currently, no experimental methods for qualifying the hydrogen compatibility of materials have been standardized, and testing expertise has been restricted to only a few laboratories. With international coordination, this paper presents the experimental activities and results to establish a code of practice. The experimental campaign included a slow strain rate tensile (SSRT) test and a notched fatigue life test on SUS316L-grade austenitic stainless steel, which has been widely used in structural components in hydrogen service. Sub-sized tensile specimens were machined from a bar with a gauge diameter of 4.00 mm and a gauge length of 20 mm. A notched specimen with a notch angle of 60°, notch radius of 0.12 mm, and net section diameter of 4 mm was prepared for the fatigue life test. The net section stress in the notched specimen at maximum load (σmax) was 444 MPa in a tension—tension loading condition with a loading ratio of R = 0.1. The tests were performed at a temperature of 233 K (−40 °C) in two environmental conditions: high-pressure hydrogen gas at 90 MPa and nitrogen gas at 0.1 MPa (three tests for each condition). No noticeable degradation in yield strength and tensile strength was observed in the specimens tested under hydrogen pressure of 90 MPa H2 at −40 °C compared to that tested 0.1 MPa N2 at −40 °C, however, hydrogen had a remarkable effect on reduction area (RA), and strain at fracture. The consistency of the experimental conditions and results from different laboratories with a distinct testing system were closely compared and discussed.</t>
    <phoneticPr fontId="1" type="noConversion"/>
  </si>
  <si>
    <t>© 2021 by the authors. Licensee MDPI, Basel, Switzerland.This work investigates two austenitic stainless steels, Sanicro 25 which is a candidate for high temperature heavy section components of future power plants and Esshete 1250 which is used as a reference material. The alloys were subjected to out-of-phase (OP) thermomechanical fatigue (TMF) testing under strain-control in the temperature range of 100◦C to 650◦C. Both unaged and aged (650◦C, 3000 h) TMF specimens were tested to simulate service degradation resulting from long-term usage. The scanning electron microscopy methods electron backscatter diffraction (EBSD) and energy dispersive spectroscopy (EDS) were used to analyse and discuss active failure and deformation mechanisms. The Sanicro 25 results show that the aged specimens suffered increased plastic straining and shorter TMF-life compared to the unaged specimens. The difference in TMF-life of the two test conditions was attributed to an accelerated microstructural evolution that provided decreased the effectiveness for impeding dislocation motion. Ageing did not affect the OP-TMF life of the reference material, Esshete 1250. However, the structural stability and its resistance for cyclic deformation was greatly reduced due to coarsening and cracking of the strengthening niobium carbide precipitates. Sanicro 25 showed the higher structural stability during OP-TMF testing compare with the reference material.</t>
    <phoneticPr fontId="1" type="noConversion"/>
  </si>
  <si>
    <t>Sanicro 25</t>
  </si>
  <si>
    <t>DP900</t>
    <phoneticPr fontId="1" type="noConversion"/>
  </si>
  <si>
    <t>© 2021, The Author(s), under exclusive licence to Springer-Verlag London Ltd., part of Springer Nature.Hardened 12Cr2Ni4A is a kind of high-quality alloy steel material. Due to the comprehensive excellent mechanical properties of high strength, high hardness, good toughness, and good wear resistance, it is widely used to manufacture various mechanical structural parts, such as gears, worm gears, worms, shafts, etc. In order to ameliorate the stress state of the workpiece surface after ordinary grinding (OG) and improve the fatigue life of the workpiece. In view of the effect of grinding heat on surface residual stress, a mathematical model of surface residual stress of hardened 12Cr2Ni4A alloy steel by ultrasonic vibration-assisted ELID grinding (UVAEG) was established and verified by experiments. Ordinary grinding, ultrasonic vibration-assisted grinding (UVAG), and ultrasonic vibration-assisted ELID grinding were used to machine hardened 12Cr2Ni4A alloy steel. The stress state of the machined surface under different grinding methods is explored, and the influence of different parameters on the residual stress on the surface of the workpiece with ultrasonic vibration-assisted ELID grinding is analyzed. The experimental results show that the influence of grinding depth, ultrasonic amplitude, and duty cycle on the residual stress on the surface of the workpiece is basically consistent with the established residual stress model, which confirm the validity of the model. The residual compressive stress on the surface of ultrasonic vibration ELID grinding increases with the increase of ultrasonic amplitude and duty cycle, and shows a decreasing trend with the increase of grinding depth.</t>
    <phoneticPr fontId="1" type="noConversion"/>
  </si>
  <si>
    <t>12Cr2Ni4A</t>
  </si>
  <si>
    <r>
      <t>Copyright ©2021 Nuclear Power Engineering. All rights reserved.Domestic 508-3 steel is the key material for the pressure vessel of pressurized water reactor. To study the non-proportionally multiaxial cyclic deformation behavior of domestic 508-3 steel at different temperatures, whole-life fatigue tests under multiaxial non-proportionally path with strain and stress controlled were performed on domestic 508-3 steel. Hourglass type and butterfly type non-proportionally paths were chosen in the tests, which revealed cyclic deformation characteristics and ratcheting behavior under different loading paths and different loading conditions. Results show that notable temperature dependent non-proportionally multiaxial cyclic deformation behavior of domestic 508-3 steel can be observed, and due to the effect of dynamic strain aging, the material exhibits cyclic hardening or stable characteristic at 350</t>
    </r>
    <r>
      <rPr>
        <sz val="11"/>
        <color theme="1"/>
        <rFont val="宋体"/>
        <family val="3"/>
        <charset val="134"/>
      </rPr>
      <t>℃</t>
    </r>
    <r>
      <rPr>
        <sz val="11"/>
        <color theme="1"/>
        <rFont val="Times New Roman"/>
        <family val="1"/>
      </rPr>
      <t>.</t>
    </r>
    <phoneticPr fontId="1" type="noConversion"/>
  </si>
  <si>
    <t>508-3</t>
  </si>
  <si>
    <t>© 2021, China Mechanical Engineering Magazine Office. All right reserved.The conventional gear bending fatigue test data processing method was based on the traditional frequency theory such as the LSE, and the probabilistic-stress-life(P-S-N) curve was prone to fitting distortion under the conditions of small samples. The bending fatigue tests of 8620H steel surface carburized gears were carried out based on the group method. Bayesian theory was applied to the analysis of bending fatigue test data under the conditions of small samples, and the HBM of the gear bending fatigue test data was established. Gibbs sampling was applied to acquire the posterior distribution of the parameters and the gear bending fatigue P-S-N curve. At the same time, the relative slope ratio of the S-N curve at 50% and 99% reliability was used as the evaluation index to compare the fitting effectiveness of the LSE model and the HBM model. The results show that the relative slope ratio α of the HBM model fluctuates with the change of the test sample data volume. The rate of change is 1/40 of that of the traditional LSE model, and the results of the HBM model are better than that of the traditional LSE model under the conditions of a small sample. This model may be extended and applied to data analysis such as gear contact fatigue tests.</t>
    <phoneticPr fontId="1" type="noConversion"/>
  </si>
  <si>
    <t>8620H</t>
  </si>
  <si>
    <t>© 2021 The Author(s)The present study experimentally and numerically investigates the fatigue strength of non-load-carrying transverse attachment joints prepared with single-sided fillet weld. Constant amplitude fatigue tests are carried out on specimens made of S355 and S1100 steel grades to obtain the fatigue strength of these joints. In addition, the study evaluates fatigue life improvement technique for these joints comprising the use of a curved plate edge shape in the attachment, which results in varying weld penetration and weaved weld root shape. Numerical analyses are carried out to determine the applicability of the effective notch stress concept in assessing the fatigue strength of the studied joints. The experimental results show that the weld root to the base plate is the critical fatigue failure mechanism, and characteristic design fatigue strengths of FAT97.7% = 109 MPa and FAT97.7% = 97 MPa (with a slope parameter of m = 3) in the nominal stress system for the S355 and S1100 grades with a straight root geometry are obtained, respectively. Using a curved plate edge shape and varying weld penetration, the fatigue strength could be improved by up to 25% for the S1100 grade. The numerical analyses reveal that the effective notch stress modeling technique of the fictitious notch radius significantly affects the stress concentration factors, while the fillet-type modeling technique at the weld root showed more accurate results than the keyhole shape.</t>
    <phoneticPr fontId="1" type="noConversion"/>
  </si>
  <si>
    <t>S1100</t>
  </si>
  <si>
    <t>© 2021In order to study the influence of pulsed magnetic field on the fatigue properties of 20Cr2Ni4A steel, pulsed magnetic treatment and rolling contact fatigue experiments are carried out on 20Cr2Ni4A steel samples. The mechanical properties and microstructure of the materials are investigated by X-ray diffraction and transmission electron microscopy (TEM). Combined with COMSOL simulation, the influence mechanism of pulsed magnetic treatment is explored. The experimental results show that the contact fatigue property of 20Cr2Ni4A steel is improved by pulsed magnetic treatment, which is related to the effect of pulsed magnetic treatment on the residual stress. The mechanism of magnetic field action includes promoting the increase of dislocation movement, and the accumulated dislocation starts to disperse, reducing stress concentration. Magnetostriction caused by magnetic domain rotation increases the residual compressive stress near the surface. The increased residual stress can offset a certain external load and reduce the actual force of the parts, thus prolongs the contact fatigue life.</t>
    <phoneticPr fontId="1" type="noConversion"/>
  </si>
  <si>
    <t>© 2021 by the authors. Licensee MDPI, Basel, Switzerland.As research of the high cycle fatigue of carburized gear steel could not meet the status quo of longer and longer service lives, research of very high cycle fatigue (VHCF) performance has become the focus of current research. The VHCF properties of case-hardening steel 18CrNiMo7-6 after being carburized with gradient hardness distribution were investigated by means of ultrasonic fatigue tests. The results showed that the carburized specimens with a case hardness of 705 HV and core hardness of 530 HV showed VHCF phenomenon, and the fatigue lives continuously increased to even 109 cycles as the stress amplitude decreased to about 500 MPa. Observations of the fracture surfaces of the fatigue specimens showed that the fatigue crack initiation sites were located in the transition area with the hardness at about 580 HV. It was found that the transition area had low VHCF properties, since the core did not show VHCF phenomenon, and the case had a higher hardness. A fine microstructure was observed in the granular bright facet (GBF) area, and the stress intensity factor ∆KGBF was measured to be 3.04 MPa·m−1/2. The 109 cycles fatigue life was predicted based on the inclusion size, and the 1010 cycles fatigue life was 490 MPa based on the prediction model.</t>
    <phoneticPr fontId="1" type="noConversion"/>
  </si>
  <si>
    <t>© 2021 by the authors. Licensee MDPI, Basel, Switzerland.AISI 347 austenitic steel is, as an example, used in nuclear energy piping systems. Piping filled with superheated steam or cooled water is particularly exposed to high stresses, whereupon local material properties in the pipes can change significantly, especially in the case of additional corrosive influences, leading to aging of the material. In the absence of appropriate information, such local material property variations are currently covered rather blanketly by safety factors set during the design of those components. An increase in qualified information could improve the assessment of the condition of such aged components. As part of the collaborative project “Microstructure-based assessment of the maximum service life of core materials and components subjected to corrosion and fatigue (MiBaLeB)”, the short-time procedure, StrainLife, was developed and validated by several fatigue tests. With this procedure, a complete S–N curve of a material can be determined on the basis of three fatigue tests only, which reduces the effort compared to a conventional approach significantly and is thus ideal for assessing the condition of aged material, where the material is often rare, and a cost-effective answer is often very needed. The procedure described is not just limited to traditional parameters, such as stress and strain, considered in destructive testing but rather extends into parameters derived from non-destructive testing, which may allow further insight into what may be happening within a material’s microstructure. To evaluate the non-destructive quantities measured within the StrainLife procedure and to correlate them with the aging process in a material, several fatigue tests were performed on unnotched and notched specimens under cyclic loading at room and elevated temperatures, as well as under various media conditions, such as distilled water and reactor pressure vessel boiling water (BWR) conditions.</t>
    <phoneticPr fontId="1" type="noConversion"/>
  </si>
  <si>
    <t>AISI 347</t>
  </si>
  <si>
    <t>© 2021 by the authors. Licensee MDPI, Basel, Switzerland.The assessment of metallic materials used in power plants’ piping represents a big challenge due to the thermal transients and the environmental conditions to which they are exposed. At present, a lack of information related to degradation mechanisms in structures and materials is covered by safety factors in its design, and in some cases, the replacement of components is prescribed after a determined period of time without knowledge of the true degree of degradation. In the collaborative project “Microstructure-based assessment of maximum service life of nuclear materials and components exposed to corrosion and fatigue (MibaLeb)”, a methodology for the assessment of materials’ degradation is being developed, which combines the use of NDT techniques for materials characterization, an optimized fatigue lifetime analysis using short time evaluation procedures (STEPs) and numerical simulations. In this investigation, the AISI 347 (X6CrNiNb18-10) is being analyzed at different conditions in order to validate the methodology. Besides microstructural analysis, tensile and fatigue tests, all to characterize the material, a pressurized hot water pipe exposed to a series of flow conditions will be evaluated in terms of full-scale testing as well as prognostic evaluation, where the latter will be based on the materials’ data generated, which should prognose changes in the material’s condition, specifically in a pre-cracked stage. This paper provides an overview of the program, while the more material’s related aspects are presented in the subsequent paper.</t>
    <phoneticPr fontId="1" type="noConversion"/>
  </si>
  <si>
    <t>© 2021 The Society of Manufacturing EngineersShot-peening is a mechanical surface treatment widely employed to enhance the fatigue life of metallic components by generating compressive residual stress fields below the surface. These fields are mainly impacted by the selection of the process parameters. The aim of this work is to propose a hybrid approach to conduct two predictive models: second-order model and feed-forward artificial neural network model. For this purpose, a 3D multiple-impact finite element model coupled to a central composite design of experiments was employed. A parametric analysis was also conducted to investigate the effect of the shot diameter, the shot velocity, the coverage, and the impact angle on the induced residual stress profile within a TRIP780 steel. It was found that both models predict with good agreement, the residual stress profile as a function of the process parameters and can be used in shot-peening optimization due to their responsiveness.</t>
    <phoneticPr fontId="1" type="noConversion"/>
  </si>
  <si>
    <t>TRIP780</t>
  </si>
  <si>
    <t>© 2021, The Author(s).Due to the dynamic loads in power transmission such as automotive, the restoration of axles during maintenance is extensively needed. These parts face two main challenges: wear and fatigue failure loads. The present study tries to improve fatigue strength of C45 steel by surfacing with tungsten inert gas (TIG) welding technique using filler ER80S-B2. Fatigue life was studied through a rotary bending fatigue test at two stress levels: level I 65% and level II 55% of the ultimate tensile strength of C45 base steel. Loading amplitude, coating thickness, surface roughness, and rotating speed were kept constant for all specimens. In accordance with ISO 12107, both surfaced and unsurfaced steel fatigue specimens were prepared. The specimens were tested till failure and the data were analyzed. The chemical composition, tensile strength, micro-hardness, microstructure, and fracture surface have been examined for surfaced and unsurfaced steels. Surfaced C45 steel showed improved fatigue life compared to the unsurfaced C45 steel specimens with an increasing percentage of 35.97% at level I and 25.46% at level II.</t>
    <phoneticPr fontId="1" type="noConversion"/>
  </si>
  <si>
    <t>C45</t>
  </si>
  <si>
    <t>© 2021 Elsevier LtdA series of material tests are carried out to study the cyclic loading behavior of Q345 carbon steel after fire. A total of 60 specimens are examined, which are heated to 500, 750 or 1000 °C, then cooled by air cooling, water spray cooling or water immersion cooling, followed by either incremental-amplitude cyclic loading or constant-amplitude low-cycle/extremely low-cycle fatigue (LCF/ELCF) loading. The typical fracture failure mechanism of the specimens is analyzed by scanning electron microscope (SEM) and metallurgical microscopy (MM). The material parameters of Ramberg–Osgood model, Masson–Coffin model and a nonlinear combined hardening model are calibrated to facilitate the assessment of the residual seismic performance of the steel after fire. Among other important findings, the test results show that water immersion cooling with a rapid cooling speed following a medium or large fire (heated to 750 °C or 1000 °C) have a significant impact on the cyclic behavior of the Q345 steel. In these cases, the formation of martensite with high strength and poor ductility results in an increase in the cyclic stress, a decrease in the ductility and a sharp reduction of the fatigue life. These phenomena indicate that the seismic performance of steel structures may be significantly compromised after rapid cooling from a medium or large fire. Other heating-cooling processes have less pronounced effects on the hysteretic and low-cycle fatigue properties of the material.</t>
    <phoneticPr fontId="1" type="noConversion"/>
  </si>
  <si>
    <t>© 2021, The Author(s).Low cycle fatigue life of high-strength reinforcing steel bars (ASTM A706 Grade 80), using photogrammetry by RGB methodology is evaluated. Fatigue tests are performed on specimens under constant axial displacement with total strain amplitudes ranging from 0.01 to 0.05. The experimental observations indicate that buckling of high-strength reinforcing bars results in a damaging degradation of their fatigue life performance as the slenderness ratio increases, including an early rebar failure as the total strain amplitude increases since it achieves the plastic range faster. In addition to this, the results show that the ratio of the ultimate tensile strength to yield strength satisfies the minimum of 1.25 specified in ASTM A706 for reinforcement. On the other hand, the RGB methodology indicates that the axial strains measured by photogrammetry provide more accurate data since the registered results by the traditional experimental setup do not detect second-order effects, such as slippage or lengthening of the specimens within the clamps. Moreover, the RGB filter is faster than digital image correlation (DIC) because the RGB methodology requires a fewer computational cost than DIC algorithms. The RGB methodology allows to reduce the total strain amplitude up to 45% compared to the results obtained by the traditional setup. Finally, models relating total strain amplitude with half-cycles to failure and total strain amplitude with total energy dissipated for multiple slenderness ratios (L/d of 5, 10, and 15) are obtained.</t>
    <phoneticPr fontId="1" type="noConversion"/>
  </si>
  <si>
    <t>A706</t>
  </si>
  <si>
    <r>
      <t xml:space="preserve">© 2021 Elsevier LtdTwo-level step multiaxial fatigue tests were conducted to investigate the crack growth behavior and damage accumulation of 30CrMnSiA steel. When the first load step (50% of the fatigue failure life) is completed, main cracks of specimens have entered the stage </t>
    </r>
    <r>
      <rPr>
        <sz val="11"/>
        <color theme="1"/>
        <rFont val="宋体"/>
        <family val="3"/>
        <charset val="134"/>
      </rPr>
      <t>Ⅱ</t>
    </r>
    <r>
      <rPr>
        <sz val="11"/>
        <color theme="1"/>
        <rFont val="Times New Roman"/>
        <family val="1"/>
      </rPr>
      <t xml:space="preserve"> propagation. The cracks gradually turn direction to propagate along the maximum normal stress planes of load step 2 under the second load step. The damage accumulation is mainly affected by the angle between the maximum normal stress planes of the two-level step loadings and the crack propagation length along the depth direction, it will also lead to large error of fatigue life prediction by the commonly used damage accumulation models.</t>
    </r>
    <phoneticPr fontId="1" type="noConversion"/>
  </si>
  <si>
    <t>30CrMnSiA</t>
  </si>
  <si>
    <t>© 2021Recently, there is the serious fracture for two high-temperature steam turbine rotors made of 30Cr1Mo1V steel in different power plants, characterized by brittle fracture. This steel has the disadvantage of low temperature brittleness. Currently, a large number of 30Cr1Mo1V rotors are in service. Meanwhile, these rotors are required to start up and warm up faster due to the demand for operation flexibility of the power system. In order to ensure the safety of the 30Cr1Mo1V rotors under flexible operation, it is necessary to study the low temperature brittleness of the rotors and its influence on the fatigue life in rapid start-up and warm-up processes. In this paper, the fracture causes of the 30Cr1Mo1V rotor were analyzed by the mechanical property tests, microstructure examination and fracture analysis. The test results showed that the toughness of rotor decreased significantly after service. Secondly, the temperature and stress changes of the high-temperature rotors during the rapid start-up and warm-up process were calculated by the finite element method. The simulation results showed that if the speed rose too fast, the thermal stress in the rotor inlet area would increase significantly and the temperature was lower than the fracture appearance transition temperature when reaching the full speed. The high stress will easily lead to a crack initiation under low-cycle fatigue. Then, crack instability propagation will soon occur due to the low temperature and poor toughness. Thirdly, the life of the turbine in the rapid start-up was optimized by controlling the startup time. In addition, the life under different warm-up conditions was quantitatively analyzed. It not only reveals the necessity of the warm-up process for the center hole rotor, but also successfully demonstrates that the warm-up process of the solid rotor can be cancelled, which improves the economy of the power plant.</t>
    <phoneticPr fontId="1" type="noConversion"/>
  </si>
  <si>
    <t>30Cr1Mo1V</t>
  </si>
  <si>
    <t>© 2021, The Author(s).This study aims to investigate the influence of welding process on the elastic lattice deformation and its effects on fatigue and fracture behavior of S355 G10+M steel, which is widely used in fabrication of offshore wind turbine monopile structures. In situ neutron diffraction measurements were taken on cross-weld test samples at room temperature to monitor the evolution of intergranular strains under static and cyclic loading conditions. Both static and cyclic test results have shown that the {200} orientation exhibits the least load carrying capacity while {211} had the maximum stiffness. The hkl-specific response predicted using Reuss and Kröner model were found to agree well with experimental values obtained for the heat-affected zone for all the orientations; however, discrepancies between the experimental and model predictions have been observed for the base metal and weld metal. Moreover, the microstructural differences between the weld metal and heat-affected zone resulted in the maximum elastic–plastic strain mismatch at the interface of the two regions. The results from this experiment would be useful to understand the role of crystal-specific microstrains and lattice deformation on fatigue and fracture behavior of thick-walled monopile weldments.</t>
    <phoneticPr fontId="1" type="noConversion"/>
  </si>
  <si>
    <t>© 2021 The AuthorsA methodology is presented for physically-based prediction of high temperature fatigue crack initiation in 9Cr steels, with a focus on material inhomogeneity due to welding-induced metallurgical transformations. A modified form of the Tanaka-Mura model for slip band formation under cyclically-softening conditions is implemented in conjunction with a physically-based unified cyclic viscoplasticity constitutive model. The physically-based constitutive model accounts for the key strengthening mechanisms, including precipitate hardening and hierarchical grain boundary strengthening, successfully predicting cyclic softening in 9Cr steels. A five-material, finite element model of a P91 cross-weld test specimen, calibrated using the physically-based yield strength and constitutive models, successfully predicts the measured detrimental effect of welding on high temperature low-cycle fatigue crack initiation for P91 cross weld tests, via the modified Tanaka-Mura model. A key finding of the current work is the requirement to adopt an energy-based Tanaka-Mura method to account for cyclic softening in 9Cr steels, with packet size as the critical length-scale for slip band formation. The work demonstrates the significant effect of highly flexible operation on the service life of welded connections.</t>
    <phoneticPr fontId="1" type="noConversion"/>
  </si>
  <si>
    <t>9Cr</t>
  </si>
  <si>
    <t>© 2021 The AuthorsThis paper compares the results of experimental fatigue life tests for two types of materials. For each of them, fatigue tests taking into account both the size effect and stress or strain gradient were considered. Two different materials were selected for the analysis: 16Mo3 steel and 6082-T6 aluminum alloy. In the case of 6062-T6 aluminum, both the scale effect and the gradient effect are small, which is probably due to the fact that the material behaves elastically to a very large extent. On the other hand, this effect is noticeable for the tests of 16Mo3 steel, where the material is to a large extent a material in the elastic–plastic state. The analysis shows that the stress gradient obtained in fatigue bending of 16Mo3 steel and 6082-T6 aluminum produces a similar effect as that of small specimens, i.e., an increase of the fatigue life compared to standard tension–compression tests. Therefore, the bending stress gradient of specimens without geometric notch can be considered as a different type of size effect.</t>
    <phoneticPr fontId="1" type="noConversion"/>
  </si>
  <si>
    <t>6062-T6</t>
  </si>
  <si>
    <t>© 2021 Elsevier LtdIn piping structures, the low cycle fatigue loading arises from thermally induced strain cycles associated with start-up and shut-downs and fluctuation in loading conditions. SA333 Gr-6 steel is prone to dynamic strain aging (DSA) and the parameters that govern the DSA are temperature and strain rate. There are limited studies on DSA in the investigated steel. In the present investigation, fatigue experiments were conducted at a fixed strain amplitude of ±0.5 % with the variation of temperatures (RT to 400 °C) and strain rates (1 × 10−4 s−1 to 1 × 10−2 s−1). The results reveal that the cyclic deformation behavior depends on temperatures and strain rates. The steel shows cyclic hardening characteristics at elevated temperatures which indicates the occurrence of the DSA phenomenon. The negative strain rate sensitivity and temperature dependency of stress amplitude are the manifestations of DSA. The present study shows the deleterious effect of DSA on fatigue life. The DSA temperature regime found in the temperature 200–250 °C for 1 × 10−4 s−1 strain rate, 250–300 °C for 1 × 10−3 s−1 strain rate, and 250–350 °C for 1 × 10−2 s−1 strain rate. The DSA regime gets shifted to a higher temperature with the increase in strain rate. Transmission electron microscopy investigations reveal that the fatigue failed specimen at the DSA regime shows severe dislocation activities and dislocation tangles, whereas minor dislocation activities and cell structures were observed at the non-DSA regime. The dislocation density calculated from the X-ray diffraction analysis was higher at DSA compared to the non-DSA regime.</t>
    <phoneticPr fontId="1" type="noConversion"/>
  </si>
  <si>
    <t>© 2020, Shanghai Jiao Tong University and Springer-Verlag GmbH Germany, part of Springer Nature.Considering the situation that fatigue life prediction of notched component is an indispensable part in the process of design in engineering, it is necessary to find some ways to solve such problems effectively. The stress and strain state of notched specimen is more complex, compared with smooth specimen. As a result, some researchers take advantage of the finite element method to analyze the mechanical properties of these kind of specimens, they can get the stress and strain state at the dangerous point directly instead of using theoretical methods. At the same time, the equation of shear stress is fitted by analyzing stress distribution of the section of notch root. The integral of shear stress in the section is equal to the external load, and the true stress value of notch root is derived. Then, the fatigue damage evolution equation of notched specimens under torsional load is proposed based on the closed-form solution in this paper. Meanwhile, the nonlinear fatigue life prediction model of notched specimens under the torsional load is given by using the damage mechanics theory. The proposed model is validated by experimental data (30CrMnSiNi2A steel and 45# steel). The results show that the predicted life is not only close to the experimental results, but also tends to be safe. The fatigue life of notched specimen is predicted by using notch geometric parameters and material constants. The model has more concise calculation process, avoids complicated fatigue tests, and facilitates engineering application.</t>
    <phoneticPr fontId="1" type="noConversion"/>
  </si>
  <si>
    <t>30CrMnSiNi2A</t>
  </si>
  <si>
    <t>© 2020, Shanghai Jiao Tong University and Springer-Verlag GmbH Germany, part of Springer Nature.Owing to the remarkable advantages in mechanical behavior, cast steel nodes have been widely used in static structures. Nowadays, cast steel nodes also gain increasing popularity due to the superior fatigue performance in dynamic structures, but they are not yet widely used because the fatigue properties of cast steel are not well understood. In this paper, the fatigue test of cast steel GS20Mn5V commonly used in steel castings is carried out. The strength of medium and low cycle fatigue and the fatigue limit are obtained. The feasibility of the estimated S-N (fatigue stress versus life) curve is tested. The double logarithmic linear model (DLLM) and the reversed generalized Pareto model (RGPM) are used to fit the experimental data, and the comparison is made. The P-S-N (the relationship between fatigue stress and life at different survival rate) curve obtained by the RGPM is proposed. The results show that the estimated S-N curve is not suitable for low cycle fatigue life, fitting the experimental data with the RGPM is the best, and obtaining the P-S-N curve from the RGPM is feasible.</t>
    <phoneticPr fontId="1" type="noConversion"/>
  </si>
  <si>
    <t>GS20Mn5V</t>
  </si>
  <si>
    <t>500D</t>
    <phoneticPr fontId="1" type="noConversion"/>
  </si>
  <si>
    <t>© 2020, The Korean Institute of Metals and Materials.Abstract: Fusion reactor components undergo asymmetric cyclic loading,that leads to a progressive increase in plastic strain and causes deterioration in life of engineering components. This investigation deals with fatigue behavior of modified 9Cr–1Mo steel at room temperature and presents the effect of mean stress (σm), stress amplitude (σa) and stress rate (σ˙) on fatigue life, deformation and fracture behavior under asymmetric cyclic loading. A series of fatigue tests were conducted under asymmetric stress-controlled loading with different combinations of σm (190–210 MPa), σa (400–420 MPa) and σ˙ (50–450 MPa/s). The plastic strain increased with increase in σm and σa and the fatigue life was reduced, whereas increase in σ˙ reduced the accumulated plastic strain and the cyclic life was increased. The deformation behavior and microstructural changes under the influence of the three parameters (σm, σa and σ˙ ) were examined by tranmission electron microscope (TEM). With increase in the three parameters (σm, σa, σ˙ ), the lath martensitic structure changed to subgrain structure along with dislocation cells and forest dislocations. Scanning electron microscopy revealed unique features of fractured specimens, with progressive reduction in diameter towards the fracture-end, fatigue striations on the tapered circumferential surface and dimples on the fracture surface. Graphic Abstract: [Figure not available: see fulltext.].</t>
    <phoneticPr fontId="1" type="noConversion"/>
  </si>
  <si>
    <t>9Cr–1Mo</t>
  </si>
  <si>
    <r>
      <t xml:space="preserve">© 2021, Editorial Department of Journal of SJZU. All right reserved.In order to study the influence of corrosion and fire on the fatigue performance of Q420qD high performance steel fillet welded cross joint.Fatigue tests of cross joint were carried out under three cases. The S-N curves with the95% survival rate were established. Compared with the current codes, the fatigue characteristics and fatigue life of the cross joint were evaluated.Under the 95% survival rate, the fatigue limit value of cross joint with corrosion-only treatment and corrosion and fire treatment is 24.85% and 17.41% lower than the fatigue limit value of cross joint without treatment, respectively.After being corroded, the number of fracture cracks increased. After being affected by the fire temperature of 600 </t>
    </r>
    <r>
      <rPr>
        <sz val="11"/>
        <color theme="1"/>
        <rFont val="宋体"/>
        <family val="3"/>
        <charset val="134"/>
      </rPr>
      <t>℃</t>
    </r>
    <r>
      <rPr>
        <sz val="11"/>
        <color theme="1"/>
        <rFont val="Times New Roman"/>
        <family val="1"/>
      </rPr>
      <t xml:space="preserve">, the tough nest is relatively larger.Corrosion reduces the fatigue properties of the cross joint, and when the fire temperature reaches 600 </t>
    </r>
    <r>
      <rPr>
        <sz val="11"/>
        <color theme="1"/>
        <rFont val="宋体"/>
        <family val="3"/>
        <charset val="134"/>
      </rPr>
      <t>℃</t>
    </r>
    <r>
      <rPr>
        <sz val="11"/>
        <color theme="1"/>
        <rFont val="Times New Roman"/>
        <family val="1"/>
      </rPr>
      <t xml:space="preserve">, the fire temperature will increase the fatigue performance of the cross joint.When the number of cycles is more than 200, 000 times, the design curves of EN code, GBJ code and GB code can respectively predict the fatigue life of fillet weld cross joint without treatment, corrosion-only treatment and corrosion and fire treatment, and have sufficient safety reserve.Corrosion will increase the number of broken cracks, and the plasticity of the material is improved by fire temperature of 600 </t>
    </r>
    <r>
      <rPr>
        <sz val="11"/>
        <color theme="1"/>
        <rFont val="宋体"/>
        <family val="3"/>
        <charset val="134"/>
      </rPr>
      <t>℃</t>
    </r>
    <r>
      <rPr>
        <sz val="11"/>
        <color theme="1"/>
        <rFont val="Times New Roman"/>
        <family val="1"/>
      </rPr>
      <t>. The fracture morphology and fatigue displacement change law before transient fracture are consistent with the fatigue damage curve.</t>
    </r>
    <phoneticPr fontId="1" type="noConversion"/>
  </si>
  <si>
    <t>Q420qD</t>
  </si>
  <si>
    <t>© 2021 SjF STU Bratislava.The aim of the study was to predict the fatigue life of metallic bone plates employing SIMULIA fe-safe software. Two materials commonly used for surgical implants were subjected to investigation: 1.4441 (ASTM F138) stainless steel for implants and Ti6Al4V ELI (ASTM F136) titanium alloy. The material parameters of the two materials were determined from experimental research. Four-point bending fatigue testing was conducted on two generations of bone plates in order to allow for the comparison of the prediction results with the measured data from the experiments.</t>
    <phoneticPr fontId="1" type="noConversion"/>
  </si>
  <si>
    <t>F138</t>
  </si>
  <si>
    <t>F136</t>
  </si>
  <si>
    <t>Copyright ©2021 Tribology. All rights reserved.In recent years, with the continuous development of railway transportation, the speed of passenger trains has continued to increase. Rolling contact fatigue failure has become the main failure form of wheel-rail materials. In order to improve the rolling contact fatigue life of train wheels, the influence of original microstructure on rolling contact fatigue life of ER9 high speed wheel steel was analyzed. It provided theoretical and experimental basis for the design and damage control of key materials of rail transit. The ER9 wheel steel with the original microstructure of lamellar pearlite + proeutectoid ferrite (P+PF) was quenched and tempered to obtain the ER9 wheel steel with the original microstructure of tempered sorbite (TS). GPM-40 rolling contact fatigue testing machine was used for rolling contact fatigue test. Because the actual wheel-rail running process is the rolling contact fatigue phenomenon after a certain dry friction operation, in order to be closer to the engineering reality, the pre-wear of the ER9 wheel steels with two different original microstructures, and then the rolling contact fatigue test is performed. In this test, ER9 wheel steel is the main sample, and U71Mn rail steel is used as the accompanying sample. Use FM-700 microhardness tester for hardness measurement, use USB digital microscope, Zeiss Supra 55 field emission scanning electron microscope with electron backscatter diffraction (EBSD) to observe and analyze the surface morphology, surface microstructure and cross-sectional microstructure of two different original microstructure samples. Analyze the reasons for the difference in fatigue life of the two samples before and after pre-wear. Results: According to the principle of colloidal equilibrium, lamellar cementite is easier to dissolve. During machining, due to the interaction of cutting force and cutting heat, The original P+PF sample will form a machined fine-grain layer, which is unevenly distributed on the surface of the sample, the maximum thickness is about 1 μm, while the original TS sample has no obvious fine-grain layer. Due to the existence of the machined fine-grain layer, the rolling contact fatigue life of the two different original microstructure samples is quite different. Rolling contact fatigue life of original P+PF sample and original TS sample are 1.6×106 cycles and 5.6×105 cycles, respectively. Observe the cross-sectional microstructure and cracks of the two samples after the same cycle of rolling contact fatigue test. The P+PF sample will preferentially form shallow spalling, and rolling contact fatigue cracks will be induced on the basis of shallow spalling, while the TS sample will Rolling contact fatigue cracks with an angle of 45° to the surface are directly formed. As the number of operating cycles increases, the length of fatigue cracks continues to grow. When pre-wearing two samples with different original microstructures for 1×105 cycles, the surface of the P+PF sample was dominated by adhesive wear, and there was a slight fatigue wear characterized by scaly skin. While TS sample the form of wear is adhesive wear. Observing the cross-sectional microstructure of the sample at this time, both the P+PF sample and the TS sample showed a fine-grained layer due to the plastic deformation of the sample surface under the action of the contact stress. The surface hardness of the two samples has been greatly improved. The P+PF sample has a better surface hardening ability. Pre-wear causes the surface of the sample to be strengthened, which improves the rolling contact fatigue life under oil lubrication conditions.In the subsequent rolling contact fatigue test, two different original microstructure ER9 wheel steel samples all showed the shallow exfoliation of the fine-grained layer.After pre-wear, the rolling contact fatigue life of the P+PF sample and TS sample was 2.7×106 cycles and 8.3×106 cycles, respectively. Conclusion: During the fatigue test, the original P+PF sample will preferentially initiate shallow cracks on the surface, shallow cracks propagate in the fine-grained layer to form shallow spalling, and fatigue cracks are induced in the area where the fine-grained layer spalls. On the other hand, rolling contact fatigue cracks initiated directly after short cycles of operation of the original TS sample. Therefore, the original P+PF sample has better resistance to fatigue crack initiation. After pre-wear 1×105 cycles, a small amount of fatigue wear cracks were formed on the surface of the P+PF sample, and some of the fatigue wear cracks became the crack source of rolling contact fatigue cracks. In addition, the surface hardness of the pre-wear P+PF sample is higher and more fragile, and the initiation of fatigue cracks are easy to propagate. However, due to the refinement of the surface layer of the sample, which effectively resists the initiation of cracks, the fatigue life is increased by 1.7 times compared with the original P+PF sample. After pre-wear 1×105 cycles, the TS sample did not show fatigue wear cracks. At the same time, due to the surface strengthening caused by the pre-wear, the fatigue life of the TS sample was 15 times longer than that of the original TS sample, and was higher than the same cycle of pre-wear 3 times of P+PF sample.</t>
    <phoneticPr fontId="1" type="noConversion"/>
  </si>
  <si>
    <t>ER9</t>
  </si>
  <si>
    <t>U71Mn</t>
  </si>
  <si>
    <t>© 2021 The AuthorsThe fatigue life of drill pipe is a vital factor affecting the drilling process and safety, while severe fatigue failure of drill pipe under the condition of high temperature containing hydrogen sulfide have been reported frequently in recent years. Hence, a systematic methodology was proposed to investigate the fatigue behavior of different drill pipe under multi-factor environment. The present work aims to characterize the fatigue life and mechanism of G105, S135, V150 as well as the titanium alloy drill pipe. The hardness and tensile tests were initially performed to determine the material characterization of the different drill pipe. Then, a fatigue experimental system was specifically designed based on the experimental conditions to evaluate the fatigue property of the drill pipes. Experimental results reveal that in the air, drill pipe's fatigue life could be longer with the increasing steel grade while in drilling mud, the fatigue performance of titanium alloy drill pipe is the best. The results of sensitivity analysis demonstrate that the coupling factor of H2S mud with temperature showed the greatest influence on the fatigue properties, followed by the single factor of H2S mud and the temperature respectively. The sensitivity to temperature and mud coupling factors is: V150 (65.2%) &gt; S135 (58.1%) &gt; Ti (51.6%) &gt; G105 (40.3%). The sensitivity for H2S mud is: V150 (59.8%) &gt; S135 (51.6%) &gt; G105 (29.7%) &gt; Ti (21.7%). The order of sensitivity to temperature is as follows: Ti (6.5%) &gt; S135 (6.3%) &gt; G105 (2.5%) &gt; V150 (1.5%). The mechanisms underlying fatigue fracture were explored. Finally, according to the experimental results, the economical practicality of different drill pipes is analyzed and compared. The work presented in this paper can provide a technological basis for fatigue theory and service conditions of drill pipes.</t>
    <phoneticPr fontId="1" type="noConversion"/>
  </si>
  <si>
    <t>G105</t>
  </si>
  <si>
    <t xml:space="preserve"> V150</t>
  </si>
  <si>
    <t>© 2021 The AuthorsThe objective of the present work was to investigate the effect of different cermet coatings on tensile and high-cycle fatigue properties of AISI 1045 steel using High-Velocity Oxygen Fuel (HVOF) thermal spray process. In this study, the WC-12Co, WC-10Co-4Cr, and Cr3C2–25NiCr cermet powders were coated onto the surface of annealed AISI 1045 steel specimens via the HVOF thermal spray process. The corresponding HVOF thermal spraying results were compared with those obtained from hard chrome (Cr) electroplating process. The thermal spray coated specimens showed load drop tendency beyond the yield point with significant work hardening in the tensile results, but low fatigue life than the base material in high-cycle fatigue results due to defects and poor adhesion at the interface. However, those cermet coating materials showed higher fatigue strengths than the hard chrome plated material. Fractography tests showed that fatigue strength was not only dependent on residual stress, but also influenced by the modes of fatigue failure related to the coated layer's cohesion and adhesion strength. Overall, the Cr3C2–25NiCr cermet coating is preferable due to its less porosity, high fatigue property, and better adhesion than the other coated materials.</t>
    <phoneticPr fontId="1" type="noConversion"/>
  </si>
  <si>
    <t>© 2021 by the authors. Licensee MDPI, Basel, Switzerland.Due to extreme working conditions of mining conveyors, which contaminate gear oil with solid particles, their transmissions are exposed to intensive abrasion, scuffing, and even rolling contact fatigue (pitting). These effects shorten gear life. To prevent their occurrence, a wear-resistant coating can be deposited on gear teeth. The resistance to abrasive wear, scuffing, and pitting was investigated and reported in the article. Simple, model specimens were used. Abrasive wear and scuffing were tested using a pin-and-vee-block tribosystem in sliding contact. A cone–three-ball rolling tribosystem was employed to test pitting. The material of the test specimens (pins, vee blocks, cones) was 18CrNiMo7-6 case-hardened steel. Two types of DLC (Diamond-like Coatings) coatings were tested, W-DLC and W-DLC/CrN. The vee blocks and cones were coated. Two industrial gear oils were selected to lubricate the specimens: one with a mineral and one with a synthetic PAO (polyalphaolephine) base, as pure oil or contaminated with solid particles from a coal mine. The results show that, to minimize the tendency to abrasion, scuffing, and pitting of specimens made of 18CrNiMo7-6 steel, the W-DLC/CrN coating should be deposited. This coating also gives very good protection when the lubricating oil is contaminated.</t>
    <phoneticPr fontId="1" type="noConversion"/>
  </si>
  <si>
    <t>© 2021 by the authors. Licensee MDPI, Basel, Switzerland.In this study, a linear model of the transformation of the stress amplitude due to the mean value was used. The coefficient of the material sensitivity to cycle asymmetry with consideration of the dependence of this coefficient on the number of fatigue loading cycles is also used. A three-parameter surface model of limited stresses is proposed in this paper. The model is verified using the results of fatigue tests for cyclic bending and torsion under mean loads. The tests are performed for two types of alloy steels—S355J0 and S355J2G1W. Comparison of the allowable stress amplitudes obtained experimentally with those predicted using the proposed model shows errors of no more than 18%, with the area of the surface with the largest error being relatively small.</t>
    <phoneticPr fontId="1" type="noConversion"/>
  </si>
  <si>
    <t>S355J0</t>
  </si>
  <si>
    <t>S355J2G1W</t>
  </si>
  <si>
    <t>© 2021 by the authors. Licensee MDPI, Basel, Switzerland.The aim of this work is to characterize the rolling and rolling-sliding contact fatigue failure mechanisms on the 32CrMoV13 nitrided steel. During rolling contact fatigue tests (RCF), two general features were observed: specimens presenting short lives and rough and sharpened spalling damage and specimens presenting long lives and only microspalling marks. It was possible to determine a contact fatigue limit of 3 GPa. During rolling-sliding contact fatigue tests (RSCF), a clearly different behaviour between the two specimens in contact has been observed: the driver shows circumferential and inclined cracks and only inclined cracks appear in the follower. This behaviour can be understood if the effect of the residual stress state in near-surface layers is considered. Before RCF tests, the residual stresses are compressive in all near-surface layers. After RCF tests, strong residual stress relaxation and even reversing behaviour was observed in the axial direction, which facilitates the surface crack initiation in the circumferential direction at rolling track borders.</t>
    <phoneticPr fontId="1" type="noConversion"/>
  </si>
  <si>
    <t>32CrMoV13</t>
  </si>
  <si>
    <t>© 2021 The AuthorsSteel surface decarburization leads to insufficient hardness in the surface area due to carbon depletion, reducing its fatigue life significantly. Various models have been proposed to simulate the decarburization behaviour. However, the influence of steel oxidation is either completely ignored or calculated separately, and the concentration-dependent carbon diffusivity in austenite is seldom considered. In this research, a numerical decarburization-oxidation integrated model based on the control volume method considering concentration-dependent carbon diffusivity was proposed. Isothermal and continuous-heating decarburization tests were conducted for a Fe-0.6C-1.8Si-0.8Mn spring steel in the air. Under isothermal holding between 700–1000 °C for 30–60min, the decarburization ferrite thickness rises with the increase of temperature, levelling off around 800–825 °C, and then starts to decrease. During continuous heating, the decarburization ferrite thickness increases at first to 76.1 μm at 840 °C and then starts to decrease to 61.6 μm after holding at 900 °C for 300s, finally rising to 65.8 μm after holding at 900 °C for 900s. Predictions of the proposed decarburization model were compared with experimental results, and a good match can be found between them. The significance of considering oxidation and concentration-dependent carbon diffusivity during modelling was emphasised as well.</t>
    <phoneticPr fontId="1" type="noConversion"/>
  </si>
  <si>
    <t>SAE52100</t>
  </si>
  <si>
    <t>Fe-0.6C-1.8Si-0.8Mn</t>
  </si>
  <si>
    <t>© 2021 Elsevier LtdThe fatigue lives of forged and cast 42CrMo4 steel were investigated in the range from high- up to very high cycle fatigue. The experiments were performed at 295 K (RT) and elevated temperatures of 473 K and 773 K. The fatigue failure occurred due to internal defects (non-metallic inclusions and microshrinkages). The results were discussed according to the influence of temperature and internal defects on the fatigue behaviour. The fatigue lives at 773 K were described using a short crack growth model and it is shown that the damage mechanism changed from lower temperatures to 773 K.</t>
    <phoneticPr fontId="1" type="noConversion"/>
  </si>
  <si>
    <t>© 2021 Elsevier B.V.Nowadays, fatigue life of engineering components is a major topic. In the literature, extensive works have been reported in order to assess the machining-induced surface integrity which is known to be a first-order parameter for the fatigue resistance. This paper lies in the framework of turning-induced residual stress prediction by presenting an up-dated method based on a two-scale approach. Previous works aimed at building a 3D hybrid method consist of modelling the turning consequences through equivalent thermo-mechanical loadings combining a finite element model with experimental tests. The new proposed global hybrid strategy keeps the same concept but has the advantage of defining the thermo-mechanical shapes more accurately thanks to local 2D orthogonal cutting models. Moreover, the calibration of the equivalent thermo-mechanical loadings is easier as only turning forces have to be measured, which makes it more accessible to end-users. Finally, the model provides results considering the effective machined surface topography instead of considering a basic flat surface. After carefully detailing each step of the numerical method, a validation case study concerning a longitudinal turning operation on a 15-5PH martensitic stainless steel is proposed. By comparing numerical results with experimental residual stresses coming from X-Ray diffraction, the new numerical method shows its superiority to predict, within few hours, much more accuratly the residual stress state induced by a real longitudinal turning operation.</t>
    <phoneticPr fontId="1" type="noConversion"/>
  </si>
  <si>
    <t>15-5PH</t>
  </si>
  <si>
    <t>© 2021, Editorial Board of Journal of Plasticity Engineering. All right reserved.To study the mechanical properties of B1500HS high strength steel and AA5052 aluminum alloy self-piercing riveted joint, the quasi-static tensile test and axial tension-tension fatigue test of joints were carried out. The load/stress ratio-life curves were obtained by fitting the fatigue test data with the least square method, and the influence of load level and stress ratio on fatigue property of self-piercing riveted joint was analyzed. The results show that forming parameters of quasi-static tensile sample SAT(B1500HS+AA5052)are superior to that of AST sample(AA5052+B1500HS). The influence of substrate order on the maximum failure load is relatively small, while the failure displacement of SAT sample is much greater than that of AST sample. Fatigue properties of fatigue sample SAF(B1500HS+AA5052)with different load levels and stress ratios are all better than those of ASF sample (AA5052+B1500HS). Within the value range, the fatigue life of the two kinds of samples decreases with the increase of load level and increases with the increase of stress ratio. The quasi-static tensile failure form of SAT sample is the material tear of B1500HS substrate, and that of AST sample is the detach of rivet from AA5052 aluminum alloy sheet. The fatigue failure form of SAF sample is the fracture of AA5052 substrate extending unidirectionally from riveting point to the edge of substrate, however, the winglike symmetrical fatigue crack occurs on AA5052 aluminum alloy sheet of ASF sample.</t>
    <phoneticPr fontId="1" type="noConversion"/>
  </si>
  <si>
    <t>B1500HS</t>
  </si>
  <si>
    <t>AA5052</t>
  </si>
  <si>
    <t>© 2021 Elsevier B.V.Corrosion has a great endangerment for the fatigue performance of bridge steel members. As a newly developed self-magnetic leakage (SMFL) nondestructive testing (NDT) technique, metal magnetic memory (MMM) is regarded as a potential and feasible approach for examining fatigue damage of ferromagnetic material. Thus, the tension-tension high cycle fatigue (HCF) tests for the Q345qD bridge steel sheet specimens with local corrosion were carried out in this paper, and the normal component HSF(y) of SMFL field on the surface of specimens were investigated innovatively via MMM method. The experimental results show that the mutational crest (or trough) and the crest-trough (or trough-crest) behavior on the curves of HSF(y) signal and its gradient K can accurately indicate the range of corroded region and locate fatigue crack position. Then, the significant experimental correlations between magnetic characteristic parameters and crack size were demonstrated. The maximum value (or the minimum value) Km and the crest area Ka of the gradient curve can be utilized for the comprehensive characterization of crack initiation and propagation in the corroded region. Comparing with the experimental correlations proved that the established improved magnetic dipole models were reliable to simulate the variation of HSF(y) signal at the corroded region before and after cracking. Finally, based on the naive Bayesian model, the statistical evaluation of normalized fatigue life for corroded bridge steel was realized by classification via magnetic characteristic parameter. This research will serve as a base for future studies of fatigue crack detection and fatigue life estimation on the corroded bridge steel component based on MMM method.</t>
    <phoneticPr fontId="1" type="noConversion"/>
  </si>
  <si>
    <t>Q345qD</t>
  </si>
  <si>
    <t>© 2021 Kauno Technologijos Universitetas. All rights reserved.In industrial fields, thermal fatigue behavior has recently acquired an important role which is mainly related to the interaction between mechanical and thermal conditions. This paper proposes a thermal fatigue model of H13 tool steel under thermos-mechanical cycles. A test apparatus was used to assess the thermal fatigue resistance of materials to estimate surface crack area when specimens are subjected to thermal cycling. Thermal cycling up to 700°C was used, and crack patterns were examined after 1850, 3000, and 5000 cycles. Temperature distributions were measured at different locations in the test specimens. A model was developed to establish a relationship between mechanical cycling and thermal analysis. From the results, the thermal fatigue resistance was significantly improved over the control parameter after heating and cooling during thermomechanical cycles. The model was applied to determine the best performance and in-service life of die casting tools.</t>
    <phoneticPr fontId="1" type="noConversion"/>
  </si>
  <si>
    <t>© 2021 by the author. Licensee MDPI, Basel, Switzerland.In this study, the impact of pseudo-random non-proportional bending-torsion fatigue loadings proportion on the fatigue life and the fracture surface topography was analyzed. Investigation was carried out for 24 specimens made of S355J2 steel with 11 different ratios of maximum stresses λ. For these cases, after the fatigue tests, the surface topography measurements were carried out using an optical profilometer, using the focus variation method. Three fracture zones were analyzed for each specimen: (1) total; (2) propagation; (3) rupture, taking into account the root average square height Sq and void volume Vv parameters. The results pointed that ratio of maximum stresses λ is the most influenced on volume surface parameters represented by void volume at a given height Vv, in the rupture area. A new fatigue loading parameter P was used, depending on fatigue life T and ratio of maximum stresses λ, which shows very good correlation in 4th degree type of fit, to void volume Vv parameter for the rupture area.</t>
    <phoneticPr fontId="1" type="noConversion"/>
  </si>
  <si>
    <t>© 2021 by the authors. Licensee MDPI, Basel, Switzerland.This study investigated the effect of maximum inclusion on the life of SAE52100 bearing steel processed by two different melting routes, vacuum induction melting plus electroslag remelting (VIM + ESR), and basic oxygen furnace plus ladle furnace plus vacuum degassing process (BOF + LF + RH) by the metallographic method, Aspex explorer, and rotated bending fatigue test. The rotated bending method was applied to examine the maximum inclusion size in a satisfactory manner, whereas both the metallographic method and Aspex explorer underestimated the result. Regardless of the characterization methods, the results show that the total number of inclusions in VIM + ESR melted steel is significantly higher than that in BOF + LF + RH processed steel, but the maximum inclusion size of VIM + ESR melted steel is significantly smaller than that of the BOF + LF + RH degassed steel. The distribution of the maximum inclusion size could be well fitted by the inverse Weibull distribution and could be well applied to reveal the different inclusion size distribution based on the data examined by the rotated bending fatigue method. Finally, a new equation was proposed to establish the relationship among the loading stress amplitude, rotated bending fatigue number, and the maximum inclusion size.</t>
    <phoneticPr fontId="1" type="noConversion"/>
  </si>
  <si>
    <r>
      <t xml:space="preserve">© 2021, ASM International.The present study aims at investigating the low cycle fatigue behavior of two fully AISI 1080 pearlitic steels which differed in their interlamellar spacing (72 ± 15 and 143 ± 32 nm). Low cycle fatigue tests were performed under positive strain control at different total strain variations (0.6% </t>
    </r>
    <r>
      <rPr>
        <sz val="11"/>
        <color theme="1"/>
        <rFont val="宋体"/>
        <family val="3"/>
        <charset val="134"/>
      </rPr>
      <t>≤</t>
    </r>
    <r>
      <rPr>
        <sz val="11"/>
        <color theme="1"/>
        <rFont val="Times New Roman"/>
        <family val="1"/>
      </rPr>
      <t xml:space="preserve"> ∆εt </t>
    </r>
    <r>
      <rPr>
        <sz val="11"/>
        <color theme="1"/>
        <rFont val="宋体"/>
        <family val="3"/>
        <charset val="134"/>
      </rPr>
      <t>≤</t>
    </r>
    <r>
      <rPr>
        <sz val="11"/>
        <color theme="1"/>
        <rFont val="Times New Roman"/>
        <family val="1"/>
      </rPr>
      <t xml:space="preserve"> 1.6%). It is shown that both alloys presented an asymmetric stress response and a cyclic softening during the first fatigue life fractions. The tension stress peaks were higher for the fine pearlitic steel than for the coarse one but the compression stress peaks were less different. The extrusion–intrusion pairs formed at the external surface were more developed for the coarse pearlitic steel. The results suggest that the critical short crack size to propagate in the bulk is much smaller in the fine pearlitic steel which explains the shorter fatigue lives. For both steels, the entire fracture surface comprised a fatigue propagation zone, a final fully brittle zone separated by a narrow ductile transition zone.</t>
    </r>
    <phoneticPr fontId="1" type="noConversion"/>
  </si>
  <si>
    <t>AISI 1080</t>
  </si>
  <si>
    <t>© 2021, Editorial Department of JCEE. All right reserved.Corrosion is one of the most typical form of durability degradation of steel bridge and the corrosion morphology takes significant effect on the strain distribution of the structural surface, which has evident effect on the ultra-low cycle fatigue performance of steel plate. In order to investigate the characteristics of steel corrosion morphology as well as the effect of the corrosion on the structural ultra-low cycle fatigue(ULCF) performance, this paper takes the steel kind of Q345 as the study case, conducting surface morphology measurements of four groups of artificially accelerated corroded steel plate sampleswith different corrosion degrees.The possibility of characterizing the corrosion morphology by roughness, fractal dimension and power spectral density function is discussed.Meanwhile, precise finite element models consistedby hexahedron elements of corroded specimens are established on the basis of 3D profile data, the ULCF cracking life of corroded steel is calculated using the improved cyclic void growth model (CVGM), and the effect of corroded surface morphology on ULCF cracking life of steel is analyzed.The research results indicate that: the corrosion rates of the artificial acceleration corrosion tests are significantly affected by the thickness of the rust layers.However, the surface roughness, fractal dimension, and power spectrum density function are unable to differentiate the corrosion degree.According to the numerical calculation results, the unevenness of corrosion morphology is the very important factor on the UCLF performance degradation.Also, the reduction of the cross section, the position on the surface of specimens, and the dimension characters of the critical corruption pits contribute a coupling effect on the ULCF cracking life of the corroded steel specimens.</t>
    <phoneticPr fontId="1" type="noConversion"/>
  </si>
  <si>
    <t>© 2021 Institution of Structural EngineersThis study aims to investigate the effect of eccentric load on the seismic and fracture behavior of Q235B steel members with circular hollow section (CHS). To this end, uniaxial tension and ultra-low cycle fatigue tests on both un-notched and notched Q235B steel coupon specimens were conducted first to evaluate the material's micromechanical fracture behavior. Next, 7 full-scale Q235B CHS steel members with different global slenderness were tested under cyclic axial loads with varying eccentricities. It is observed that: (1) the increase of the eccentricity of the axial load negatively affects the seismic and fracture resistance of CHS steel members, resulting in the deterioration of the strength, stiffness, energy dissipation, and ductility; (2) Large eccentricities lead to the reduction in the fracture life of Q235B CHS steel members; and (3) High global slenderness results in the reduction in both compression bearing capacity and energy dissipation of CHS steel members. In addition to the experimental program, finite element analyses are performed to simulate the seismic and fracture behavior of CHS steel members. The results from the finite element analyses are in good agreement with those from the experiment.</t>
    <phoneticPr fontId="1" type="noConversion"/>
  </si>
  <si>
    <t>© 2021 Elsevier LtdThis study reports on the corrosion fatigue behaviour of fillet welds in the as-welded and the high frequency mechanical impact (HFMI) treated condition. For this purpose, transverse attachment specimens made of steel S355J2+N were investigated. Seawater corrosion was simulated by immersing the specimens in artificial seawater and by the salt spray chamber test. Sequential and simultaneous corrosion fatigue tests were carried out on the corroded specimens under axial and bending loading. FEM simulations show that the stress concentration factors are reduced due to the corrosion-related change in HFMI-treated weld geometry. HFMI significantly improves fatigue life in all investigated cases.</t>
    <phoneticPr fontId="1" type="noConversion"/>
  </si>
  <si>
    <t>© 2021 Elsevier LtdThis study examines the Low and High Cycle Fatigue failure (LCF and HCF) of Load-carrying Cruciform Welded Joints (LCWJ) made of 10CrNi3MoV steel through a combined investigation of experimental, simulation, and analytical methods. LCF and HCF tests were conducted on LCWJ specimens with various weldment strength matching conditions and geometric configurations. Different fatigue failure modes can be observed from potential fracture points due to the discrepancy of strength and geometry in weldments, which exhibits the discrepancy of fatigue life. New uniform energy analytical formulations for Weld Toe (WT) and Weld Root (WR) are established to predict the LCF and HCF indicator of LCWJ considering the plasticity and mechanical heterogeneity effects of the weldments based on the generalized Neuber concept of Fictitious Notch Rounding (FNR). Furthermore, an effective notch energy indicator is introduced and implemented to evaluate fatigue behaviors of welded components in both LCF and HCF regimes. According to the proposed analytical solutions, experimental data from WT and WR failure under force and displacement-controlled cyclic loadings are evaluated and verified. The results show that the notch-energy indicator can express the unique relationship with fatigue life regardless of the strength mismatch ratios and geometry discrepancy.</t>
    <phoneticPr fontId="1" type="noConversion"/>
  </si>
  <si>
    <t>10CrNi3MoV</t>
  </si>
  <si>
    <t>© 2021Owing to their advantageous properties, such as light weight, high strength, and good corrosion resistance, aluminum alloys have been widely used for structures in environments subject to corrosion, such as coastal environments and swimming pools. However, compared to steel, aluminum alloys have a lower elastic modulus and thus are more flexible and sensitive to cyclic loads, such as wind loads, and low cycle fatigue failure due to damage accumulation. In this study, we performed hysteretic experiments and low-cycle fatigue experiments to investigate the damage characteristics, including the failure modes, hysteretic curves, and fatigue life, of aluminum alloy gusset joints under cyclic loads. Then, we established a damage-coupled cyclic plastic constitutive model of 6061-T6 aluminum alloy based on continuum damage mechanics and implemented it in ABAQUS through a user-defined material model subroutine (UMAT). The parameters of the constitutive model were determined from cyclic uniaxial tests, and using the subroutine, a numerical simulation of the joints was carried out. The simulation results of the damage distribution, hysteretic curves, and fatigue life of the joints are consistent with the experimental results, which confirm that the analysis method established in this study can predict the crack location effectively. Due to the small number of experimental joints, the prediction of fatigue life needs further research to improve the reliability.</t>
    <phoneticPr fontId="1" type="noConversion"/>
  </si>
  <si>
    <t>6061-T6</t>
  </si>
  <si>
    <t>© 2021, Chinese Lasers Press. All right reserved.Objective: With the development of science and technology and its needs in practical engineering, metal parts are often subjected to extreme conditions, such as high alternating stress, high temperature, high speed, and high corrosion. Therefore, solving the problem of repairing failed parts under extreme conditions is urgent and complicated. It is necessary to analyze and evaluate the failure mode and service life of parts and seek suitable repair materials and process methods. In this study, the hot working die of H13 steel commonly used in engineering is taken as the background, and the strengthening and repair under extreme conditions are taken as the starting point, and investigates the laser cladding strengthening and remanufacturing technology to strengthen various parts suitable for operation under extreme conditions. Repair provides a certain reference significance. Recently, there have been successful study results based on laser cladding; however, the study on Cr3C2-NiCr powder as a laser cladding material is relatively rare. Therefore, Cr3C2-NiCr is selected herein as the cladding material where Cr3C2, as a reinforcing phase, can improve the wear resistance, heat resistance, and hardness of the mold surface. Its physical properties resemble those of H13 steel, thereby reducing the melting cracking caused by material mismatch during the coating process. As an adhesive, NiCr can play a transitional role between the substrate and cladding material and improve the heat and corrosion resistance of the bonded part. Methods: Laser cladding technology is used to prepare a cladding layer of H13 and Cr3C2-NiCr composite powder on the surface of the H13 substrate. The microstructure and phase structure of the cladding powder and coating and the bonding characteristics of the coating and substrate are observed and analyzed using scanning electron microscopy (SEM), energy dispersive spectroscopy (EDS), and X-ray diffraction (XRD). The thermal fatigue property of the cladding layer is tested using a thermal shock test. The microhardness of the coating surface and section are measured using a microhardness tester. The influences of various factors on the wear resistance of the substrate and cladding layer are tested using a high-temperature friction and wear tester. Results and Discussions: The quality of the cladding layer of the Cr3C2-NiCr composite powder prepared via laser cladding is related to its volume fraction ratio. Compared with other proportioning schemes in the experiment, the cladding layer quality achieves the best performance using the ratio of 85%H13 and 15%NiCr3C2 (Fig. 2). The grain distribution of the cladding layer is uniform; the direction of the dendrite is generally along the substrate and points to the surface of the cladding layer at a certain angle (Fig.3). The structure in the cladding layer is dominated by dendrite, and the main phases are martensite, Cr3C2, Cr7C3, and carbide (Cr•Fe)7C3, among which the martensite diffraction peak is the most obvious (Fig. 5). The surface scanning atlas show that the binding mode between the cladding layer and matrix is metallurgical bonding (Fig. 4). Thermal shock tests show that sample No. 3 with this ratio scheme achieves the best thermal fatigue performance (Fig. 8). The microhardness of the cladding layer surface of the six samples are tested, and the microhardness of the cladding sample surface significantly increased compared with the substrate (Fig. 12 (a)). The surface microhardness of the cladding layer of sample No. 3 is measured. The results show that the surface hardness of the cladding layer is the highest, with a microhardness value of approximately 1100 HV. With an increase in the distance from the surface of the cladding layer, the microhardness value of the cladding layer decreases gradually. At 0.8 mm from the surface, owing to many carbides and aciculate martensite dispersed in the tissue, the hardness is approximately 790.65 HV (Fig. 12 (b)). Due to the occurrence of self-quenching in the surface of the matrix, the hardness increases compared with other regions of the matrix. The microhardness of the laser cladding layer increases by approximately 350 HV compared with that of the substrate, which can strengthen the surface of H13 steel. The wear resistance test of the cladding layer showes that under the same conditions, the wear depth of the cladding layer is lower than that of the matrix, indicating that the wear resistance of the cladding layer is higher than that of the matrix (Fig.13). Conclusions: Under the determined process parameters, the cladding layer quality of 85%H13+15%NiCr-Cr3C2 composite powder prepared via laser cladding achieves the best performance and the composite powder exhibits the Fe-Ni and Fe-Cr phases in the XRD pattern. The main phases of the cladding layer are martensite, Cr3C2, Cr7C3, and carbide (Cr•Fe)7C3, among which the martensite diffraction peak is the most obvious. This suggests that the martensite transformation is relatively complete in the structure obtained after cladding. After laser cladding treatment, the microhardness of the cladding layer is significantly increased and it increases with increase in the Cr3C2-NiCr content. The surface microhardness of the cladding layer is close to 1100 HV, which is approximately twice that of the substrate (570 HV). The average microhardness of the cladding layer (920 HV) is increased by approximately 350 HV compared with that of the substrate, achieving the purpose of strengthening the surface of the H13 steel. Under the same conditions, the wear depth of the substrate is significantly greater than that of the cladding layer, indicating that the wear resistance of the cladding layer is better than that of the substrate.</t>
    <phoneticPr fontId="1" type="noConversion"/>
  </si>
  <si>
    <t>© 2021The fatigue life assessment of welds represents an engineering challenge regarding material inhomogeneity, welding residual stresses, notch stress effects and multiaxial loading conditions. In a weldment due to the non-uniform heating process the material in the weld metal and adjacent regions may exhibit heterogeneous mechanical properties. This makes the local stress-strain evaluations even more complicated under fatigue loading conditions. Therefore it is essential to characterize the variation of mechanical and particularly cyclic properties of the material in the vicinity of the weld notches. To improve the predictions of fatigue life estimation, numerical modelling techniques are complemented by experimental studies. The present work investigates the effects of weld induced microstructure variations in the multiaxial cyclic properties of the ferritic-pearlitic steels. A numerical model to describe the cyclic plastic deformation behavior of constructional steel S355J2H is established. Two material states present in the vicinity of a weld, the base material and the heat-affected zone (HAZ) are considered. Special attention was given to the non-proportional hardening of the material. Experimental results for both materials are used to calibrate the isotropic and kinematic hardening constants in the Chaboche plasticity model. The calibrated model is applied to multiaxial loading conditions. To account for non-proportional hardening effects, a constitutive motivated parameter by Tanaka is implemented. Therefore, first, the proportional results are reproduced and then the non-proportionality parameter is incorporated into the isotropic hardening law. The results of the calibration procedure for both proportional and non-proportional multiaxial load paths are discussed regarding its applicability in fatigue analysis and limitations of the model.</t>
    <phoneticPr fontId="1" type="noConversion"/>
  </si>
  <si>
    <t>S355J2H</t>
  </si>
  <si>
    <t>© 2021 by the authors. Licensee MDPI, Basel, Switzerland.The fatigue strength and fatigue life of high-strength steels are greatly affected by their surface roughness. This study investigates the underlying mechanisms responsible for fatigue failure of the high-strength steel 42CrMo. Bending fatigue tests of stepped shafts with different levels of surface roughness were conducted to observe the fatigue live reduction affected by surface topography. Besides, the mechanical properties of 42CrMo and its strain–life relationship were established. Moreover, the analytical formulas to describe the stress concentration factor (SCF) and fatigue notch factor (FNF) induced by surface topography were introduced. To estimate the fatigue life of machined specimens with the consideration of surface roughness, the elastic portion of the total strain–life curve of the material was revised with the proposed analytical FNF imposed by surface topography. Comparisons between the estimated fatigue lives and experimentally obtained fatigue lives show that the effect of surface roughness on fatigue lives could be estimated effectively and conveniently by the proposed procedure.</t>
    <phoneticPr fontId="1" type="noConversion"/>
  </si>
  <si>
    <t>42CrMo</t>
  </si>
  <si>
    <t>© 2021 by the authors. Licensee MDPI, Basel, Switzerland.The influence of the electrodeposition of cadmium and zinc-nickel and the stress concentration effect on the fatigue behavior of AISI 4140 steel threaded components were studied. Axial fatigue tests at room temperature with a stress ratio of R = 0.1 were performed using standard and threaded specimens with and without nut interface under base material, cadmium, and zinc-nickel-coated conditions. Finite element analysis (FEA) was used, considering both elastic and elastoplastic models, to quantify the stress distribution and strain for threaded specimens with and without a nut interface. The numeric results were correlated to the experimental fatigue data of threaded components with and without the nut interface, to allow the oil &amp; gas companies to extrapolate the results for differ-ent thread dimensions, since the experimental tests are not feasible to be performed for all thread interfaces. Scanning electron microscopy (SEM) was used to analyze the fracture surfaces. The stress concentration factor had a greater influence on the fatigue performance of threaded components than the effect of the Cd and Zn-Ni coatings. The fatigue life of studs reduced by about 58% with the nut/stud interface, compared to threaded components without nuts. The elastoplastic FEA results showed that studs with a stud/nut interface had higher stress values than the threaded specimens without a nut interface. The FEA results showed that the cracks nucleated at the regions with higher strain, absorbed energy, and stress concentration. The substitution of Cd for a Zn-Ni coating was feasible regarding the fatigue strength for threaded and smooth components.</t>
    <phoneticPr fontId="1" type="noConversion"/>
  </si>
  <si>
    <t>AISI 4140</t>
  </si>
  <si>
    <t>© 2021, The Brazilian Society of Mechanical Sciences and Engineering.Titanium alloy drill pipe as a new type of drill pipe has attracted much attention in the field of unconventional oil and gas development. In order to study the performance of titanium alloy drill pipe in the complicated wells, the hardness, flattening and tensile test were carried out firstly. The results indicated that the hardness of titanium alloy drill pipe is similar to steel pipe and it has good toughness and plastic deformation ability. The tensile strength (1017 MPa) and yield strength (927.5 MPa) of the tube body are the highest, and the weld zone has the highest elongation (15.29%). Then, the fatigue tests of titanium alloy drill pipe in air and mud were conducted to evaluate the fatigue behavior. The results indicated that titanium alloy pipe in air or mud could up to 107 cycles when suffering 50% yield strength (395 MPa) and the mud had little effect on fatigue life. The titanium alloy drill pipe can be used for a smaller radius of curvature and a larger build slope than the G105 and S135 drill pipes. Finally, the friction between titanium alloy and steel drill pipe under different operation types were analyzed by using an actual long horizontal shale gas well. The results indicated that the friction of titanium alloy drill pipe in the horizontal well was only 60% of that steel under the same conditions. This work provides the experimental and theoretical basis for the applicability of titanium alloy drill pipe in short radius and long horizontal wells.</t>
    <phoneticPr fontId="1" type="noConversion"/>
  </si>
  <si>
    <t>© 2021 Elsevier LtdHigh-manganese light-weight steels offer a great potential for structural purposes in the mobility sector due to their reduced density combined with outstanding mechanical properties. As many of the envisaged applications of these materials will suffer from cyclic loading during their service life, the fundamentals of their fatigue behavior must be studied extensively. In the present work, the low-cycle fatigue (LCF) properties of an austenitic Fe-29.8Mn-7.65Al-1.11C light-weight steel were investigated. Two microstructurally different conditions are directly compared: a homogenized, fully austenitic condition and an aged, austenitic, ϰ-carbide-containing condition. Results elaborated by total strain-controlled fatigue tests are discussed considering microstructural insights revealed by scanning electron microscopy and synchrotron diffraction analysis. Although fatigue properties are improved upon aging due to ϰ-carbide formation for lower strain amplitudes as compared to homogenized counterparts, the cyclic deformation behavior is characterized by cyclic softening at increased strain levels. Shearing of the ϰ-carbides and their mechanical dissolution due to the onset of plastic deformation are found to be the underlying mechanisms. Determination of LCF parameters for both conditions was realized by evaluation of the fatigue life based on the Coffin-Manson law and Basquin equation, eventually providing explanations for the Masing and non-Masing behavior of the aged and homogenized condition, respectively, deduced from analysis of half-life hysteresis loops.</t>
    <phoneticPr fontId="1" type="noConversion"/>
  </si>
  <si>
    <t>Fe-29.8Mn-7.65Al-1.11C</t>
  </si>
  <si>
    <t>© 2021 Elsevier LtdCarbon fiber reinforced polymer (CFRP) laminates can effectively enhance the fatigue life of steel structures. However, few studies have investigated the influence of crack-induced debonding in the CFRP-steel interface on the CFRP strengthening efficiency and the relationship of crack propagation and debonding development. This study experimentally and numerically – with the boundary element method (BEM) – investigated crack propagation and debonding development in CFRP-strengthened cracked steel (Q345, Q460, and Q690) plates. The fatigue test specimens were subjected to a maximum stress of 50% steel yield stress and a stress ratio of 0.1, during which real-time changes in CFRP strain distribution were recorded by digital image correlation (DIC). The CFRP strain gradient calculations showed that crack-induced debonding was crack length-dependent. The numerical fatigue life results were in good agreement with the experimental data when considering debonding and overestimated the experimental data without considering debonding, demonstrating the necessity of considering crack-induced debonding in calculation and design. Furthermore, a relationship was obtained between crack propagation and debonding development.</t>
    <phoneticPr fontId="1" type="noConversion"/>
  </si>
  <si>
    <t>Q460</t>
  </si>
  <si>
    <t>© 2021 Elsevier LtdThe importance of a newly developed dual UNSM (ultrasonic nanocrystal surface modification) technology on rolling friction (RF) and rotary bending fatigue (RBF) of a ball screw made of AISI 4150H steel was investigated. RF tests against AISI 52100 steel were performed under grease-lubricated conditions. The results revealed that the RF and RBF were improved after dual UNSM technology, where an improvement in surface integrity and an introduction of compressive residual stress played an influential role, respectively. Based on these results, it can be assured to achieve a smooth motion, a low noise, small torque fluctuations and an extended service life of ball screws.</t>
    <phoneticPr fontId="1" type="noConversion"/>
  </si>
  <si>
    <t>4150H</t>
  </si>
  <si>
    <t>© 2021 Elsevier LtdIt is a fundamental step to quantify the multiaxial fatigue damage considering the complex service conditions for notched components or welded structures. In our study, multiaxial Low Cycle Fatigue (LCF) tests of notched specimens were conducted on 10CrNi3MoV high strength steel and related undermatched welds under proportional and non-proportional cyclic loadings. The characteristic states of normal/shear stress, strain and energy around notch roots are analyzed considering the elasto-plastic material behavior under low cyclic loadings by the cyclic plasticity model. The predicted fatigue life curves of the test data were constructed by five strain-based and energy-based parameters combining with the critical plane approach and notch Theory of Critical Distance (TCD). According to Smith-Watson-Topper (SWT) damage parameters definitions, the paper proposed a simplified SWT model incorporating the effect of non-proportional loading, notch energy concentration characteristics and cyclic hardening behaviors for the LCF assessment of notch specimens. The proposed model shows good agreements between predictions and test data by comparing different multiaxial fatigue damage models for notch specimens.</t>
    <phoneticPr fontId="1" type="noConversion"/>
  </si>
  <si>
    <t>© 2021 Wiley-VCH GmbHThe size effect on the fatigue performance of 18CrNiMo7-6 alloy steel is investigated. From rotating bending fatigue tests at room temperature, the relationship between the stress amplitude and the number of cycles of specimens with different diameters is obtained. The surface topography, residual stress, and fracture surface of the specimen are measured. The results show that the fatigue strength increases with increasing diameter of the specimen. The fracture of the small specimens tends to be brittle fracture, whereas the fracture of the large specimens is inclined to be ductile fracture. The effects of the surface condition, relative stress gradient (RSG), residual stress, and fatigue crack propagation life on the fatigue performance of the alloy are discussed. The reasons for the size effect are interpreted in terms of the change in the RSG caused by residual stress, the trend of the RSG significantly changes with changing specimen size under different stress levels. The crack propagation life of the large specimens is longer than those of the small specimens.</t>
    <phoneticPr fontId="1" type="noConversion"/>
  </si>
  <si>
    <t>Q460</t>
    <phoneticPr fontId="1" type="noConversion"/>
  </si>
  <si>
    <t>© 2021, Editorial Department, Journal of South China University of Technology. All right reserved.One of the main failure modes of steel structure is fatigue failure, which is often accompanied by sudden fracture of steel. At present, there are little research on fatigue properties of Q690D high strength steel. In order to obtain the fatigue characteristic curve of Q690D high-strength steel, the high-cycle fatigue test of Q690D high-strength steel was carried out in this study. The S-N (stress-life) fatigue curve of Q690D high-strength steel was fitted based on the test results and compared with the existing fatigue test curves of standard fatigue formula and other strength grades of steel. The test results show that the fatigue performance of Q690D high strength steel is much better than that of ordinary steel, and is larger than the calculated values of the American steel structure specification (ANSI/AISC 360-10) and the European steel structure specification (BS EN 1993-1-9). It indicates that the fatigue performance of Q690D high strength steel is superior, and the calculated values of the specification are conservative. The fatigue curve of steel is highly correlated with its yield strength and has strong discreteness.</t>
    <phoneticPr fontId="1" type="noConversion"/>
  </si>
  <si>
    <t>SA312</t>
    <phoneticPr fontId="1" type="noConversion"/>
  </si>
  <si>
    <t>© 2021 by the authors. Licensee MDPI, Basel, Switzerland.A stent is employed to expand a narrowed tubular organ, such as a blood vessel. However, the persistent presence of a stainless steel stent yields several problems of late thrombosis, restenosis and chronic inflammation reactions. Biodegradable magnesium stents have been introduced to solve these problems. However, magnesium-based alloys suffer from poor ductility and lower than desired fatigue performance. There is still a huge demand for further research on new alloys and stent designs. Then, as fundamental research for this, AZ31 B magnesium alloy has been investigated for the effect of equal-channel angular pressing on the fatigue properties. ECAP was con-ducted for one pass and eight passes at 300 °C using a die with a channel angle of 90°. An annealed sample and ECAP sample of AZ31 B magnesium alloy were subjected to tensile and fatigue tests. As a result of the tensile test, strength in the ECAP (one pass) sample was higher than in the annealed sample. As a result of the fatigue test, at stress amplitude σa = 100 MPa, the number of cycles to failure was largest in the annealed sample, medium in the ECAP (one pass) sample and lowest in the ECAP (eight passes) sample. It was suggested that the small low cycle fatigue life of the ECAP (eight passes) sample is attributable to severe plastic deformation.</t>
    <phoneticPr fontId="1" type="noConversion"/>
  </si>
  <si>
    <t>AZ31 B</t>
  </si>
  <si>
    <t>© 2021 by the authors. Licensee MDPI, Basel, Switzerland. This article is an open access article distributed under the terms and conditions of the Creative Commons Attribution (CC BY) license (https:// creativecommons.org/licenses/by/ 4.0/).In this paper, a life prediction model associated with maximum principal stress and equivalent shear amplitude based on twin-shear unified yield criterion for multiaxial high-cycle fatigue is proposed. The equivalent shear amplitude is the normalized format of the equivalent shear amplitude based on clusters of yield criteria embodying Tresca and the linearization of Huber-von Mises, extending the application to metallic materials. Simultaneously, the effect of mean stress on multiaxial high-cycle fatigue is considered in the proposed model. As an assessment of the new prediction model, the criterion is compared with experimental data of aluminum alloy LY12CZ and carbon structural steel SM45C published in the relevant literature, which shows that most of the data are located within an error range of less than two times the data and are in good agreement with the experiment. Moreover, the proposed model is also compared with other models, such as McDiarmid, Liu, and Freitas, to validate its competitiveness.</t>
    <phoneticPr fontId="1" type="noConversion"/>
  </si>
  <si>
    <t>LY12CZ</t>
  </si>
  <si>
    <t>SM45C</t>
  </si>
  <si>
    <t>© 2021 Elsevier LtdNotch features have shown significant effects on fatigue performance of engineering components, which deserve more attentions during structural integrity design and assessment. This work firstly revisits the stress field intensity (SFI) approach as well as its recent advances. Then, an improved weight function is developed to account for the inhibition effect, and yields a modified SFI approach for notch fatigue analysis considering size effect. In addition, the relationship between fatigue failure region (FFR) radius and fatigue life was explored and quantified. Fatigue tests on Ni-based superalloy GH4169 notch specimens with different sizes were conducted at 650 °C, and experimental data of En3B steels and Al 2024-T351 alloys were used for model validation and comparison. Results indicate that the modified SFI approach provides better predictions than the other two approaches.</t>
    <phoneticPr fontId="1" type="noConversion"/>
  </si>
  <si>
    <t>En3B</t>
  </si>
  <si>
    <t>© 2021 Elsevier LtdCreep-fatigue interaction (CFI) behavior of 9Cr-1.8W-0.5Mo-VNb steel (Grade 92 steel) base metal and its weld joint has been investigated at 823 K using a constant strain rate of 3 × 10–3 s−1. Both the base metal and the weld joint exhibited continuous softening with an almost equal cyclic stress response. The fatigue life decreased with increasing hold time. The hold applied in the compressive peak strain proved more deleterious compared to the tensile hold, indicating a compressive dwell sensitivity. Besides, the weld joints showed a greater reduction in fatigue life compared to the base metal. Fracture surfaces of the tested specimens revealed the prevalence of secondary cracks and extensive oxidation in the material. Weld joint specimens failed in the base metal region in all the tests. Evidence of dynamic strain aging in the form of serrations in the stress-strain hysteresis loops was also noted.</t>
    <phoneticPr fontId="1" type="noConversion"/>
  </si>
  <si>
    <t>9Cr-1.8W-0.5Mo-VNb</t>
  </si>
  <si>
    <t>© 2021 Elsevier LtdGear shaft of 16MnCr5 steel is an important moving part to transfer torque in truck steering, which fatigue design life is 50,000 times. However, the lifetime of the test results is only about half in two design life. The microstructure, slag inclusion, phase composition and microhardness profiles of failure gear shaft were characterized by the optical microscope, scanning electron microscope and microhardness tester, respectively. The results show that cracks appeared at the fillet of the top, pitch circle and root of the gear. The size and distribution of slag inclusions in16MnCr5 steel also have a certain effect on the initiation of surface cracks of gears. The surface hardness of carburizing quenching hardening layer is low. After the heat treatment, a non-martensitic microstructure is formed, and machining hardening occurs on the right tooth surface, which seriously affects the contact fatigue degree of the gear.</t>
    <phoneticPr fontId="1" type="noConversion"/>
  </si>
  <si>
    <t>16MnCr5</t>
  </si>
  <si>
    <t>© 2021 Elsevier LtdStainless steels are known for their high corrosion resistance and strength to be used for load-bearing components. While the fatigue behavior of common stainless steel grades such as 304 and 316 are thoroughly investigated, research on multiaxial fatigue of AISI 410 is lacking. In-phase and 90° out-of-phase multiaxial fatigue loading tests were performed on AISI 410 specimens under strain-controlled conditions. Like other stainless steel grades, additional stress hardening of the alloy was observed under non-proportional loading. The evolution of equivalent stress amplitude with cycling shows that the material exhibits cyclic stress softening. In general, the fatigue damage model of Fatemi-Socie was found to overestimate the multiaxial fatigue lives of SS 410, particularly, for 90° out-of-phase loading path. Itoh's non-proportional strain range was also found to overestimate multiaxial fatigue lives, however, it was found to provider better estimate for the 90° out-of-phase loading path. This observation suggests that Itoh's non-proportional factor fNF, plays an important role in the modeling of out-of-phase multiaxial fatigue behavior of SS 410 stainless steel.</t>
    <phoneticPr fontId="1" type="noConversion"/>
  </si>
  <si>
    <t>AISI 410</t>
  </si>
  <si>
    <t>© 2021 Elsevier LtdThe present work aims to examine the low cycle fatigue (LCF) behavior of dual-phase (DP590) steel subjected to different pre-straining (uniaxial and equi-biaxial) paths. The LCF tests reveal all specimens showed continuous cyclic softening throughout the fatigue life. However, the rate of cyclic softening is higher for the equi-biaxial pre-strain specimen. The rotation of one maximum shear stress plane during fatigue cycling after equi-biaxial pre-straining introduces non-proportional loading condition, thereby significantly reducing the fatigue life. The larger lattice rotation and in-grain misorientation due to the non-proportional loading is notable for the equi-biaxial pre-strain specimen.</t>
    <phoneticPr fontId="1" type="noConversion"/>
  </si>
  <si>
    <t>© 2021 The Author(s)Understanding of crack growth behaviour is necessary to predict accurate fatigue lives. Out-of-phase thermomechanical fatigue crack propagation tests were performed on FB2 steel used in high-temperature steam turbine sections. Testing results showed crack closure where the compressive part of the fatigue cycle affected crack growth rate. Crack closing stress was observed to be different, and had more influence on the growth rate, than crack opening stress. Crack growth rate was largely controlled by the minimum temperature of the cycle, which agreed with an isothermal crack propagation test. Finite element models with stationary sharp cracks captured the crack closure behaviour.</t>
    <phoneticPr fontId="1" type="noConversion"/>
  </si>
  <si>
    <t>FB2</t>
  </si>
  <si>
    <t>© 2021 Korean Nuclear SocietyThe effect of thermal aging at 475 °C and 750 °C of Z3CN20.09M cast duplex stainless steel (CDSS) on microstructure, mechanical and intergranular corrosion properties were investigated by transmission electron microscope (TEM), nano indenter, scanning electron microscope (SEM) and corrosion fatigue test system. The result indicated that the spinodal decomposition and G precipitated were occurred after aged at 475 °C, as well as sigma precipitated at 750 °C. The microstructure degeneration of ferrite was saturated after aged for 2000h and 200 h at 475 °C and 750 °C respectively. The mechanical properties, intergranular corrosion resistance and corrosion fatigue lives were continuing deteriorated with increasing the aging time at both temperatures. The difference of the degeneration mechanisms of Z3CN20.09M CDSS aged at 475 °C and 750 °C was analyzed.</t>
    <phoneticPr fontId="1" type="noConversion"/>
  </si>
  <si>
    <t>© 2021, Editorial Office of "Jinshu Rechuli". All right reserved.A fractured high-strength torsion bar made of 45CrNiMoVA steel was analyzed by means of chemical composition analysis, fracture morphology analysis, microstructure analysis and mechanical property tests. The hydrogen content on the surface of the parts under nitrogen methanol protective atmosphere was measured, and the influence mechanism of hydrogen induced defects on torsion fatigue of the high-strength steel parts was discussed. The preventive measures to prevent hydrogen permeation were put forward and verified by experiments. The results show that the heating of high strength steel in nitrogen-methanol protective atmosphere can lead to hydrogen invasion and hydrogen embrittlement, which affects the torsional fatigue life of high strength steel parts. The surface oxidation decarburization can be effectively prevented by changing the nitrogen-methanol controlled atmosphere to nitrogen protection and applying the anti-decarburization coating on the spline parts artificially. No fracture occurs in the high-strength steel torsion bars by the improved processes.</t>
    <phoneticPr fontId="1" type="noConversion"/>
  </si>
  <si>
    <t>45CrNiMoVA</t>
  </si>
  <si>
    <t>© 2021 by the authors. Licensee MDPI, Basel, Switzerland.Multiaxial asynchronous fatigue experiments were carried out on 30CrMnSiA steel to investigate the influence of frequency ratio on fatigue crack initiation and propagation. Test results show that the surface cracks initiate on the maximum shear stress amplitude planes with larger normal stress, propagate approximately tens of microns, and then propagate along the maximum normal stress planes. The frequency ratio has an obvious effect on the fatigue life. The variation of normal and shear stress amplitudes on the maximum normal stress plane induces the crack retardation, and results in that the crack growth length is longer for the constant amplitude loading than that for the asynchronous loading under the same fatigue life ratio. A few fatigue life prediction models were employed and compared. Results show that the fatigue life predicted by the model of Bannantine-Socie cycle counting method, section critical plane criterion and Palmgren-Miner’s cumulative damage rule were more applicable.</t>
    <phoneticPr fontId="1" type="noConversion"/>
  </si>
  <si>
    <t>© 2021, Editorial Board of Journal of Ship Mechanics. All right reserved.The welding residual stress has a significant effect on the fatigue life of a welded structure, and will be released under the cyclic loading process. Therefore, it is necessary to study the fatigue life prediction method of welded parts. Based on the fatigue crack growth rate model proposed and verified by the research group, combined with the calculated residual stress release formula of AH36 steel butt welded plate, a fatigue life calculation method considering of structural residual stress was proposed. Then, taking the submarine cone-column pressure-resistant shell as the research object, considering the influence of the welding sequence, the fatigue life analysis under the tensile load and the condition of semi-elliptical surface crack in the cone-cone position of the cone-column pressure shell was carried out and the predicted results were compared with the test results from the literature. It is shown that the fatigue life calculation formula of welded structures has a good predictive capability and can be used to evaluate the fatigue life of surface cracks in welded parts under tensile load.</t>
    <phoneticPr fontId="1" type="noConversion"/>
  </si>
  <si>
    <t>AH36</t>
  </si>
  <si>
    <t>© 2021Integrating forming in the fatigue analyses of cold-formed High Strength Steel parts significantly increases predictive accuracy. In this study, the effect of cold-bending is modelled through a coupled forming-fatigue simulation of a bent specimen, made from a 12 mm thick S500MC grade. Different strain hardening models were studied, where a Voce law led to an increase in prestrain of about 10% and a decrease in fatigue life of 20% compared to the reference hardening behaviour. Three bending radii were investigated and a 25% decrease in radius led to a 30% increase in plastic strain. Fatigue tests were performed and a local strain approach resulted in a 76% correspondence with experimental data.</t>
    <phoneticPr fontId="1" type="noConversion"/>
  </si>
  <si>
    <t>S500MC</t>
  </si>
  <si>
    <t>© 2021 Elsevier LtdTo study the fatigue crack behaviors of QSTE420TM steel under constant amplitude with a single dwell-overload, a series of experiments are performed. The dwell time changed from 0 s to 106 s. The result shows that the dwell-overload retardation is more distinct than the single overload. The retardation degree is not proportional with the dwell time, its greatest level appears when the dwell time lasted 104s, then it gradually becomes stable. A combined model, which considers the effects of both residual stress and crack closure, is proposed by introducing a dwell factor to describe the plastic zone at the crack tip.</t>
    <phoneticPr fontId="1" type="noConversion"/>
  </si>
  <si>
    <t>QSTE420TM</t>
  </si>
  <si>
    <t>© 2021, ASM International.In this study, the low cycle fatigue behavior and failure mechanism of WAAM 16MND5 bainitic steel, which is commonly used in the nuclear reactor, were investigated thoroughly via a series of strain-controlled and stress-controlled low cycle fatigue tests. Results show that the microstructure of WAAM 16MND5 steel is granular bainite with a certain number of banded pro-eutectoid ferrite. WAAM 16MND5 steel exhibits similar cyclic deformation behavior under different strain amplitudes, i.e., a long stage of continuous cyclic softening and rapid cyclic softening till failure. The fatigue life decreases with the increasing strain amplitude. Moreover, the persistent slip markings in ferrite grains, the interface of pro-eutectoid ferrite and large Al2O3 inclusions are the preferred locations for microcrack initiation. The crack initiated from the edge of the specimen is observed to develop into a main crack. The main crack propagates mainly in transgranular mode and can also propagate along the pro-eutectoid ferrite interface.</t>
    <phoneticPr fontId="1" type="noConversion"/>
  </si>
  <si>
    <t>16MND5</t>
  </si>
  <si>
    <t>© 2021, The Author(s).The steel structure under the action of alternating load for a long time is prone to fatigue failure and affects the safety of the engineering structure. For steel structures in complex environments such as corrosive media and fires, the remaining fatigue life is more difficult to predict theoretically. To this end, the article carried out fatigue tests on Q420qD high-performance steel cross joints under three different working conditions, established a 95% survival rate S- N curves, and analyzed the effects of corrosive media and high fire temperatures on its fatigue performance. And refer to the current specifications to evaluate its fatigue performance. The results show that the fatigue performance of the cross joint connection is reduced under the influence of corrosive medium, and the fatigue performance of the cross joint connection is improved under the high temperature of fire. When the number of cycles is more than 200,000 times, the design curves of EN code, GBJ code, and GB code can better predict the fatigue life of cross joints without treatment, only corrosion treatment, and corrosion and fire treatment, and all have sufficient safety reserve.</t>
    <phoneticPr fontId="1" type="noConversion"/>
  </si>
  <si>
    <t>© 2020, The Korean Institute of Metals and Materials.Abstract: A mold steel for plastic injection was subjected to low cycle fatigue (LCF) tests at temperatures of 25, 200, and 250 °C. LCF tests were carried out at a total strain amplitude (Δεt/2) from 0.004 to 0.012 under a constant strain rate of 0.01 s–1. Transmission electron microscope images showed that cyclic loading accelerated dislocation recovery as the LCF test temperature increased. The LCF life increased as a result of improvement in the ductility associated with dislocation recovery as the test temperature increased. The LCF behavior at the test temperature range followed the Coffin–Manson equation. Empirical equation was proposed to predict the LCF life of the mold steel within the test temperature range. Graphic Abstract: Empirical equation was proposed to predict the LCF life of the mold steel consideringthe total strain amplitude and test temperature, and the calculated LCF life was in goodagreement well with the experimental results.[Figure not available: see fulltext.].</t>
    <phoneticPr fontId="1" type="noConversion"/>
  </si>
  <si>
    <r>
      <t>© 2021, Editorial Office of "Jinshu Rechuli". All right reserved.Several kinds of high performance bearing steels were compared and analyzed. The results show that the strengths of carburized bearing steels are lower than that of through-hardened bearing steels, but the ductility and toughness are higher. Only the hardness of CSS-42L and M62 steels reaches 68 HRC among the current steel grades, which means that it has greater dynamic load-bearing capacity. High chromium Cr-Mo-V(Co) bearing steels have better hot hardness than other steels, and hot hardness of CSS-42L and M62 steels at 500</t>
    </r>
    <r>
      <rPr>
        <sz val="11"/>
        <color theme="1"/>
        <rFont val="宋体"/>
        <family val="3"/>
        <charset val="134"/>
      </rPr>
      <t>℃</t>
    </r>
    <r>
      <rPr>
        <sz val="11"/>
        <color theme="1"/>
        <rFont val="Times New Roman"/>
        <family val="1"/>
      </rPr>
      <t xml:space="preserve"> exceed 58 HRC. The hardness profiles of P675, Ferrium C61 and M50NiL are better than CSS-42L. Although CSS-42L steel has a high surface hardness, there is "concave area" in the hardness profile of the carburized layer, which limits its use under high load conditions. Corrosion resistance is the most important index affecting bearing life. The corrosion resistances of Cronidur 30 and Pyrowear 675 are better than that of CSS-42L and M50NiL. In addition to CSS-42L steel, the volume percent of retained austenite in bearing steels used above 350</t>
    </r>
    <r>
      <rPr>
        <sz val="11"/>
        <color theme="1"/>
        <rFont val="宋体"/>
        <family val="3"/>
        <charset val="134"/>
      </rPr>
      <t>℃</t>
    </r>
    <r>
      <rPr>
        <sz val="11"/>
        <color theme="1"/>
        <rFont val="Times New Roman"/>
        <family val="1"/>
      </rPr>
      <t xml:space="preserve"> is less than 10%. There are too many retained austenite in CSS-42L steel, which will affect the dimensional stability due to the transformation of austenite under the action of temperature and load when used at high temperature, so CSS-42L steel is limited applicating in aerospace field. Now only M62 and ASP2060 steels can be used as bearing above 500</t>
    </r>
    <r>
      <rPr>
        <sz val="11"/>
        <color theme="1"/>
        <rFont val="宋体"/>
        <family val="3"/>
        <charset val="134"/>
      </rPr>
      <t>℃</t>
    </r>
    <r>
      <rPr>
        <sz val="11"/>
        <color theme="1"/>
        <rFont val="Times New Roman"/>
        <family val="1"/>
      </rPr>
      <t>. Carburizing/nitriding can generate residual compressive stress on the steel surface, which is beneficial to improve the fatigue life. The subsurface compression stresses of P675 and M50NiL steels are greater than that of CSS-42L steel. Although the fatigue life of the CSS-42L steel tested by the ball-on-rod tester is approximately twice that of the Pyrowear 675 steel, the fatigue life of the Pyrowear 675 steel is higher than that of the CSS-42L steel when the lubrication is insufficient in the high-load accelerated test of the bearings.</t>
    </r>
    <phoneticPr fontId="1" type="noConversion"/>
  </si>
  <si>
    <t>CSS-42L</t>
  </si>
  <si>
    <t>M62</t>
  </si>
  <si>
    <t>© 2021 Elsevier B.V.Multi-layered interstitial free (IF) steel/aluminum (Al) composites were fabricated by the accumulative roll bonding (ARB) method. Two types of IF steel/Al6061 dissimilar layered metal composites (LMC) with varied stacking of aluminum layers were processed to examine the effect of the layer architecture. Microhardness and uniaxial tensile experiments were applied to analyze the surface and bulk monotonic mechanical properties. Besides, the cyclic mechanical response of the processed materials was investigated via high cycle fatigue (HCF) tests with positive mean stress. Microstructure and mechanical characteristics of composites with various layer architectures were analyzed up to five ARB passes. It is revealed that the monotonic and cyclic performances of all LMCs are significantly enhanced as compared to the base alloy with an aluminum layered structure. Moreover, composites with aluminum as the outer layer exhibited the highest fatigue life, due to crack branching at the interface region during propagation from the softer to the harder layer. Fracture morphology analysis of composites demonstrated that in addition to the significant impact of surface cracks on the outer layers, propagation of cracks initiating from the interface layers led to failure under cyclic loading.-</t>
    <phoneticPr fontId="1" type="noConversion"/>
  </si>
  <si>
    <t>© 2021, Editorial Department of Chinese Society of Power Engineering. All right reserved.In order to investigate the fatigue properties of the last steam turbine blade steel 1Cr12Ni3Mo2VN, low cycle fatigue tests, including cyclic-stress, cyclic stress-strain and strain-life curves were conducted. The fatigue life was predicted according to the several theoretical models. Results show that the cycle stress amplitude keeps stable during the most of the fatigue life and the cyclic softening behaviour happens only in the early stage of cyclic life. As a high yield ratio steel, plastic strains are extremely small especially in the high cycle situation. Most of the fatigue crack sources are in the surface of the specimens according to the results of fracture morphology. The stress-strain curves and the fatigue life curves are fitted well using the Ramberg-Osgood model and the Manson-Coffin model. Both Manson-Coffin model and Langer model can match the fatigue life curves effectively. The three-parameter strain energy model may need more test data to improve the prediction accuracy in the high cycle area.</t>
    <phoneticPr fontId="1" type="noConversion"/>
  </si>
  <si>
    <t>1Cr12Ni3Mo2VN</t>
  </si>
  <si>
    <t>X100</t>
    <phoneticPr fontId="1" type="noConversion"/>
  </si>
  <si>
    <t>© 2021 Lavoisier. All rights reserved.The work aims to study the influence of carburizing and nitriding on fatigue properties of 18Cr2Ni4WA high strength steel in very high cycle fatigue regime. Very high cycle fatigue tests were carried out on 18Cr2Ni4WA Steel after carburizing and nitriding respectively. The micro morphology of fatigue fracture was observed by scanning electron microscope, the failure mode and failure mechanism were discussed. The relationship between fatigue life and defect size, FGA size, fish eye size of fracture was analyzed. The characteristic size of defects is evaluated by Gumbel, Weibull and GEV distribution functions, and a modified Akiniwa fatigue life prediction model considering the relationship between FGA size and inclusion size was established. The results showed that, nitriding and carburizing treatment improve the surface fatigue limit of the steel. The fatigue life decreases with the increase of internal defect size and FGA size. After carburizing and nitriding treatment, the internal fatigue strength of the specimen decreases slightly. When the failure probability is 99%, the internal defect sizes of nitrided specimens calculated by Weibull, Gumbel and GEV distributions are 141.5 μm, 148.4 μm and 211.7 μm respectively. The calculated internal defect sizes of carburized specimens are 47 μm, 67.8 μm and 40 μm respectively. Compared with the experimental data, the fatigue strength predicted by GEV is the most appropriate. carburizing and nitriding treatment can improve the surface fatigue strength of 18Cr2Ni4WA steel, but slightly reduce the internal fatigue strength. The prediction result of the new model is conservative when the failure probability is 99%, which is suitable for engineering application.</t>
    <phoneticPr fontId="1" type="noConversion"/>
  </si>
  <si>
    <t>18Cr2Ni4WA</t>
  </si>
  <si>
    <t>© 2021 Elsevier LtdThis paper presents the influence of multiaxial loading and fatigue behavior on a fracture surface in the context of its topography. For analysis were taken fracture surfaces obtained in experimental tests of S355J2 steel subjected to non-proportional bending with torsion. A high-resolution optical 3D profilometer was used in the examination and surface measurements. For a quantitative description of fracture mean surface roughness parameter Sa and a fractal dimension Df were employed. Surface topography studies were carried out on the entire fracture surface. Shear stress contribution expressed through ratio of maximum stresses λ, loading conditions represented by variance of normal and shear stress µ, and fatigue life influence on the fracture surface parameters were found. Such a method of applying advanced way of topography application is useful not only as a measurement methodology but also, as innovation method of surface evaluation.</t>
    <phoneticPr fontId="1" type="noConversion"/>
  </si>
  <si>
    <t>© 2021 Elsevier LtdFour methods (seven models) are extended and applied to the low-cycle fatigue life prediction of steel brace, including the ductile damage method, the equivalent strain method, the critical plane method, and the representative strain method. Using these models, the fatigue life of 53 steel brace components and 5 bracing members in single diagonal braced frames is predicted and compared with the measured life in experiments. Thus, some useful information on the accuracy and reliability of different methods is provided. Based on a parametric sensitivity analysis, the ductile damage model can represent the fracture process of the brace and has a good application on fatigue life prediction, especially when the fatigue life is less than 60. The equivalent strain method overestimates the fatigue life while the critical plane method underestimates the fatigue life. The fatigue parameters of steel Q235B in these two life prediction methods are obtained. The proposed representative strain method compensates for the fact that the fiber model cannot consider the effect of local buckling on the fatigue life of the bracing member. This method has good accuracy and computational efficiency on fatigue life prediction.</t>
    <phoneticPr fontId="1" type="noConversion"/>
  </si>
  <si>
    <t>© 2021 American Society of Civil Engineers.This paper systematically performed fatigue crack propagation (FCP) tests to investigate the corrosion fatigue crack propagation (CFCP) behavior of HRB400 steel bar. The fatigue loading scheme involved the constant amplitude loading and stepwise decreasing amplitude loading. The load ratio, the ratio of the minimum load to the maximum load, was designed as 0.1, 0.2, 0.3, 0.5, and 0.7. The test environments included air, pure water, 3.5% NaCl solution, and an electrolytic erosive environment. The FCP rate and threshold stress intensity under the test conditions were obtained and compared. An empirical model for predicting the CFCP rate was proposed, where the influences of load ratio and environment type were incorporated. The proposed model was validated using the test results. The results showed that the CFCP behavior of the rebar showed the feature of true corrosion fatigue. Increasing the environmental erosion level and load ratio increased the FCP rate and decreased the threshold stress intensity, indicating that the steel bar's resistance to fatigue crack growth decreased. The predictions of the proposed model agreed well with the test data. This paper provided experimental and theoretical references for the corrosion fatigue life prediction of concrete structures.</t>
    <phoneticPr fontId="1" type="noConversion"/>
  </si>
  <si>
    <t>HRB400</t>
  </si>
  <si>
    <t>© 2021 Elsevier LtdRatcheting fatigue tests were carried out on the micro-alloyed 2.25Cr–Mo steel with variable mean stress (σm), stress amplitude (σa) and stress rate (σ˙) at room temperature. Increase in the σm and σa resulted in higher plastic strain accumulation and caused a reduction in fatigue life; however, rise in the σ˙ enhanced the fatigue life. Hysteresis loop analysis showed variation in plastic strain range under the different test variables. Transmission electron microscopy (TEM) was carried out to understand the lower plastic strain accumulation resulting from the high σ˙. It was observed that at high σ˙ there was formation of stacking-faults/micro-twins in the M23C6 carbides, due to which there was strain partitioning between the matrix and the carbide particles, consequently, the effective strain in the matrix was reduced. Using mathematical modeling, experimental fatigue life was predicted by the trial and error method. The predicted fatigue life was found within the 1.55X scatter band and there was a reasonable estimation of ratcheting fatigue life.</t>
    <phoneticPr fontId="1" type="noConversion"/>
  </si>
  <si>
    <t>2.25Cr–Mo</t>
  </si>
  <si>
    <t>© 2021 Elsevier LtdThe high-cycle fatigue life with respect to the multiaxial variable-stress amplitude was evaluated by applying the newly proposed total path length method for calculating the stress amplitude. Variable-stress-amplitude fatigue tests were conducted for verification based on the combined axial and torsional loads on AISI 4340 steel. The fatigue test load waveform denoted that the stress amplitude, mean stress, and load direction varied within one loop. The obtained lives were shorter than those predicted using the Wang–Brown method, longer than those predicted using the PDMR method, and comparable to those predicted using the total path length method.</t>
    <phoneticPr fontId="1" type="noConversion"/>
  </si>
  <si>
    <t>© 2021, Chinese Lasers Press. All right reserved.Objective: GCr15 steel is a high-carbon steel with high hardness and good wear resistance. It has been widely used in many fields, such as the automotive industry, aviation equipment, transport ships. However, the corrosion resistance of GCr15 steel is poor, and its components suffer early fatigue failure due to corrosion. It can be characterized by the phenomenon that when it is used in marine equipment, its service life is short due to the erosion effect of Cl-. The corrosion resistance of GCr15 steel can be improved by adjusting its microstructure. However, simultaneously, the corrosion resistance is closely related to the composition. There are some limitations in improving the corrosion resistance by simply adjusting the microstructure. Laser surface alloying (LSA) is a typical surface strengthening technology, which is often used to adjust the distribution of elements and microstructure nearing the metal surface, so it has a broad application prospect in improving the mechanical properties and corrosion resistance of metal materials. Therefore, in this study, LSA is used to prepare Cr alloyed layer on the surface, and the effect of B4C on the phase, hardness, and corrosion resistance of the alloyed layer is studied. Methods: Using laser alloying, a corrosion-resistant high Cr alloyed layer is prepared on the surface of GCr15 steel. Before alloying, the substrate is preheated to avoid cracks. Then, the microstructure and phase of the alloyed layer are analyzed by optical microscope (OM), scanning electron microscope (SEM), energy dispersive spectrometer (EDS), and X-ray diffractometer (XRD). The electrochemical performance is tested by a conventional three-electrode system. The saturated calomel electrode is used as the reference electrode, the sample as the working electrode, and the platinum electrode as the auxiliary electrode. In this work, 3.5% NaCl solution is used as the corrosive medium, the scanning speed is 1 mV/s, and the test time is 1800 s. The corrosion resistance is analyzed by polarization curve and impedance spectrum. Results and Discussions: As shown in Fig. 2, the alloyed layers obtained using B4C/Cr powders with different mass ratios have no defects such as cracks and pores, the interface between the alloy layer and the substrate is metallurgically bonded. The distribution of Cr in the alloy layer is analyzed by EDS. It is found that the Cr content in the alloy layer is higher than that of the matrix, and the thickness of the alloy layer is about 400 μm. The remelting occurred in the overlapped region. Due to the convection in the molten pool, elements in the alloy layer are redistributed, which will promote homogenization of the composition (Fig. 3 (b)). The microstructure of the alloyed layer is dendrite. In the process of laser alloying, due to the heat conduction of the substrate, there is a large temperature gradient in the direction perpendicular to the substrate, the direction of dendrite growth is approximately perpendicular to the substrate. Compared with the alloyed layer obtained using Cr powder, the microstructure of the alloyed layer obtained using B4C/Cr mixed powder is finer (Fig. 4), and there are two new strengthening phases of Fe2B and CrB in the alloyed layer (Fig. 6). Furthermore, the addition of B4C can improve the hardness of the alloyed layer (Fig. 7). Moreover, the newly formed borides and carbides can be used as the core of heterogeneous nucleation, which can increase the nucleation rate and thus refine the microstructure of the alloyed layer. Alternatively, there are more carbides CrB and Fe2B in the alloyed layer, which serves as a dispersion strengthening. By analyzing the Nyquist curves of impedance spectra of different samples, it is found that they have similar capacitive arc characteristics (Fig. 8 (a)). The corrosion potential (Ecorr) and corrosion current density (Icorr) are obtained from Tafel curve extrapolation. The results are listed in Table 3. It is found that corrosion resistance of the alloy is improved because Cr is a passivation element, and an increase in Cr content on the surface is beneficial to delay the corrosion rate. Compared with the alloyed layer obtained using pure Cr, the alloyed layer obtained using B4C/Cr mixed powder has a higher corrosion potential and lower corrosion current density, which indicates that it has better corrosion resistance. This is because the microstructure is refined by adding B4C, and the alloyed layer obtained using the B4C/Cr mixed powder with a mass ratio of 1:16 has a higher content of CrB, which is beneficial to increase the corrosion factor. The hard phase enriched with Cr and a solid solution of (Fe, Cr) is firmly combined with other phases, which reduces the degree of grain boundary corrosion (Fig. 10). Conclusions: In this study, a high Cr corrosion-resistant alloyed layer is prepared on the surface of GCr15 steel by laser alloying. The alloyed layer has good metallurgical bonding with the substrate material, and the microstructure is a typical dendritic structure. Compared with the alloyed layer obtained using Cr powder, the microstructure of the alloyed layer obtained using B4C/Cr mixed powder is more refined, and there are two new strengthening phases of Fe2B and CrB in the alloyed layer. The addition of B4C improves the hardness and corrosion resistance to a certain extent. When the mass ratio of B4C and Cr powder is 1:16, the microhardness of the alloyed layer is about 621 HV, which is 2 to 3 times the hardness of the substrate, and its corrosion resistance is better.</t>
    <phoneticPr fontId="1" type="noConversion"/>
  </si>
  <si>
    <r>
      <t xml:space="preserve">Copyright ©2021 Chinese Journal of Engineering. All rights reserved.Thermal fatigue cracking is the main failure mode of hot work die steel during die casting and hot forging. Thermal fatigue cracking accounts for a large proportion of mold failures and seriously affects the service life of the mold. Because of the high maintenance and replacement costs, thermal fatigue failure will cause substantial financial losses to the enterprise. Therefore, analyzing the fatigue behavior of hot work die steel at high temperatures is of significance in scientific research and engineering applications. H13 hot work die steel is widely used in die casting and hot forging because of its excellent high-temperature performance and toughness. In this study, a 600 </t>
    </r>
    <r>
      <rPr>
        <sz val="11"/>
        <color theme="1"/>
        <rFont val="宋体"/>
        <family val="3"/>
        <charset val="134"/>
      </rPr>
      <t>℃</t>
    </r>
    <r>
      <rPr>
        <sz val="11"/>
        <color theme="1"/>
        <rFont val="Times New Roman"/>
        <family val="1"/>
      </rPr>
      <t xml:space="preserve"> isothermal fatigue test was conducted on H13 hot work die steel samples. The effect of three different strain amplitudes of 0.7%, 0.9%, and 1.1% on the isothermal fatigue behavior was analyzed using a micro Vickers hardness tester, metallographic microscope, microscope with a superwide depth of field, and scanning electron microscope. Results show that the stress-strain hysteresis loop is symmetric. The larger the strain amplitude is, the larger the area of the hysteresis loop. H13 hot work die steel exhibits the cyclic softening behavior during the experiment. The larger the strain amplitude, shorter is the fatigue life. The fatigue life of the sample with the strain amplitude of 1.1% is approximately 61.2% of that of the sample with the strain amplitude of 0.7%. The increase in the strain amplitude promotes the initiation and propagation of cracks, and the propagation of cracks on the sample with the strain amplitude of 1.1% is the most obvious. Under high-temperature and non-vacuum experimental conditions, oxide on the surface of the material promotes crack growth. The microstructure of the sample under isothermal fatigue grows and coarsens. The large strain amplitude not only supports carbide precipitation but also accelerates cyclic softening of the material. The microhardness of samples with strain amplitude is lower than that of samples without strain amplitude.</t>
    </r>
    <phoneticPr fontId="1" type="noConversion"/>
  </si>
  <si>
    <t>© 2021 Elsevier B.V.Thermomechanical fatigue (TMF) loading is inevitable during the operation of ultra-supercritical power plants. In the present work, TMF tests are carried out at strain rates of 5 × 10−5/s to 4 × 10−4/s and in-phase (IP) and out-of-phase (OP) to investigate the cyclic deformation and damage mechanisms of P92 steel. The results reveal that the increase in strain rate leads to a significant improvement in fatigue life under both IP-TMF and OP-TMF, in which OP-TMF induces more severe damage to fatigue life than IP-TMF. It was found that the fatigue life reaches a maximum after a strain rate of 1 × 10−4 s−1. It is important to note that the action of dynamic strain ageing (DSA) is strain rate-, fatigue cycle- and phase angle-dependent. It was also demonstrated that the effect of the strain rate on the fatigue life is a combined effect of DSA, fatigue cracks, creep voids and oxidation. Additionally, the predictive abilities of various traditional life prediction methods under various loading conditions are comparatively assessed.</t>
    <phoneticPr fontId="1" type="noConversion"/>
  </si>
  <si>
    <t>© 2021 Elsevier LtdA comprehensive experimental study was carried out to examine the low-cycle fatigue performance of ASTM A1035 Grade 690 rebars under cyclic-strain reversals with total strain amplitudes ranging from 1% to 4%. 12.7- and 15.8-mm diameter unmachined rebars were tested. To evaluate the effect of inelastic buckling on the low-cycle fatigue performance, bar unsupported length was varied between 6db and 15db in 3dbincrements, where db is the bar diameter. Rebar buckling was not completely prevented even in specimens with bar unsupported length of 6db, hence cyclic stress-strain responses were unsymmetrical for all the specimens. However, decreasing the strain amplitude and bar unsupported length generally increased the fatigue life and total energy dissipation of ASTM A1035 Grade 690 reinforcing bars. Existing strain and energy-based fatigue-life models’ constants were calibrated using the generated experimental fatigue data. The proposed models are applicable to ASTM A1035 Grade 690 rebars subjected to cyclic-strain reversals with total strain amplitude ranging from 1% to 4%. The results revealed that utilizing the previous fatigue-life models with constants calibrated using data obtained from tests on other types and grades of steel with nearly identical monotonic tensile stress-strain responses compared to that of ASTM A1035 Grade 690 steel would lead to inaccurate fatigue life predictions. The effect of inelastic buckling was incorporated into the proposed models by correlating their constants with a buckling parameter. Based on the proposed models’ predictions, ASTM A1035 Grade 690 reinforcing bars were found to have the potential to be used in reinforced concrete columns designed for a maximum target ductility demand of 2 provided that the center-to-center spacing between the transverse reinforcements is limited to 6db.</t>
    <phoneticPr fontId="1" type="noConversion"/>
  </si>
  <si>
    <t>A1035</t>
  </si>
  <si>
    <t>© 2021 by the authors. Licensee MDPI, Basel, Switzerland.Knowledge of the properties and behavior of materials under certain working conditions is the basis for the selection of the proper material for the design of a new structure. This paper deals with experimental investigations of the mechanical properties of unalloyed high quality steel S235JRC + C (1.0122) and its behavior under conditions of high temperatures, creep and mechanical fatigue. The response of the material at high temperatures (20–700◦ C) is shown in the form of engineering stress-strain diagrams while that at creep behavior (400–600◦ C) is shown in the form of creep curves. Furthermore, based on uniaxial fully reversed mechanical fatigue tests (R = −1), a stress-life (S-N) fatigue diagram has been constructed and the fatigue (endurance) limit of the material is calculated The experimentally determined value of tensile strength at room temperature is 534 MPa. The calculated value of the fatigue limit, also at room temperature, using the modified staircase method and based on the mechanical fatigue tests data, is 202 MPa. With regard to creep resistance, steel 1.0122 can be considered creep-resistant only at a temperature of 400◦ C and at an applied stress not exceeding 50% of the yield strength corresponding to this temperature.</t>
    <phoneticPr fontId="1" type="noConversion"/>
  </si>
  <si>
    <t>S235JRC</t>
  </si>
  <si>
    <t>© 2021 by the authors. Licensee MDPI, Basel, Switzerland.To study the effect of the surface properties on the bending fatigue performance of heavy-duty gear steel, the authors of this paper used the ultrasonic surface rolling process (USRP) to strengthen 20Cr2Ni4A carburized gear steel. USRP is a novel technique in which the ultrasonic technology is incorporated into the concept of conventional deep rolling. In this study, we illustrated how the surface properties and cross-section mechanical property influence the three-point bending fatigue life of the samples before and after USRP treatment. At the same time, the predicted failure probability-stress-number of cycles (P-S-N) curve was drawn, and the fatigue fracture was analysed. The results show that the fatigue limit increased from 651.36 MPa to 918.88 MPa after USRP treatment. The fatigue source is mainly from the sample interior or surface scratches, and the fatigue performance is positively correlated with the results of the material surface roughness, surface residual stress and surface hardness. At the same time, combined with the change in the phase structure, dislocation structure, residual stress and hardness of the cross section of the material, it is found that the USRP process turns the steel into a gradient material with five layers. Finally, the coupling mechanism between the ultrasonic surface strengthening deformation layer and the carburized layer of 20Cr2Ni4A carburized gear steel is presented, and the grain structure distribution diagram of the section of the 20Cr2Ni4A model after surface strengthening treatment was simulated. The mechanism that influenced the fatigue performance after USRP treatment is explained from the perspectives of the surface and cross section of the samples.</t>
    <phoneticPr fontId="1" type="noConversion"/>
  </si>
  <si>
    <t>© 2021 by the authors. Licensee MDPI, Basel, Switzerland.This investigation concerns about of fatigue behavior under controlled loading and under strain control for hybrid specimens with parts produced with conventional processes in steel AISI H13 and the stainless steel AISI 420 and the rest part produced by laser powder bed fusion in AISI 18Ni300 steel. The controlled loading tests were performed in constant and variable amplitude. Fatigue failure of hybrid samples occurs mostly in laser-melted parts, initiated around the surface, in many cases with multi-nucleation and propagated predominantly between the deposited layers. Fatigue strength of hybrid parts, tested under displacement control is similar, but for specimens tested under load control the fatigue strength the fatigue strength of hybrid specimens is progressively lesser than laser powder bed fusion samples. Despite a tendency to obtain conservative predictions, Miner’s law predicts reasonably the fatigue lives under block loadings. The interface between materials presented an excellent joining and fatigue strength because the fatigue failure of hybrid samples occurred mostly in laser melted parts out of the interface.</t>
    <phoneticPr fontId="1" type="noConversion"/>
  </si>
  <si>
    <t>© 2021 by the authors. Licensee MDPI, Basel, Switzerland.Fatigue of materials, like alloys, is basically fatigue-crack growth in small cracks nucle-ating and growing from micro-structural features, such as inclusions and voids, or at micro-machin-ing marks, and large cracks growing to failure. Thus, the traditional fatigue-crack nucleation stage (Ni) is basically the growth in microcracks (initial flaw sizes of 1 to 30 μm growing to about 250 μm) in metal alloys. Fatigue and crack-growth tests were conducted on a 9310 steel under laboratory air and room temperature conditions. Large-crack-growth-rate data were obtained from compact, C(T), specimens over a wide range in rates from threshold to fracture for load ratios (R) of 0.1 to 0.95. New test procedures based on compression pre-cracking were used in the near-threshold regime because the current ASTM test method (load shedding) has been shown to cause load-history effects with elevated thresholds and slower rates than steady-state behavior under constant-amplitude loading. High load-ratio (R) data were used to approximate small-crack-growth-rate behavior. A crack-closure model, FASTRAN, was used to develop the baseline crack-growth-rate curve. Fatigue tests were conducted on single-edge-notch-bend, SEN(B), specimens under both constant-ampli-tude and a Cold-Turbistan+ spectrum loading. Under spectrum loading, the model used a “Rain-flow-on-the-Fly” subroutine to account for crack-growth damage. Test results were compared to fatigue-life calculations made under constant-amplitude loading to establish the initial microstruc-tural flaw size and predictions made under spectrum loading from the FASTRAN code using the same micro-structural, semi-circular, surface-flaw size (6-μm). Thus, the model is a unified fatigue approach, from crack nucleation (small-crack growth) and large-crack growth to failure using fracture mechanics principles. The model was validated for both fatigue and crack-growth predictions. In general, predictions agreed well with the test data.</t>
    <phoneticPr fontId="1" type="noConversion"/>
  </si>
  <si>
    <t>© 2022 Elsevier LtdFatigue cracks in additively manufactured (AMed) Inconel 718 (IN-718) in machined surface condition often initiate from persistent slip bands (PSBs) unlike other popular AM alloys such as 17-4 PH stainless steel or Ti-6Al-4V, where fatigue crack initiation is exclusively from volumetric defects; therefore, a competition between PSB- vs. defect- mediated crack initiation clearly exists. To shed light on the factors governing the competition, this study investigates the characteristics of cyclic strain localization, PSB formation, and crack initiation via crystal plasticity (CP) modeling of cyclic loading on polycrystalline aggregates which are then validated by experiments. A physics-based, free slip distance (FSD) dependent slip strength evolution law is proposed, which is shown to enable the CP model to simulate the heterogeneous strain distribution in IN-718. Implementing a crack initiation criterion based on strain contrast, the locations and lives for crack initiation can also be calculated. It is shown that both FSD and resolve shear stress influence the strain localization and crack initiation behaviors. The distribution of a localization parameter calculated based on the multiplication of FSD and Schmid factor within a grain is found to correlate well with the locations of PSBs. The maximum values of the localization parameters within a microstructure are shown to correlate well with the experimentally obtained crack initiation lives. The presence of volumetric defects in IN-718 generally do not impact strain localization behavior unless their size is large compared to the grain size.</t>
    <phoneticPr fontId="1" type="noConversion"/>
  </si>
  <si>
    <t>Inconel 718</t>
    <phoneticPr fontId="1" type="noConversion"/>
  </si>
  <si>
    <t>SA508</t>
    <phoneticPr fontId="1" type="noConversion"/>
  </si>
  <si>
    <t>FV520</t>
    <phoneticPr fontId="1" type="noConversion"/>
  </si>
  <si>
    <t>D6</t>
    <phoneticPr fontId="1" type="noConversion"/>
  </si>
  <si>
    <t>C75</t>
    <phoneticPr fontId="1" type="noConversion"/>
  </si>
  <si>
    <t>TA2</t>
  </si>
  <si>
    <t>AerMet100</t>
    <phoneticPr fontId="6" type="noConversion"/>
  </si>
  <si>
    <t>T63</t>
    <phoneticPr fontId="1" type="noConversion"/>
  </si>
  <si>
    <t>P355</t>
    <phoneticPr fontId="6" type="noConversion"/>
  </si>
  <si>
    <t>EN3</t>
    <phoneticPr fontId="6" type="noConversion"/>
  </si>
  <si>
    <t>EN8</t>
    <phoneticPr fontId="6" type="noConversion"/>
  </si>
  <si>
    <t>Q420</t>
    <phoneticPr fontId="1" type="noConversion"/>
  </si>
  <si>
    <t>B1500</t>
    <phoneticPr fontId="6" type="noConversion"/>
  </si>
  <si>
    <t>AZ31</t>
    <phoneticPr fontId="6" type="noConversion"/>
  </si>
  <si>
    <t>LY12</t>
    <phoneticPr fontId="6" type="noConversion"/>
  </si>
  <si>
    <t>SM45</t>
    <phoneticPr fontId="6" type="noConversion"/>
  </si>
  <si>
    <t>QSTE420</t>
    <phoneticPr fontId="6" type="noConversion"/>
  </si>
  <si>
    <t>CSS-42</t>
    <phoneticPr fontId="6" type="noConversion"/>
  </si>
  <si>
    <t>A508</t>
    <phoneticPr fontId="1" type="noConversion"/>
  </si>
  <si>
    <t>Al 2024-T351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</si>
</sst>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宋体"/>
      <family val="2"/>
      <scheme val="minor"/>
    </font>
    <font>
      <sz val="9"/>
      <name val="宋体"/>
      <family val="3"/>
      <charset val="134"/>
      <scheme val="minor"/>
    </font>
    <font>
      <sz val="11"/>
      <color theme="1"/>
      <name val="Times New Roman"/>
      <family val="1"/>
    </font>
    <font>
      <sz val="11"/>
      <name val="Times New Roman"/>
      <family val="1"/>
    </font>
    <font>
      <sz val="11"/>
      <color theme="1"/>
      <name val="宋体"/>
      <family val="3"/>
      <charset val="134"/>
    </font>
    <font>
      <sz val="11"/>
      <color theme="1"/>
      <name val="宋体"/>
      <family val="2"/>
    </font>
    <font>
      <sz val="9"/>
      <name val="宋体"/>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2" fillId="0" borderId="0" xfId="0" applyFont="1" applyBorder="1"/>
    <xf numFmtId="0" fontId="3" fillId="0" borderId="0" xfId="0" applyFont="1" applyBorder="1" applyAlignment="1">
      <alignment horizontal="center" vertical="top"/>
    </xf>
    <xf numFmtId="0" fontId="3" fillId="0" borderId="0" xfId="0" applyFont="1" applyFill="1" applyBorder="1" applyAlignment="1">
      <alignment horizontal="center" vertical="top"/>
    </xf>
    <xf numFmtId="0" fontId="2" fillId="0" borderId="0" xfId="0" applyFont="1" applyBorder="1" applyAlignment="1">
      <alignment horizontal="center"/>
    </xf>
    <xf numFmtId="58" fontId="2" fillId="0" borderId="0" xfId="0" applyNumberFormat="1" applyFont="1" applyBorder="1" applyAlignment="1">
      <alignment horizontal="center"/>
    </xf>
    <xf numFmtId="0" fontId="2" fillId="0" borderId="0" xfId="0" applyFont="1" applyAlignment="1">
      <alignment horizontal="center" vertical="center"/>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140"/>
  <sheetViews>
    <sheetView topLeftCell="A95" workbookViewId="0">
      <selection activeCell="F134" sqref="F134"/>
    </sheetView>
  </sheetViews>
  <sheetFormatPr defaultRowHeight="13.8" x14ac:dyDescent="0.25"/>
  <cols>
    <col min="1" max="6" width="8.88671875" style="1"/>
    <col min="7" max="7" width="0" style="1" hidden="1" customWidth="1"/>
    <col min="8" max="8" width="9.21875" style="4" bestFit="1" customWidth="1"/>
    <col min="9" max="9" width="8.88671875" style="4"/>
    <col min="10" max="14" width="8.88671875" style="1"/>
    <col min="15" max="15" width="8.88671875" style="4"/>
    <col min="16" max="16384" width="8.88671875" style="1"/>
  </cols>
  <sheetData>
    <row r="1" spans="1:9" x14ac:dyDescent="0.25">
      <c r="B1" s="2" t="s">
        <v>0</v>
      </c>
      <c r="C1" s="2" t="s">
        <v>1</v>
      </c>
      <c r="D1" s="2" t="s">
        <v>2</v>
      </c>
      <c r="E1" s="2" t="s">
        <v>3</v>
      </c>
      <c r="F1" s="2" t="s">
        <v>4</v>
      </c>
      <c r="G1" s="2" t="s">
        <v>5</v>
      </c>
      <c r="H1" s="3" t="s">
        <v>8769</v>
      </c>
    </row>
    <row r="2" spans="1:9" x14ac:dyDescent="0.25">
      <c r="A2" s="2">
        <v>0</v>
      </c>
      <c r="B2" s="1" t="s">
        <v>6</v>
      </c>
      <c r="C2" s="1" t="s">
        <v>7</v>
      </c>
      <c r="D2" s="1" t="s">
        <v>8</v>
      </c>
      <c r="E2" s="1" t="str">
        <f>HYPERLINK("https://doi.org/10.1007/978-3-031-07258-1_60","DOI Link")</f>
        <v>DOI Link</v>
      </c>
      <c r="F2" s="1" t="s">
        <v>9</v>
      </c>
      <c r="G2" s="1" t="s">
        <v>10</v>
      </c>
      <c r="H2" s="4" t="s">
        <v>8863</v>
      </c>
    </row>
    <row r="3" spans="1:9" x14ac:dyDescent="0.25">
      <c r="A3" s="2">
        <v>1</v>
      </c>
      <c r="B3" s="1" t="s">
        <v>11</v>
      </c>
      <c r="C3" s="1" t="s">
        <v>12</v>
      </c>
      <c r="D3" s="1" t="s">
        <v>13</v>
      </c>
      <c r="E3" s="1" t="str">
        <f>HYPERLINK("https://doi.org/10.1016/j.ijfatigue.2022.107187","DOI Link")</f>
        <v>DOI Link</v>
      </c>
      <c r="F3" s="1" t="s">
        <v>14</v>
      </c>
      <c r="G3" s="1" t="s">
        <v>15</v>
      </c>
      <c r="H3" s="4">
        <v>304</v>
      </c>
      <c r="I3" s="4">
        <v>430</v>
      </c>
    </row>
    <row r="4" spans="1:9" x14ac:dyDescent="0.25">
      <c r="A4" s="2">
        <v>2</v>
      </c>
      <c r="B4" s="1" t="s">
        <v>16</v>
      </c>
      <c r="C4" s="1" t="s">
        <v>17</v>
      </c>
      <c r="D4" s="1" t="s">
        <v>18</v>
      </c>
      <c r="E4" s="1" t="str">
        <f>HYPERLINK("https://doi.org/10.1016/j.cscm.2022.e01370","DOI Link")</f>
        <v>DOI Link</v>
      </c>
      <c r="F4" s="1" t="s">
        <v>19</v>
      </c>
      <c r="G4" s="1" t="s">
        <v>20</v>
      </c>
      <c r="H4" s="4" t="s">
        <v>8862</v>
      </c>
    </row>
    <row r="5" spans="1:9" x14ac:dyDescent="0.25">
      <c r="A5" s="2">
        <v>3</v>
      </c>
      <c r="B5" s="1" t="s">
        <v>21</v>
      </c>
      <c r="C5" s="1" t="s">
        <v>22</v>
      </c>
      <c r="D5" s="1" t="s">
        <v>23</v>
      </c>
      <c r="E5" s="1" t="str">
        <f>HYPERLINK("https://doi.org/10.1061/(ASCE)ST.1943-541X.0003459","DOI Link")</f>
        <v>DOI Link</v>
      </c>
      <c r="F5" s="1" t="s">
        <v>24</v>
      </c>
      <c r="G5" s="1" t="s">
        <v>25</v>
      </c>
      <c r="H5" s="4" t="s">
        <v>8864</v>
      </c>
    </row>
    <row r="6" spans="1:9" x14ac:dyDescent="0.25">
      <c r="A6" s="2">
        <v>4</v>
      </c>
      <c r="B6" s="1" t="s">
        <v>26</v>
      </c>
      <c r="C6" s="1" t="s">
        <v>27</v>
      </c>
      <c r="D6" s="1" t="s">
        <v>28</v>
      </c>
      <c r="E6" s="1" t="str">
        <f>HYPERLINK("https://doi.org/10.1016/j.ijsolstr.2022.111896","DOI Link")</f>
        <v>DOI Link</v>
      </c>
      <c r="F6" s="1" t="s">
        <v>29</v>
      </c>
      <c r="G6" s="1" t="s">
        <v>30</v>
      </c>
      <c r="H6" s="4" t="s">
        <v>8865</v>
      </c>
      <c r="I6" s="4" t="s">
        <v>8866</v>
      </c>
    </row>
    <row r="7" spans="1:9" x14ac:dyDescent="0.25">
      <c r="A7" s="2">
        <v>5</v>
      </c>
      <c r="B7" s="1" t="s">
        <v>31</v>
      </c>
      <c r="C7" s="1" t="s">
        <v>32</v>
      </c>
      <c r="D7" s="1" t="s">
        <v>33</v>
      </c>
      <c r="E7" s="1" t="str">
        <f>HYPERLINK("https://doi.org/10.1016/j.engfailanal.2022.106630","DOI Link")</f>
        <v>DOI Link</v>
      </c>
      <c r="F7" s="1" t="s">
        <v>34</v>
      </c>
      <c r="G7" s="1" t="s">
        <v>35</v>
      </c>
      <c r="H7" s="4" t="s">
        <v>8862</v>
      </c>
    </row>
    <row r="8" spans="1:9" x14ac:dyDescent="0.25">
      <c r="A8" s="2">
        <v>6</v>
      </c>
      <c r="B8" s="1" t="s">
        <v>36</v>
      </c>
      <c r="C8" s="1" t="s">
        <v>37</v>
      </c>
      <c r="D8" s="1" t="s">
        <v>13</v>
      </c>
      <c r="E8" s="1" t="str">
        <f>HYPERLINK("https://doi.org/10.1016/j.ijfatigue.2022.107118","DOI Link")</f>
        <v>DOI Link</v>
      </c>
      <c r="F8" s="1" t="s">
        <v>38</v>
      </c>
      <c r="G8" s="1" t="s">
        <v>39</v>
      </c>
      <c r="H8" s="4" t="s">
        <v>8867</v>
      </c>
    </row>
    <row r="9" spans="1:9" x14ac:dyDescent="0.25">
      <c r="A9" s="2">
        <v>7</v>
      </c>
      <c r="B9" s="1" t="s">
        <v>40</v>
      </c>
      <c r="C9" s="1" t="s">
        <v>41</v>
      </c>
      <c r="D9" s="1" t="s">
        <v>13</v>
      </c>
      <c r="E9" s="1" t="str">
        <f>HYPERLINK("https://doi.org/10.1016/j.ijfatigue.2022.107125","DOI Link")</f>
        <v>DOI Link</v>
      </c>
      <c r="F9" s="1" t="s">
        <v>42</v>
      </c>
      <c r="G9" s="1" t="s">
        <v>43</v>
      </c>
      <c r="H9" s="4" t="s">
        <v>8862</v>
      </c>
    </row>
    <row r="10" spans="1:9" x14ac:dyDescent="0.25">
      <c r="A10" s="2">
        <v>8</v>
      </c>
      <c r="B10" s="1" t="s">
        <v>44</v>
      </c>
      <c r="C10" s="1" t="s">
        <v>45</v>
      </c>
      <c r="D10" s="1" t="s">
        <v>46</v>
      </c>
      <c r="E10" s="1" t="str">
        <f>HYPERLINK("https://doi.org/10.1016/j.conbuildmat.2022.128907","DOI Link")</f>
        <v>DOI Link</v>
      </c>
      <c r="F10" s="1" t="s">
        <v>47</v>
      </c>
      <c r="G10" s="1" t="s">
        <v>48</v>
      </c>
      <c r="H10" s="4" t="s">
        <v>8868</v>
      </c>
    </row>
    <row r="11" spans="1:9" x14ac:dyDescent="0.25">
      <c r="A11" s="2">
        <v>9</v>
      </c>
      <c r="B11" s="1" t="s">
        <v>49</v>
      </c>
      <c r="C11" s="1" t="s">
        <v>50</v>
      </c>
      <c r="D11" s="1" t="s">
        <v>51</v>
      </c>
      <c r="E11" s="1" t="str">
        <f>HYPERLINK("https://doi.org/10.1016/j.istruc.2022.08.104","DOI Link")</f>
        <v>DOI Link</v>
      </c>
      <c r="F11" s="1" t="s">
        <v>52</v>
      </c>
      <c r="G11" s="1" t="s">
        <v>53</v>
      </c>
      <c r="H11" s="4" t="s">
        <v>8862</v>
      </c>
    </row>
    <row r="12" spans="1:9" x14ac:dyDescent="0.25">
      <c r="A12" s="2">
        <v>10</v>
      </c>
      <c r="B12" s="1" t="s">
        <v>54</v>
      </c>
      <c r="C12" s="1" t="s">
        <v>55</v>
      </c>
      <c r="D12" s="1" t="s">
        <v>56</v>
      </c>
      <c r="E12" s="1" t="str">
        <f>HYPERLINK("https://doi.org/10.1016/j.oceaneng.2022.112216","DOI Link")</f>
        <v>DOI Link</v>
      </c>
      <c r="F12" s="1" t="s">
        <v>57</v>
      </c>
      <c r="G12" s="1" t="s">
        <v>58</v>
      </c>
      <c r="H12" s="4" t="s">
        <v>8862</v>
      </c>
    </row>
    <row r="13" spans="1:9" x14ac:dyDescent="0.25">
      <c r="A13" s="2">
        <v>11</v>
      </c>
      <c r="B13" s="1" t="s">
        <v>59</v>
      </c>
      <c r="C13" s="1" t="s">
        <v>60</v>
      </c>
      <c r="D13" s="1" t="s">
        <v>61</v>
      </c>
      <c r="E13" s="1" t="str">
        <f>HYPERLINK("https://doi.org/10.1016/j.jcsr.2022.107442","DOI Link")</f>
        <v>DOI Link</v>
      </c>
      <c r="F13" s="1" t="s">
        <v>62</v>
      </c>
      <c r="G13" s="1" t="s">
        <v>63</v>
      </c>
      <c r="H13" s="4" t="s">
        <v>8862</v>
      </c>
    </row>
    <row r="14" spans="1:9" x14ac:dyDescent="0.25">
      <c r="A14" s="2">
        <v>12</v>
      </c>
      <c r="B14" s="1" t="s">
        <v>64</v>
      </c>
      <c r="C14" s="1" t="s">
        <v>65</v>
      </c>
      <c r="D14" s="1" t="s">
        <v>61</v>
      </c>
      <c r="E14" s="1" t="str">
        <f>HYPERLINK("https://doi.org/10.1016/j.jcsr.2022.107468","DOI Link")</f>
        <v>DOI Link</v>
      </c>
      <c r="F14" s="1" t="s">
        <v>66</v>
      </c>
      <c r="G14" s="1" t="s">
        <v>67</v>
      </c>
      <c r="H14" s="4" t="s">
        <v>8873</v>
      </c>
    </row>
    <row r="15" spans="1:9" x14ac:dyDescent="0.25">
      <c r="A15" s="2">
        <v>13</v>
      </c>
      <c r="B15" s="1" t="s">
        <v>68</v>
      </c>
      <c r="C15" s="1" t="s">
        <v>69</v>
      </c>
      <c r="D15" s="1" t="s">
        <v>70</v>
      </c>
      <c r="E15" s="1" t="str">
        <f>HYPERLINK("https://doi.org/10.1016/j.tafmec.2022.103514","DOI Link")</f>
        <v>DOI Link</v>
      </c>
      <c r="F15" s="1" t="s">
        <v>71</v>
      </c>
      <c r="G15" s="1" t="s">
        <v>72</v>
      </c>
      <c r="H15" s="4" t="s">
        <v>8874</v>
      </c>
    </row>
    <row r="16" spans="1:9" x14ac:dyDescent="0.25">
      <c r="A16" s="2">
        <v>14</v>
      </c>
      <c r="B16" s="1" t="s">
        <v>73</v>
      </c>
      <c r="C16" s="1" t="s">
        <v>74</v>
      </c>
      <c r="D16" s="1" t="s">
        <v>75</v>
      </c>
      <c r="E16" s="1" t="str">
        <f>HYPERLINK("https://doi.org/10.1061/(ASCE)BE.1943-5592.0001938","DOI Link")</f>
        <v>DOI Link</v>
      </c>
      <c r="F16" s="1" t="s">
        <v>76</v>
      </c>
      <c r="G16" s="1" t="s">
        <v>77</v>
      </c>
      <c r="H16" s="4" t="s">
        <v>8862</v>
      </c>
    </row>
    <row r="17" spans="1:8" x14ac:dyDescent="0.25">
      <c r="A17" s="2">
        <v>15</v>
      </c>
      <c r="B17" s="1" t="s">
        <v>78</v>
      </c>
      <c r="C17" s="1" t="s">
        <v>79</v>
      </c>
      <c r="D17" s="1" t="s">
        <v>80</v>
      </c>
      <c r="E17" s="1" t="str">
        <f>HYPERLINK("https://doi.org/10.1016/j.compstruct.2022.115977","DOI Link")</f>
        <v>DOI Link</v>
      </c>
      <c r="F17" s="1" t="s">
        <v>81</v>
      </c>
      <c r="G17" s="1" t="s">
        <v>82</v>
      </c>
      <c r="H17" s="4" t="s">
        <v>8862</v>
      </c>
    </row>
    <row r="18" spans="1:8" x14ac:dyDescent="0.25">
      <c r="A18" s="2">
        <v>16</v>
      </c>
      <c r="B18" s="1" t="s">
        <v>83</v>
      </c>
      <c r="C18" s="1" t="s">
        <v>84</v>
      </c>
      <c r="D18" s="1" t="s">
        <v>85</v>
      </c>
      <c r="E18" s="1" t="str">
        <f>HYPERLINK("https://doi.org/10.1016/j.addma.2022.103008","DOI Link")</f>
        <v>DOI Link</v>
      </c>
      <c r="F18" s="1" t="s">
        <v>86</v>
      </c>
      <c r="G18" s="1" t="s">
        <v>87</v>
      </c>
      <c r="H18" s="4" t="s">
        <v>8862</v>
      </c>
    </row>
    <row r="19" spans="1:8" x14ac:dyDescent="0.25">
      <c r="A19" s="2">
        <v>17</v>
      </c>
      <c r="B19" s="1" t="s">
        <v>88</v>
      </c>
      <c r="C19" s="1" t="s">
        <v>89</v>
      </c>
      <c r="D19" s="1" t="s">
        <v>13</v>
      </c>
      <c r="E19" s="1" t="str">
        <f>HYPERLINK("https://doi.org/10.1016/j.ijfatigue.2022.107111","DOI Link")</f>
        <v>DOI Link</v>
      </c>
      <c r="F19" s="1" t="s">
        <v>90</v>
      </c>
      <c r="G19" s="1" t="s">
        <v>91</v>
      </c>
      <c r="H19" s="4" t="s">
        <v>8862</v>
      </c>
    </row>
    <row r="20" spans="1:8" x14ac:dyDescent="0.25">
      <c r="A20" s="2">
        <v>18</v>
      </c>
      <c r="B20" s="1" t="s">
        <v>92</v>
      </c>
      <c r="C20" s="1" t="s">
        <v>93</v>
      </c>
      <c r="D20" s="1" t="s">
        <v>94</v>
      </c>
      <c r="E20" s="1" t="str">
        <f>HYPERLINK("https://doi.org/10.1016/j.jobe.2022.104832","DOI Link")</f>
        <v>DOI Link</v>
      </c>
      <c r="F20" s="1" t="s">
        <v>95</v>
      </c>
      <c r="G20" s="1" t="s">
        <v>96</v>
      </c>
      <c r="H20" s="4" t="s">
        <v>8875</v>
      </c>
    </row>
    <row r="21" spans="1:8" x14ac:dyDescent="0.25">
      <c r="A21" s="2">
        <v>19</v>
      </c>
      <c r="B21" s="1" t="s">
        <v>97</v>
      </c>
      <c r="C21" s="1" t="s">
        <v>98</v>
      </c>
      <c r="D21" s="1" t="s">
        <v>13</v>
      </c>
      <c r="E21" s="1" t="str">
        <f>HYPERLINK("https://doi.org/10.1016/j.ijfatigue.2022.107067","DOI Link")</f>
        <v>DOI Link</v>
      </c>
      <c r="F21" s="1" t="s">
        <v>99</v>
      </c>
      <c r="G21" s="1" t="s">
        <v>100</v>
      </c>
      <c r="H21" s="4" t="s">
        <v>8862</v>
      </c>
    </row>
    <row r="22" spans="1:8" x14ac:dyDescent="0.25">
      <c r="A22" s="2">
        <v>20</v>
      </c>
      <c r="B22" s="1" t="s">
        <v>101</v>
      </c>
      <c r="C22" s="1" t="s">
        <v>102</v>
      </c>
      <c r="D22" s="1" t="s">
        <v>70</v>
      </c>
      <c r="E22" s="1" t="str">
        <f>HYPERLINK("https://doi.org/10.1016/j.tafmec.2022.103460","DOI Link")</f>
        <v>DOI Link</v>
      </c>
      <c r="F22" s="1" t="s">
        <v>103</v>
      </c>
      <c r="G22" s="1" t="s">
        <v>104</v>
      </c>
      <c r="H22" s="4">
        <v>304</v>
      </c>
    </row>
    <row r="23" spans="1:8" x14ac:dyDescent="0.25">
      <c r="A23" s="2">
        <v>21</v>
      </c>
      <c r="B23" s="1" t="s">
        <v>105</v>
      </c>
      <c r="C23" s="1" t="s">
        <v>106</v>
      </c>
      <c r="D23" s="1" t="s">
        <v>13</v>
      </c>
      <c r="E23" s="1" t="str">
        <f>HYPERLINK("https://doi.org/10.1016/j.ijfatigue.2022.107050","DOI Link")</f>
        <v>DOI Link</v>
      </c>
      <c r="F23" s="1" t="s">
        <v>107</v>
      </c>
      <c r="G23" s="1" t="s">
        <v>108</v>
      </c>
      <c r="H23" s="4" t="s">
        <v>8862</v>
      </c>
    </row>
    <row r="24" spans="1:8" x14ac:dyDescent="0.25">
      <c r="A24" s="2">
        <v>22</v>
      </c>
      <c r="B24" s="1" t="s">
        <v>109</v>
      </c>
      <c r="C24" s="1" t="s">
        <v>110</v>
      </c>
      <c r="D24" s="1" t="s">
        <v>46</v>
      </c>
      <c r="E24" s="1" t="str">
        <f>HYPERLINK("https://doi.org/10.1016/j.conbuildmat.2022.128772","DOI Link")</f>
        <v>DOI Link</v>
      </c>
      <c r="F24" s="1" t="s">
        <v>111</v>
      </c>
      <c r="G24" s="1" t="s">
        <v>112</v>
      </c>
      <c r="H24" s="4" t="s">
        <v>8862</v>
      </c>
    </row>
    <row r="25" spans="1:8" x14ac:dyDescent="0.25">
      <c r="A25" s="2">
        <v>23</v>
      </c>
      <c r="B25" s="1" t="s">
        <v>113</v>
      </c>
      <c r="C25" s="1" t="s">
        <v>114</v>
      </c>
      <c r="D25" s="1" t="s">
        <v>115</v>
      </c>
      <c r="E25" s="1" t="str">
        <f>HYPERLINK("https://doi.org/10.1016/j.ijmecsci.2022.107546","DOI Link")</f>
        <v>DOI Link</v>
      </c>
      <c r="F25" s="1" t="s">
        <v>116</v>
      </c>
      <c r="G25" s="1" t="s">
        <v>117</v>
      </c>
      <c r="H25" s="4" t="s">
        <v>8862</v>
      </c>
    </row>
    <row r="26" spans="1:8" x14ac:dyDescent="0.25">
      <c r="A26" s="2">
        <v>24</v>
      </c>
      <c r="B26" s="1" t="s">
        <v>118</v>
      </c>
      <c r="C26" s="1" t="s">
        <v>119</v>
      </c>
      <c r="D26" s="1" t="s">
        <v>120</v>
      </c>
      <c r="E26" s="1" t="str">
        <f>HYPERLINK("https://doi.org/10.11784/tdxbz202108030","DOI Link")</f>
        <v>DOI Link</v>
      </c>
      <c r="F26" s="1" t="s">
        <v>121</v>
      </c>
      <c r="G26" s="1" t="s">
        <v>122</v>
      </c>
      <c r="H26" s="4" t="s">
        <v>8876</v>
      </c>
    </row>
    <row r="27" spans="1:8" x14ac:dyDescent="0.25">
      <c r="A27" s="2">
        <v>25</v>
      </c>
      <c r="B27" s="1" t="s">
        <v>123</v>
      </c>
      <c r="C27" s="1" t="s">
        <v>124</v>
      </c>
      <c r="D27" s="1" t="s">
        <v>125</v>
      </c>
      <c r="E27" s="1" t="str">
        <f>HYPERLINK("https://doi.org/10.1007/s40430-022-03706-5","DOI Link")</f>
        <v>DOI Link</v>
      </c>
      <c r="F27" s="1" t="s">
        <v>126</v>
      </c>
      <c r="G27" s="1" t="s">
        <v>127</v>
      </c>
      <c r="H27" s="4" t="s">
        <v>8877</v>
      </c>
    </row>
    <row r="28" spans="1:8" x14ac:dyDescent="0.25">
      <c r="A28" s="2">
        <v>26</v>
      </c>
      <c r="B28" s="1" t="s">
        <v>128</v>
      </c>
      <c r="C28" s="1" t="s">
        <v>129</v>
      </c>
      <c r="D28" s="1" t="s">
        <v>61</v>
      </c>
      <c r="E28" s="1" t="str">
        <f>HYPERLINK("https://doi.org/10.1016/j.jcsr.2022.107437","DOI Link")</f>
        <v>DOI Link</v>
      </c>
      <c r="F28" s="1" t="s">
        <v>130</v>
      </c>
      <c r="G28" s="1" t="s">
        <v>131</v>
      </c>
      <c r="H28" s="4" t="s">
        <v>8862</v>
      </c>
    </row>
    <row r="29" spans="1:8" x14ac:dyDescent="0.25">
      <c r="A29" s="2">
        <v>27</v>
      </c>
      <c r="B29" s="1" t="s">
        <v>132</v>
      </c>
      <c r="C29" s="1" t="s">
        <v>133</v>
      </c>
      <c r="D29" s="1" t="s">
        <v>61</v>
      </c>
      <c r="E29" s="1" t="str">
        <f>HYPERLINK("https://doi.org/10.1016/j.jcsr.2022.107443","DOI Link")</f>
        <v>DOI Link</v>
      </c>
      <c r="F29" s="1" t="s">
        <v>134</v>
      </c>
      <c r="G29" s="1" t="s">
        <v>135</v>
      </c>
      <c r="H29" s="4" t="s">
        <v>8862</v>
      </c>
    </row>
    <row r="30" spans="1:8" x14ac:dyDescent="0.25">
      <c r="A30" s="2">
        <v>28</v>
      </c>
      <c r="B30" s="1" t="s">
        <v>136</v>
      </c>
      <c r="C30" s="1" t="s">
        <v>137</v>
      </c>
      <c r="D30" s="1" t="s">
        <v>61</v>
      </c>
      <c r="E30" s="1" t="str">
        <f>HYPERLINK("https://doi.org/10.1016/j.jcsr.2022.107444","DOI Link")</f>
        <v>DOI Link</v>
      </c>
      <c r="F30" s="1" t="s">
        <v>138</v>
      </c>
      <c r="G30" s="1" t="s">
        <v>139</v>
      </c>
      <c r="H30" s="4" t="s">
        <v>8862</v>
      </c>
    </row>
    <row r="31" spans="1:8" x14ac:dyDescent="0.25">
      <c r="A31" s="2">
        <v>29</v>
      </c>
      <c r="B31" s="1" t="s">
        <v>140</v>
      </c>
      <c r="C31" s="1" t="s">
        <v>141</v>
      </c>
      <c r="D31" s="1" t="s">
        <v>142</v>
      </c>
      <c r="E31" s="1" t="str">
        <f>HYPERLINK("https://doi.org/10.1016/j.rineng.2022.100485","DOI Link")</f>
        <v>DOI Link</v>
      </c>
      <c r="F31" s="1" t="s">
        <v>143</v>
      </c>
      <c r="G31" s="1" t="s">
        <v>144</v>
      </c>
      <c r="H31" s="4" t="s">
        <v>8862</v>
      </c>
    </row>
    <row r="32" spans="1:8" x14ac:dyDescent="0.25">
      <c r="A32" s="2">
        <v>30</v>
      </c>
      <c r="B32" s="1" t="s">
        <v>145</v>
      </c>
      <c r="C32" s="1" t="s">
        <v>146</v>
      </c>
      <c r="D32" s="1" t="s">
        <v>51</v>
      </c>
      <c r="E32" s="1" t="str">
        <f>HYPERLINK("https://doi.org/10.1016/j.istruc.2022.07.039","DOI Link")</f>
        <v>DOI Link</v>
      </c>
      <c r="F32" s="1" t="s">
        <v>147</v>
      </c>
      <c r="G32" s="1" t="s">
        <v>148</v>
      </c>
      <c r="H32" s="4" t="s">
        <v>8862</v>
      </c>
    </row>
    <row r="33" spans="1:9" x14ac:dyDescent="0.25">
      <c r="A33" s="2">
        <v>31</v>
      </c>
      <c r="B33" s="1" t="s">
        <v>149</v>
      </c>
      <c r="C33" s="1" t="s">
        <v>150</v>
      </c>
      <c r="D33" s="1" t="s">
        <v>13</v>
      </c>
      <c r="E33" s="1" t="str">
        <f>HYPERLINK("https://doi.org/10.1016/j.ijfatigue.2022.107002","DOI Link")</f>
        <v>DOI Link</v>
      </c>
      <c r="F33" s="1" t="s">
        <v>9229</v>
      </c>
      <c r="G33" s="1" t="s">
        <v>151</v>
      </c>
      <c r="H33" s="4" t="s">
        <v>8878</v>
      </c>
    </row>
    <row r="34" spans="1:9" x14ac:dyDescent="0.25">
      <c r="A34" s="2">
        <v>32</v>
      </c>
      <c r="B34" s="1" t="s">
        <v>152</v>
      </c>
      <c r="C34" s="1" t="s">
        <v>153</v>
      </c>
      <c r="D34" s="1" t="s">
        <v>51</v>
      </c>
      <c r="E34" s="1" t="str">
        <f>HYPERLINK("https://doi.org/10.1016/j.istruc.2022.06.067","DOI Link")</f>
        <v>DOI Link</v>
      </c>
      <c r="F34" s="1" t="s">
        <v>154</v>
      </c>
      <c r="G34" s="1" t="s">
        <v>155</v>
      </c>
      <c r="H34" s="4" t="s">
        <v>8862</v>
      </c>
    </row>
    <row r="35" spans="1:9" x14ac:dyDescent="0.25">
      <c r="A35" s="2">
        <v>33</v>
      </c>
      <c r="B35" s="1" t="s">
        <v>156</v>
      </c>
      <c r="C35" s="1" t="s">
        <v>157</v>
      </c>
      <c r="D35" s="1" t="s">
        <v>61</v>
      </c>
      <c r="E35" s="1" t="str">
        <f>HYPERLINK("https://doi.org/10.1016/j.jcsr.2022.107400","DOI Link")</f>
        <v>DOI Link</v>
      </c>
      <c r="F35" s="1" t="s">
        <v>158</v>
      </c>
      <c r="G35" s="1" t="s">
        <v>159</v>
      </c>
      <c r="H35" s="4" t="s">
        <v>8862</v>
      </c>
    </row>
    <row r="36" spans="1:9" x14ac:dyDescent="0.25">
      <c r="A36" s="2">
        <v>34</v>
      </c>
      <c r="B36" s="1" t="s">
        <v>160</v>
      </c>
      <c r="C36" s="1" t="s">
        <v>161</v>
      </c>
      <c r="D36" s="1" t="s">
        <v>51</v>
      </c>
      <c r="E36" s="1" t="str">
        <f>HYPERLINK("https://doi.org/10.1016/j.istruc.2022.06.035","DOI Link")</f>
        <v>DOI Link</v>
      </c>
      <c r="F36" s="1" t="s">
        <v>162</v>
      </c>
      <c r="G36" s="1" t="s">
        <v>163</v>
      </c>
      <c r="H36" s="4" t="s">
        <v>8862</v>
      </c>
    </row>
    <row r="37" spans="1:9" x14ac:dyDescent="0.25">
      <c r="A37" s="2">
        <v>35</v>
      </c>
      <c r="B37" s="1" t="s">
        <v>164</v>
      </c>
      <c r="C37" s="1" t="s">
        <v>165</v>
      </c>
      <c r="D37" s="1" t="s">
        <v>61</v>
      </c>
      <c r="E37" s="1" t="str">
        <f>HYPERLINK("https://doi.org/10.1016/j.jcsr.2022.107369","DOI Link")</f>
        <v>DOI Link</v>
      </c>
      <c r="F37" s="1" t="s">
        <v>166</v>
      </c>
      <c r="G37" s="1" t="s">
        <v>167</v>
      </c>
      <c r="H37" s="4" t="s">
        <v>8879</v>
      </c>
    </row>
    <row r="38" spans="1:9" x14ac:dyDescent="0.25">
      <c r="A38" s="2">
        <v>36</v>
      </c>
      <c r="B38" s="1" t="s">
        <v>168</v>
      </c>
      <c r="C38" s="1" t="s">
        <v>169</v>
      </c>
      <c r="D38" s="1" t="s">
        <v>170</v>
      </c>
      <c r="E38" s="1" t="str">
        <f>HYPERLINK("https://doi.org/10.1016/j.triboint.2022.107607","DOI Link")</f>
        <v>DOI Link</v>
      </c>
      <c r="F38" s="1" t="s">
        <v>171</v>
      </c>
      <c r="G38" s="1" t="s">
        <v>172</v>
      </c>
      <c r="H38" s="4" t="s">
        <v>8862</v>
      </c>
    </row>
    <row r="39" spans="1:9" x14ac:dyDescent="0.25">
      <c r="A39" s="2">
        <v>37</v>
      </c>
      <c r="B39" s="1" t="s">
        <v>173</v>
      </c>
      <c r="C39" s="1" t="s">
        <v>174</v>
      </c>
      <c r="D39" s="1" t="s">
        <v>175</v>
      </c>
      <c r="E39" s="1" t="str">
        <f>HYPERLINK("https://doi.org/10.1016/j.matlet.2022.132487","DOI Link")</f>
        <v>DOI Link</v>
      </c>
      <c r="F39" s="1" t="s">
        <v>176</v>
      </c>
      <c r="G39" s="1" t="s">
        <v>177</v>
      </c>
      <c r="H39" s="4" t="s">
        <v>8880</v>
      </c>
    </row>
    <row r="40" spans="1:9" x14ac:dyDescent="0.25">
      <c r="A40" s="2">
        <v>38</v>
      </c>
      <c r="B40" s="1" t="s">
        <v>178</v>
      </c>
      <c r="C40" s="1" t="s">
        <v>179</v>
      </c>
      <c r="D40" s="1" t="s">
        <v>13</v>
      </c>
      <c r="E40" s="1" t="str">
        <f>HYPERLINK("https://doi.org/10.1016/j.ijfatigue.2022.106994","DOI Link")</f>
        <v>DOI Link</v>
      </c>
      <c r="F40" s="1" t="s">
        <v>8881</v>
      </c>
      <c r="G40" s="1" t="s">
        <v>180</v>
      </c>
      <c r="H40" s="4" t="s">
        <v>8883</v>
      </c>
      <c r="I40" s="4" t="s">
        <v>8884</v>
      </c>
    </row>
    <row r="41" spans="1:9" x14ac:dyDescent="0.25">
      <c r="A41" s="2">
        <v>39</v>
      </c>
      <c r="B41" s="1" t="s">
        <v>181</v>
      </c>
      <c r="C41" s="1" t="s">
        <v>182</v>
      </c>
      <c r="D41" s="1" t="s">
        <v>13</v>
      </c>
      <c r="E41" s="1" t="str">
        <f>HYPERLINK("https://doi.org/10.1016/j.ijfatigue.2022.106987","DOI Link")</f>
        <v>DOI Link</v>
      </c>
      <c r="F41" s="1" t="s">
        <v>183</v>
      </c>
      <c r="G41" s="1" t="s">
        <v>184</v>
      </c>
      <c r="H41" s="4" t="s">
        <v>8862</v>
      </c>
    </row>
    <row r="42" spans="1:9" x14ac:dyDescent="0.25">
      <c r="A42" s="2">
        <v>40</v>
      </c>
      <c r="B42" s="1" t="s">
        <v>185</v>
      </c>
      <c r="C42" s="1" t="s">
        <v>186</v>
      </c>
      <c r="D42" s="1" t="s">
        <v>13</v>
      </c>
      <c r="E42" s="1" t="str">
        <f>HYPERLINK("https://doi.org/10.1016/j.ijfatigue.2022.106971","DOI Link")</f>
        <v>DOI Link</v>
      </c>
      <c r="F42" s="1" t="s">
        <v>187</v>
      </c>
      <c r="G42" s="1" t="s">
        <v>188</v>
      </c>
      <c r="H42" s="4" t="s">
        <v>8862</v>
      </c>
    </row>
    <row r="43" spans="1:9" x14ac:dyDescent="0.25">
      <c r="A43" s="2">
        <v>41</v>
      </c>
      <c r="B43" s="1" t="s">
        <v>189</v>
      </c>
      <c r="C43" s="1" t="s">
        <v>190</v>
      </c>
      <c r="D43" s="1" t="s">
        <v>13</v>
      </c>
      <c r="E43" s="1" t="str">
        <f>HYPERLINK("https://doi.org/10.1016/j.ijfatigue.2022.106989","DOI Link")</f>
        <v>DOI Link</v>
      </c>
      <c r="F43" s="1" t="s">
        <v>191</v>
      </c>
      <c r="G43" s="1" t="s">
        <v>192</v>
      </c>
      <c r="H43" s="4" t="s">
        <v>8885</v>
      </c>
    </row>
    <row r="44" spans="1:9" x14ac:dyDescent="0.25">
      <c r="A44" s="2">
        <v>42</v>
      </c>
      <c r="B44" s="1" t="s">
        <v>193</v>
      </c>
      <c r="C44" s="1" t="s">
        <v>194</v>
      </c>
      <c r="D44" s="1" t="s">
        <v>195</v>
      </c>
      <c r="E44" s="1" t="str">
        <f>HYPERLINK("https://doi.org/10.1007/s40194-022-01302-8","DOI Link")</f>
        <v>DOI Link</v>
      </c>
      <c r="F44" s="1" t="s">
        <v>196</v>
      </c>
      <c r="G44" s="1" t="s">
        <v>197</v>
      </c>
      <c r="H44" s="4" t="s">
        <v>8887</v>
      </c>
      <c r="I44" s="4" t="s">
        <v>8888</v>
      </c>
    </row>
    <row r="45" spans="1:9" x14ac:dyDescent="0.25">
      <c r="A45" s="2">
        <v>43</v>
      </c>
      <c r="B45" s="1" t="s">
        <v>198</v>
      </c>
      <c r="C45" s="1" t="s">
        <v>199</v>
      </c>
      <c r="D45" s="1" t="s">
        <v>13</v>
      </c>
      <c r="E45" s="1" t="str">
        <f>HYPERLINK("https://doi.org/10.1016/j.ijfatigue.2022.106901","DOI Link")</f>
        <v>DOI Link</v>
      </c>
      <c r="F45" s="1" t="s">
        <v>200</v>
      </c>
      <c r="G45" s="1" t="s">
        <v>201</v>
      </c>
      <c r="H45" s="4" t="s">
        <v>8889</v>
      </c>
    </row>
    <row r="46" spans="1:9" x14ac:dyDescent="0.25">
      <c r="A46" s="2">
        <v>44</v>
      </c>
      <c r="B46" s="1" t="s">
        <v>202</v>
      </c>
      <c r="C46" s="1" t="s">
        <v>203</v>
      </c>
      <c r="D46" s="1" t="s">
        <v>204</v>
      </c>
      <c r="E46" s="1" t="str">
        <f>HYPERLINK("https://doi.org/10.1109/TASC.2022.3166712","DOI Link")</f>
        <v>DOI Link</v>
      </c>
      <c r="F46" s="1" t="s">
        <v>205</v>
      </c>
      <c r="G46" s="1" t="s">
        <v>206</v>
      </c>
      <c r="H46" s="4" t="s">
        <v>8862</v>
      </c>
    </row>
    <row r="47" spans="1:9" x14ac:dyDescent="0.25">
      <c r="A47" s="2">
        <v>45</v>
      </c>
      <c r="B47" s="1" t="s">
        <v>207</v>
      </c>
      <c r="C47" s="1" t="s">
        <v>208</v>
      </c>
      <c r="D47" s="1" t="s">
        <v>209</v>
      </c>
      <c r="E47" s="1" t="str">
        <f>HYPERLINK("https://doi.org/10.1177/14644207221084068","DOI Link")</f>
        <v>DOI Link</v>
      </c>
      <c r="F47" s="1" t="s">
        <v>210</v>
      </c>
      <c r="G47" s="1" t="s">
        <v>211</v>
      </c>
      <c r="H47" s="4" t="s">
        <v>8862</v>
      </c>
    </row>
    <row r="48" spans="1:9" x14ac:dyDescent="0.25">
      <c r="A48" s="2">
        <v>46</v>
      </c>
      <c r="B48" s="1" t="s">
        <v>212</v>
      </c>
      <c r="C48" s="1" t="s">
        <v>213</v>
      </c>
      <c r="D48" s="1" t="s">
        <v>214</v>
      </c>
      <c r="E48" s="1" t="str">
        <f>HYPERLINK("https://doi.org/10.1016/j.colsurfa.2022.129128","DOI Link")</f>
        <v>DOI Link</v>
      </c>
      <c r="F48" s="1" t="s">
        <v>215</v>
      </c>
      <c r="G48" s="1" t="s">
        <v>216</v>
      </c>
      <c r="H48" s="4" t="s">
        <v>8862</v>
      </c>
    </row>
    <row r="49" spans="1:9" x14ac:dyDescent="0.25">
      <c r="A49" s="2">
        <v>47</v>
      </c>
      <c r="B49" s="1" t="s">
        <v>217</v>
      </c>
      <c r="C49" s="1" t="s">
        <v>218</v>
      </c>
      <c r="D49" s="1" t="s">
        <v>219</v>
      </c>
      <c r="E49" s="1" t="str">
        <f>HYPERLINK("https://doi.org/10.1016/j.corsci.2022.110465","DOI Link")</f>
        <v>DOI Link</v>
      </c>
      <c r="F49" s="1" t="s">
        <v>220</v>
      </c>
      <c r="G49" s="1" t="s">
        <v>221</v>
      </c>
      <c r="H49" s="4" t="s">
        <v>8862</v>
      </c>
    </row>
    <row r="50" spans="1:9" x14ac:dyDescent="0.25">
      <c r="A50" s="2">
        <v>48</v>
      </c>
      <c r="B50" s="1" t="s">
        <v>222</v>
      </c>
      <c r="C50" s="1" t="s">
        <v>223</v>
      </c>
      <c r="D50" s="1" t="s">
        <v>224</v>
      </c>
      <c r="E50" s="1" t="str">
        <f>HYPERLINK("https://doi.org/10.1016/j.engstruct.2022.114537","DOI Link")</f>
        <v>DOI Link</v>
      </c>
      <c r="F50" s="1" t="s">
        <v>225</v>
      </c>
      <c r="G50" s="1" t="s">
        <v>226</v>
      </c>
      <c r="H50" s="4" t="s">
        <v>8862</v>
      </c>
    </row>
    <row r="51" spans="1:9" x14ac:dyDescent="0.25">
      <c r="A51" s="2">
        <v>49</v>
      </c>
      <c r="B51" s="1" t="s">
        <v>227</v>
      </c>
      <c r="C51" s="1" t="s">
        <v>228</v>
      </c>
      <c r="D51" s="1" t="s">
        <v>229</v>
      </c>
      <c r="E51" s="1" t="str">
        <f>HYPERLINK("https://doi.org/10.1016/j.wear.2022.204397","DOI Link")</f>
        <v>DOI Link</v>
      </c>
      <c r="F51" s="1" t="s">
        <v>230</v>
      </c>
      <c r="G51" s="1" t="s">
        <v>231</v>
      </c>
      <c r="H51" s="4" t="s">
        <v>8891</v>
      </c>
    </row>
    <row r="52" spans="1:9" x14ac:dyDescent="0.25">
      <c r="A52" s="2">
        <v>50</v>
      </c>
      <c r="B52" s="1" t="s">
        <v>232</v>
      </c>
      <c r="C52" s="1" t="s">
        <v>233</v>
      </c>
      <c r="D52" s="1" t="s">
        <v>224</v>
      </c>
      <c r="E52" s="1" t="str">
        <f>HYPERLINK("https://doi.org/10.1016/j.engstruct.2022.114496","DOI Link")</f>
        <v>DOI Link</v>
      </c>
      <c r="F52" s="1" t="s">
        <v>234</v>
      </c>
      <c r="G52" s="1" t="s">
        <v>235</v>
      </c>
      <c r="H52" s="4" t="s">
        <v>8862</v>
      </c>
    </row>
    <row r="53" spans="1:9" x14ac:dyDescent="0.25">
      <c r="A53" s="2">
        <v>51</v>
      </c>
      <c r="B53" s="1" t="s">
        <v>236</v>
      </c>
      <c r="C53" s="1" t="s">
        <v>237</v>
      </c>
      <c r="D53" s="1" t="s">
        <v>238</v>
      </c>
      <c r="E53" s="1" t="str">
        <f>HYPERLINK("https://doi.org/10.3390/coatings12081222","DOI Link")</f>
        <v>DOI Link</v>
      </c>
      <c r="F53" s="1" t="s">
        <v>239</v>
      </c>
      <c r="G53" s="1" t="s">
        <v>240</v>
      </c>
      <c r="H53" s="4" t="s">
        <v>8893</v>
      </c>
    </row>
    <row r="54" spans="1:9" x14ac:dyDescent="0.25">
      <c r="A54" s="2">
        <v>52</v>
      </c>
      <c r="B54" s="1" t="s">
        <v>241</v>
      </c>
      <c r="C54" s="1" t="s">
        <v>242</v>
      </c>
      <c r="D54" s="1" t="s">
        <v>243</v>
      </c>
      <c r="E54" s="1" t="str">
        <f>HYPERLINK("https://doi.org/10.3963/j.issn.2095-3844.2022.04.033","DOI Link")</f>
        <v>DOI Link</v>
      </c>
      <c r="F54" s="1" t="s">
        <v>244</v>
      </c>
      <c r="G54" s="1" t="s">
        <v>245</v>
      </c>
      <c r="H54" s="4" t="s">
        <v>8862</v>
      </c>
    </row>
    <row r="55" spans="1:9" x14ac:dyDescent="0.25">
      <c r="A55" s="2">
        <v>53</v>
      </c>
      <c r="B55" s="1" t="s">
        <v>246</v>
      </c>
      <c r="C55" s="1" t="s">
        <v>247</v>
      </c>
      <c r="D55" s="1" t="s">
        <v>248</v>
      </c>
      <c r="E55" s="1" t="str">
        <f>HYPERLINK("https://doi.org/10.3390/ma15155362","DOI Link")</f>
        <v>DOI Link</v>
      </c>
      <c r="F55" s="1" t="s">
        <v>249</v>
      </c>
      <c r="G55" s="1" t="s">
        <v>250</v>
      </c>
      <c r="H55" s="4" t="s">
        <v>8863</v>
      </c>
    </row>
    <row r="56" spans="1:9" x14ac:dyDescent="0.25">
      <c r="A56" s="2">
        <v>54</v>
      </c>
      <c r="B56" s="1" t="s">
        <v>251</v>
      </c>
      <c r="C56" s="1" t="s">
        <v>252</v>
      </c>
      <c r="D56" s="1" t="s">
        <v>248</v>
      </c>
      <c r="E56" s="1" t="str">
        <f>HYPERLINK("https://doi.org/10.3390/ma15155150","DOI Link")</f>
        <v>DOI Link</v>
      </c>
      <c r="F56" s="1" t="s">
        <v>253</v>
      </c>
      <c r="G56" s="1" t="s">
        <v>254</v>
      </c>
      <c r="H56" s="4" t="s">
        <v>8894</v>
      </c>
      <c r="I56" s="4" t="s">
        <v>8895</v>
      </c>
    </row>
    <row r="57" spans="1:9" x14ac:dyDescent="0.25">
      <c r="A57" s="2">
        <v>55</v>
      </c>
      <c r="B57" s="1" t="s">
        <v>255</v>
      </c>
      <c r="C57" s="1" t="s">
        <v>256</v>
      </c>
      <c r="D57" s="1" t="s">
        <v>257</v>
      </c>
      <c r="E57" s="1" t="str">
        <f>HYPERLINK("https://doi.org/10.1177/16878132221118479","DOI Link")</f>
        <v>DOI Link</v>
      </c>
      <c r="F57" s="1" t="s">
        <v>258</v>
      </c>
      <c r="G57" s="1" t="s">
        <v>259</v>
      </c>
      <c r="H57" s="4" t="s">
        <v>8897</v>
      </c>
    </row>
    <row r="58" spans="1:9" x14ac:dyDescent="0.25">
      <c r="A58" s="2">
        <v>56</v>
      </c>
      <c r="B58" s="1" t="s">
        <v>260</v>
      </c>
      <c r="C58" s="1" t="s">
        <v>261</v>
      </c>
      <c r="D58" s="1" t="s">
        <v>262</v>
      </c>
      <c r="E58" s="1" t="str">
        <f>HYPERLINK("https://doi.org/10.1016/j.cirpj.2022.07.007","DOI Link")</f>
        <v>DOI Link</v>
      </c>
      <c r="F58" s="1" t="s">
        <v>263</v>
      </c>
      <c r="G58" s="1" t="s">
        <v>264</v>
      </c>
      <c r="H58" s="4" t="s">
        <v>8863</v>
      </c>
    </row>
    <row r="59" spans="1:9" x14ac:dyDescent="0.25">
      <c r="A59" s="2">
        <v>57</v>
      </c>
      <c r="B59" s="1" t="s">
        <v>265</v>
      </c>
      <c r="C59" s="1" t="s">
        <v>266</v>
      </c>
      <c r="D59" s="1" t="s">
        <v>267</v>
      </c>
      <c r="E59" s="1" t="str">
        <f>HYPERLINK("https://doi.org/10.1016/j.msea.2022.143494","DOI Link")</f>
        <v>DOI Link</v>
      </c>
      <c r="F59" s="1" t="s">
        <v>268</v>
      </c>
      <c r="G59" s="1" t="s">
        <v>269</v>
      </c>
      <c r="H59" s="4" t="s">
        <v>8885</v>
      </c>
    </row>
    <row r="60" spans="1:9" x14ac:dyDescent="0.25">
      <c r="A60" s="2">
        <v>58</v>
      </c>
      <c r="B60" s="1" t="s">
        <v>270</v>
      </c>
      <c r="C60" s="1" t="s">
        <v>271</v>
      </c>
      <c r="D60" s="1" t="s">
        <v>272</v>
      </c>
      <c r="E60" s="1" t="str">
        <f>HYPERLINK("https://doi.org/10.1016/j.engfracmech.2022.108644","DOI Link")</f>
        <v>DOI Link</v>
      </c>
      <c r="F60" s="1" t="s">
        <v>273</v>
      </c>
      <c r="G60" s="1" t="s">
        <v>274</v>
      </c>
      <c r="H60" s="4" t="s">
        <v>8899</v>
      </c>
    </row>
    <row r="61" spans="1:9" x14ac:dyDescent="0.25">
      <c r="A61" s="2">
        <v>59</v>
      </c>
      <c r="B61" s="1" t="s">
        <v>275</v>
      </c>
      <c r="C61" s="1" t="s">
        <v>276</v>
      </c>
      <c r="D61" s="1" t="s">
        <v>277</v>
      </c>
      <c r="E61" s="1" t="str">
        <f>HYPERLINK("https://doi.org/10.1016/j.ijplas.2022.103337","DOI Link")</f>
        <v>DOI Link</v>
      </c>
      <c r="F61" s="1" t="s">
        <v>278</v>
      </c>
      <c r="G61" s="1" t="s">
        <v>279</v>
      </c>
      <c r="H61" s="4">
        <v>304</v>
      </c>
    </row>
    <row r="62" spans="1:9" x14ac:dyDescent="0.25">
      <c r="A62" s="2">
        <v>60</v>
      </c>
      <c r="B62" s="1" t="s">
        <v>280</v>
      </c>
      <c r="C62" s="1" t="s">
        <v>281</v>
      </c>
      <c r="D62" s="1" t="s">
        <v>224</v>
      </c>
      <c r="E62" s="1" t="str">
        <f>HYPERLINK("https://doi.org/10.1016/j.engstruct.2022.114475","DOI Link")</f>
        <v>DOI Link</v>
      </c>
      <c r="F62" s="1" t="s">
        <v>282</v>
      </c>
      <c r="G62" s="1" t="s">
        <v>283</v>
      </c>
      <c r="H62" s="4" t="s">
        <v>8864</v>
      </c>
    </row>
    <row r="63" spans="1:9" x14ac:dyDescent="0.25">
      <c r="A63" s="2">
        <v>61</v>
      </c>
      <c r="B63" s="1" t="s">
        <v>284</v>
      </c>
      <c r="C63" s="1" t="s">
        <v>285</v>
      </c>
      <c r="D63" s="1" t="s">
        <v>70</v>
      </c>
      <c r="E63" s="1" t="str">
        <f>HYPERLINK("https://doi.org/10.1016/j.tafmec.2022.103405","DOI Link")</f>
        <v>DOI Link</v>
      </c>
      <c r="F63" s="1" t="s">
        <v>286</v>
      </c>
      <c r="G63" s="1" t="s">
        <v>287</v>
      </c>
      <c r="H63" s="4" t="s">
        <v>8862</v>
      </c>
    </row>
    <row r="64" spans="1:9" x14ac:dyDescent="0.25">
      <c r="A64" s="2">
        <v>62</v>
      </c>
      <c r="B64" s="1" t="s">
        <v>288</v>
      </c>
      <c r="C64" s="1" t="s">
        <v>289</v>
      </c>
      <c r="D64" s="1" t="s">
        <v>290</v>
      </c>
      <c r="E64" s="1" t="str">
        <f>HYPERLINK("https://doi.org/10.1007/s11665-022-06868-4","DOI Link")</f>
        <v>DOI Link</v>
      </c>
      <c r="F64" s="1" t="s">
        <v>291</v>
      </c>
      <c r="G64" s="1" t="s">
        <v>292</v>
      </c>
      <c r="H64" s="4" t="s">
        <v>8862</v>
      </c>
    </row>
    <row r="65" spans="1:9" x14ac:dyDescent="0.25">
      <c r="A65" s="2">
        <v>63</v>
      </c>
      <c r="B65" s="1" t="s">
        <v>293</v>
      </c>
      <c r="C65" s="1" t="s">
        <v>294</v>
      </c>
      <c r="D65" s="1" t="s">
        <v>33</v>
      </c>
      <c r="E65" s="1" t="str">
        <f>HYPERLINK("https://doi.org/10.1016/j.engfailanal.2022.106354","DOI Link")</f>
        <v>DOI Link</v>
      </c>
      <c r="F65" s="1" t="s">
        <v>295</v>
      </c>
      <c r="G65" s="1" t="s">
        <v>296</v>
      </c>
      <c r="H65" s="4">
        <v>304</v>
      </c>
      <c r="I65" s="4" t="s">
        <v>8877</v>
      </c>
    </row>
    <row r="66" spans="1:9" x14ac:dyDescent="0.25">
      <c r="A66" s="2">
        <v>64</v>
      </c>
      <c r="B66" s="1" t="s">
        <v>297</v>
      </c>
      <c r="C66" s="1" t="s">
        <v>298</v>
      </c>
      <c r="D66" s="1" t="s">
        <v>299</v>
      </c>
      <c r="E66" s="1" t="str">
        <f>HYPERLINK("https://doi.org/10.1002/stc.2976","DOI Link")</f>
        <v>DOI Link</v>
      </c>
      <c r="F66" s="1" t="s">
        <v>300</v>
      </c>
      <c r="G66" s="1" t="s">
        <v>301</v>
      </c>
      <c r="H66" s="4" t="s">
        <v>8862</v>
      </c>
    </row>
    <row r="67" spans="1:9" x14ac:dyDescent="0.25">
      <c r="A67" s="2">
        <v>65</v>
      </c>
      <c r="B67" s="1" t="s">
        <v>302</v>
      </c>
      <c r="C67" s="1" t="s">
        <v>303</v>
      </c>
      <c r="D67" s="1" t="s">
        <v>13</v>
      </c>
      <c r="E67" s="1" t="str">
        <f>HYPERLINK("https://doi.org/10.1016/j.ijfatigue.2022.106906","DOI Link")</f>
        <v>DOI Link</v>
      </c>
      <c r="F67" s="1" t="s">
        <v>304</v>
      </c>
      <c r="G67" s="1" t="s">
        <v>305</v>
      </c>
      <c r="H67" s="4" t="s">
        <v>8862</v>
      </c>
    </row>
    <row r="68" spans="1:9" x14ac:dyDescent="0.25">
      <c r="A68" s="2">
        <v>66</v>
      </c>
      <c r="B68" s="1" t="s">
        <v>306</v>
      </c>
      <c r="C68" s="1" t="s">
        <v>307</v>
      </c>
      <c r="D68" s="1" t="s">
        <v>13</v>
      </c>
      <c r="E68" s="1" t="str">
        <f>HYPERLINK("https://doi.org/10.1016/j.ijfatigue.2022.106898","DOI Link")</f>
        <v>DOI Link</v>
      </c>
      <c r="F68" s="1" t="s">
        <v>308</v>
      </c>
      <c r="G68" s="1" t="s">
        <v>309</v>
      </c>
      <c r="H68" s="4" t="s">
        <v>8862</v>
      </c>
    </row>
    <row r="69" spans="1:9" x14ac:dyDescent="0.25">
      <c r="A69" s="2">
        <v>67</v>
      </c>
      <c r="B69" s="1" t="s">
        <v>310</v>
      </c>
      <c r="C69" s="1" t="s">
        <v>311</v>
      </c>
      <c r="D69" s="1" t="s">
        <v>312</v>
      </c>
      <c r="E69" s="1" t="str">
        <f>HYPERLINK("https://doi.org/10.1007/s42243-021-00740-w","DOI Link")</f>
        <v>DOI Link</v>
      </c>
      <c r="F69" s="1" t="s">
        <v>8900</v>
      </c>
      <c r="G69" s="1" t="s">
        <v>313</v>
      </c>
      <c r="H69" s="4" t="s">
        <v>8901</v>
      </c>
    </row>
    <row r="70" spans="1:9" x14ac:dyDescent="0.25">
      <c r="A70" s="2">
        <v>68</v>
      </c>
      <c r="B70" s="1" t="s">
        <v>314</v>
      </c>
      <c r="C70" s="1" t="s">
        <v>315</v>
      </c>
      <c r="D70" s="1" t="s">
        <v>316</v>
      </c>
      <c r="E70" s="1" t="str">
        <f>HYPERLINK("https://doi.org/10.1007/s40195-021-01366-3","DOI Link")</f>
        <v>DOI Link</v>
      </c>
      <c r="F70" s="1" t="s">
        <v>317</v>
      </c>
      <c r="G70" s="1" t="s">
        <v>318</v>
      </c>
      <c r="H70" s="4" t="s">
        <v>8862</v>
      </c>
    </row>
    <row r="71" spans="1:9" ht="14.4" x14ac:dyDescent="0.25">
      <c r="A71" s="2">
        <v>69</v>
      </c>
      <c r="B71" s="1" t="s">
        <v>319</v>
      </c>
      <c r="C71" s="1" t="s">
        <v>320</v>
      </c>
      <c r="D71" s="1" t="s">
        <v>321</v>
      </c>
      <c r="E71" s="1" t="str">
        <f>HYPERLINK("https://doi.org/10.1177/03093247211038415","DOI Link")</f>
        <v>DOI Link</v>
      </c>
      <c r="F71" s="1" t="s">
        <v>8902</v>
      </c>
      <c r="G71" s="1" t="s">
        <v>322</v>
      </c>
      <c r="H71" s="4" t="s">
        <v>8903</v>
      </c>
    </row>
    <row r="72" spans="1:9" x14ac:dyDescent="0.25">
      <c r="A72" s="2">
        <v>70</v>
      </c>
      <c r="B72" s="1" t="s">
        <v>323</v>
      </c>
      <c r="C72" s="1" t="s">
        <v>324</v>
      </c>
      <c r="D72" s="1" t="s">
        <v>325</v>
      </c>
      <c r="E72" s="1" t="str">
        <f>HYPERLINK("https://doi.org/10.1016/j.apsusc.2022.153117","DOI Link")</f>
        <v>DOI Link</v>
      </c>
      <c r="F72" s="1" t="s">
        <v>8904</v>
      </c>
      <c r="G72" s="1" t="s">
        <v>326</v>
      </c>
      <c r="H72" s="4" t="s">
        <v>8905</v>
      </c>
      <c r="I72" s="4" t="s">
        <v>8906</v>
      </c>
    </row>
    <row r="73" spans="1:9" x14ac:dyDescent="0.25">
      <c r="A73" s="2">
        <v>71</v>
      </c>
      <c r="B73" s="1" t="s">
        <v>327</v>
      </c>
      <c r="C73" s="1" t="s">
        <v>328</v>
      </c>
      <c r="D73" s="1" t="s">
        <v>329</v>
      </c>
      <c r="E73" s="1" t="str">
        <f>HYPERLINK("https://doi.org/10.3969/j.issn.1007-2012.2022.07.024","DOI Link")</f>
        <v>DOI Link</v>
      </c>
      <c r="F73" s="1" t="s">
        <v>330</v>
      </c>
      <c r="G73" s="1" t="s">
        <v>331</v>
      </c>
      <c r="H73" s="4" t="s">
        <v>8862</v>
      </c>
    </row>
    <row r="74" spans="1:9" x14ac:dyDescent="0.25">
      <c r="A74" s="2">
        <v>72</v>
      </c>
      <c r="B74" s="1" t="s">
        <v>332</v>
      </c>
      <c r="C74" s="1" t="s">
        <v>333</v>
      </c>
      <c r="D74" s="1" t="s">
        <v>334</v>
      </c>
      <c r="E74" s="1" t="str">
        <f>HYPERLINK("https://doi.org/10.1108/IJSI-04-2022-0061","DOI Link")</f>
        <v>DOI Link</v>
      </c>
      <c r="F74" s="1" t="s">
        <v>8907</v>
      </c>
      <c r="G74" s="1" t="s">
        <v>335</v>
      </c>
      <c r="H74" s="4" t="s">
        <v>8908</v>
      </c>
    </row>
    <row r="75" spans="1:9" x14ac:dyDescent="0.25">
      <c r="A75" s="2">
        <v>73</v>
      </c>
      <c r="B75" s="1" t="s">
        <v>336</v>
      </c>
      <c r="C75" s="1" t="s">
        <v>337</v>
      </c>
      <c r="D75" s="1" t="s">
        <v>338</v>
      </c>
      <c r="E75" s="1" t="str">
        <f>HYPERLINK("https://doi.org/10.1016/j.ijhydene.2022.05.220","DOI Link")</f>
        <v>DOI Link</v>
      </c>
      <c r="F75" s="1" t="s">
        <v>8909</v>
      </c>
      <c r="G75" s="1" t="s">
        <v>339</v>
      </c>
      <c r="H75" s="4" t="s">
        <v>8910</v>
      </c>
    </row>
    <row r="76" spans="1:9" x14ac:dyDescent="0.25">
      <c r="A76" s="2">
        <v>74</v>
      </c>
      <c r="B76" s="1" t="s">
        <v>340</v>
      </c>
      <c r="C76" s="1" t="s">
        <v>341</v>
      </c>
      <c r="D76" s="1" t="s">
        <v>342</v>
      </c>
      <c r="E76" s="1" t="str">
        <f>HYPERLINK("https://doi.org/10.12989/sem.2022.83.1.109","DOI Link")</f>
        <v>DOI Link</v>
      </c>
      <c r="F76" s="1" t="s">
        <v>343</v>
      </c>
      <c r="G76" s="1" t="s">
        <v>344</v>
      </c>
      <c r="H76" s="4" t="s">
        <v>8862</v>
      </c>
    </row>
    <row r="77" spans="1:9" x14ac:dyDescent="0.25">
      <c r="A77" s="2">
        <v>75</v>
      </c>
      <c r="B77" s="1" t="s">
        <v>345</v>
      </c>
      <c r="C77" s="1" t="s">
        <v>346</v>
      </c>
      <c r="D77" s="1" t="s">
        <v>347</v>
      </c>
      <c r="E77" s="1" t="str">
        <f>HYPERLINK("https://doi.org/10.3390/cryst12070967","DOI Link")</f>
        <v>DOI Link</v>
      </c>
      <c r="F77" s="1" t="s">
        <v>8911</v>
      </c>
      <c r="G77" s="1" t="s">
        <v>348</v>
      </c>
      <c r="H77" s="4" t="s">
        <v>8912</v>
      </c>
    </row>
    <row r="78" spans="1:9" x14ac:dyDescent="0.25">
      <c r="A78" s="2">
        <v>76</v>
      </c>
      <c r="B78" s="1" t="s">
        <v>349</v>
      </c>
      <c r="C78" s="1" t="s">
        <v>350</v>
      </c>
      <c r="D78" s="1" t="s">
        <v>351</v>
      </c>
      <c r="E78" s="1" t="str">
        <f>HYPERLINK("https://doi.org/10.3390/met12071199","DOI Link")</f>
        <v>DOI Link</v>
      </c>
      <c r="F78" s="1" t="s">
        <v>8913</v>
      </c>
      <c r="G78" s="1" t="s">
        <v>352</v>
      </c>
      <c r="H78" s="4" t="s">
        <v>8882</v>
      </c>
    </row>
    <row r="79" spans="1:9" x14ac:dyDescent="0.25">
      <c r="A79" s="2">
        <v>77</v>
      </c>
      <c r="B79" s="1" t="s">
        <v>353</v>
      </c>
      <c r="C79" s="1" t="s">
        <v>354</v>
      </c>
      <c r="D79" s="1" t="s">
        <v>351</v>
      </c>
      <c r="E79" s="1" t="str">
        <f>HYPERLINK("https://doi.org/10.3390/met12071222","DOI Link")</f>
        <v>DOI Link</v>
      </c>
      <c r="F79" s="1" t="s">
        <v>355</v>
      </c>
      <c r="G79" s="1" t="s">
        <v>356</v>
      </c>
      <c r="H79" s="4" t="s">
        <v>8862</v>
      </c>
    </row>
    <row r="80" spans="1:9" x14ac:dyDescent="0.25">
      <c r="A80" s="2">
        <v>78</v>
      </c>
      <c r="B80" s="1" t="s">
        <v>357</v>
      </c>
      <c r="C80" s="1" t="s">
        <v>358</v>
      </c>
      <c r="D80" s="1" t="s">
        <v>248</v>
      </c>
      <c r="E80" s="1" t="str">
        <f>HYPERLINK("https://doi.org/10.3390/ma15144917","DOI Link")</f>
        <v>DOI Link</v>
      </c>
      <c r="F80" s="1" t="s">
        <v>359</v>
      </c>
      <c r="G80" s="1" t="s">
        <v>360</v>
      </c>
      <c r="H80" s="4" t="s">
        <v>8867</v>
      </c>
    </row>
    <row r="81" spans="1:10" x14ac:dyDescent="0.25">
      <c r="A81" s="2">
        <v>79</v>
      </c>
      <c r="B81" s="1" t="s">
        <v>361</v>
      </c>
      <c r="C81" s="1" t="s">
        <v>362</v>
      </c>
      <c r="D81" s="1" t="s">
        <v>363</v>
      </c>
      <c r="E81" s="1" t="str">
        <f>HYPERLINK("https://doi.org/10.16078/j.tribology.2021274","DOI Link")</f>
        <v>DOI Link</v>
      </c>
      <c r="F81" s="1" t="s">
        <v>364</v>
      </c>
      <c r="G81" s="1" t="s">
        <v>365</v>
      </c>
      <c r="H81" s="4" t="s">
        <v>8862</v>
      </c>
    </row>
    <row r="82" spans="1:10" x14ac:dyDescent="0.25">
      <c r="A82" s="2">
        <v>80</v>
      </c>
      <c r="B82" s="1" t="s">
        <v>366</v>
      </c>
      <c r="C82" s="1" t="s">
        <v>367</v>
      </c>
      <c r="D82" s="1" t="s">
        <v>368</v>
      </c>
      <c r="E82" s="1" t="str">
        <f>HYPERLINK("https://doi.org/10.1088/2053-1591/ac7cc0","DOI Link")</f>
        <v>DOI Link</v>
      </c>
      <c r="F82" s="1" t="s">
        <v>369</v>
      </c>
      <c r="G82" s="1" t="s">
        <v>370</v>
      </c>
      <c r="H82" s="4" t="s">
        <v>8862</v>
      </c>
    </row>
    <row r="83" spans="1:10" x14ac:dyDescent="0.25">
      <c r="A83" s="2">
        <v>81</v>
      </c>
      <c r="B83" s="1" t="s">
        <v>371</v>
      </c>
      <c r="C83" s="1" t="s">
        <v>372</v>
      </c>
      <c r="D83" s="1" t="s">
        <v>368</v>
      </c>
      <c r="E83" s="1" t="str">
        <f>HYPERLINK("https://doi.org/10.1088/2053-1591/ac7f12","DOI Link")</f>
        <v>DOI Link</v>
      </c>
      <c r="F83" s="1" t="s">
        <v>373</v>
      </c>
      <c r="G83" s="1" t="s">
        <v>374</v>
      </c>
      <c r="H83" s="4" t="s">
        <v>8862</v>
      </c>
    </row>
    <row r="84" spans="1:10" x14ac:dyDescent="0.25">
      <c r="A84" s="2">
        <v>82</v>
      </c>
      <c r="B84" s="1" t="s">
        <v>375</v>
      </c>
      <c r="C84" s="1" t="s">
        <v>376</v>
      </c>
      <c r="D84" s="1" t="s">
        <v>248</v>
      </c>
      <c r="E84" s="1" t="str">
        <f>HYPERLINK("https://doi.org/10.3390/ma15134569","DOI Link")</f>
        <v>DOI Link</v>
      </c>
      <c r="F84" s="1" t="s">
        <v>377</v>
      </c>
      <c r="G84" s="1" t="s">
        <v>378</v>
      </c>
      <c r="H84" s="4" t="s">
        <v>8862</v>
      </c>
    </row>
    <row r="85" spans="1:10" x14ac:dyDescent="0.25">
      <c r="A85" s="2">
        <v>83</v>
      </c>
      <c r="B85" s="1" t="s">
        <v>379</v>
      </c>
      <c r="C85" s="1" t="s">
        <v>380</v>
      </c>
      <c r="D85" s="1" t="s">
        <v>224</v>
      </c>
      <c r="E85" s="1" t="str">
        <f>HYPERLINK("https://doi.org/10.1016/j.engstruct.2022.114369","DOI Link")</f>
        <v>DOI Link</v>
      </c>
      <c r="F85" s="1" t="s">
        <v>381</v>
      </c>
      <c r="G85" s="1" t="s">
        <v>382</v>
      </c>
      <c r="H85" s="4" t="s">
        <v>8862</v>
      </c>
    </row>
    <row r="86" spans="1:10" x14ac:dyDescent="0.25">
      <c r="A86" s="2">
        <v>84</v>
      </c>
      <c r="B86" s="1" t="s">
        <v>383</v>
      </c>
      <c r="C86" s="1" t="s">
        <v>384</v>
      </c>
      <c r="D86" s="1" t="s">
        <v>248</v>
      </c>
      <c r="E86" s="1" t="str">
        <f>HYPERLINK("https://doi.org/10.3390/ma15134558","DOI Link")</f>
        <v>DOI Link</v>
      </c>
      <c r="F86" s="1" t="s">
        <v>8914</v>
      </c>
      <c r="G86" s="1" t="s">
        <v>385</v>
      </c>
      <c r="H86" s="4" t="s">
        <v>8879</v>
      </c>
      <c r="I86" s="4" t="s">
        <v>8915</v>
      </c>
      <c r="J86" s="1" t="s">
        <v>8916</v>
      </c>
    </row>
    <row r="87" spans="1:10" x14ac:dyDescent="0.25">
      <c r="A87" s="2">
        <v>85</v>
      </c>
      <c r="B87" s="1" t="s">
        <v>386</v>
      </c>
      <c r="C87" s="1" t="s">
        <v>387</v>
      </c>
      <c r="D87" s="1" t="s">
        <v>51</v>
      </c>
      <c r="E87" s="1" t="str">
        <f>HYPERLINK("https://doi.org/10.1016/j.istruc.2022.05.080","DOI Link")</f>
        <v>DOI Link</v>
      </c>
      <c r="F87" s="1" t="s">
        <v>388</v>
      </c>
      <c r="G87" s="1" t="s">
        <v>389</v>
      </c>
      <c r="H87" s="4" t="s">
        <v>8862</v>
      </c>
    </row>
    <row r="88" spans="1:10" x14ac:dyDescent="0.25">
      <c r="A88" s="2">
        <v>86</v>
      </c>
      <c r="B88" s="1" t="s">
        <v>390</v>
      </c>
      <c r="C88" s="1" t="s">
        <v>391</v>
      </c>
      <c r="D88" s="1" t="s">
        <v>51</v>
      </c>
      <c r="E88" s="1" t="str">
        <f>HYPERLINK("https://doi.org/10.1016/j.istruc.2022.05.081","DOI Link")</f>
        <v>DOI Link</v>
      </c>
      <c r="F88" s="1" t="s">
        <v>392</v>
      </c>
      <c r="G88" s="1" t="s">
        <v>393</v>
      </c>
      <c r="H88" s="4" t="s">
        <v>8862</v>
      </c>
    </row>
    <row r="89" spans="1:10" x14ac:dyDescent="0.25">
      <c r="A89" s="2">
        <v>87</v>
      </c>
      <c r="B89" s="1" t="s">
        <v>394</v>
      </c>
      <c r="C89" s="1" t="s">
        <v>395</v>
      </c>
      <c r="D89" s="1" t="s">
        <v>51</v>
      </c>
      <c r="E89" s="1" t="str">
        <f>HYPERLINK("https://doi.org/10.1016/j.istruc.2022.05.069","DOI Link")</f>
        <v>DOI Link</v>
      </c>
      <c r="F89" s="1" t="s">
        <v>396</v>
      </c>
      <c r="G89" s="1" t="s">
        <v>397</v>
      </c>
      <c r="H89" s="4" t="s">
        <v>8862</v>
      </c>
    </row>
    <row r="90" spans="1:10" x14ac:dyDescent="0.25">
      <c r="A90" s="2">
        <v>88</v>
      </c>
      <c r="B90" s="1" t="s">
        <v>398</v>
      </c>
      <c r="C90" s="1" t="s">
        <v>399</v>
      </c>
      <c r="D90" s="1" t="s">
        <v>115</v>
      </c>
      <c r="E90" s="1" t="str">
        <f>HYPERLINK("https://doi.org/10.1016/j.ijmecsci.2022.107369","DOI Link")</f>
        <v>DOI Link</v>
      </c>
      <c r="F90" s="1" t="s">
        <v>8917</v>
      </c>
      <c r="G90" s="1" t="s">
        <v>400</v>
      </c>
      <c r="H90" s="4" t="s">
        <v>8899</v>
      </c>
      <c r="I90" s="4" t="s">
        <v>8878</v>
      </c>
    </row>
    <row r="91" spans="1:10" x14ac:dyDescent="0.25">
      <c r="A91" s="2">
        <v>89</v>
      </c>
      <c r="B91" s="1" t="s">
        <v>401</v>
      </c>
      <c r="C91" s="1" t="s">
        <v>402</v>
      </c>
      <c r="D91" s="1" t="s">
        <v>61</v>
      </c>
      <c r="E91" s="1" t="str">
        <f>HYPERLINK("https://doi.org/10.1016/j.jcsr.2022.107332","DOI Link")</f>
        <v>DOI Link</v>
      </c>
      <c r="F91" s="1" t="s">
        <v>8918</v>
      </c>
      <c r="G91" s="1" t="s">
        <v>403</v>
      </c>
      <c r="H91" s="4" t="s">
        <v>8919</v>
      </c>
    </row>
    <row r="92" spans="1:10" x14ac:dyDescent="0.25">
      <c r="A92" s="2">
        <v>90</v>
      </c>
      <c r="B92" s="1" t="s">
        <v>404</v>
      </c>
      <c r="C92" s="1" t="s">
        <v>405</v>
      </c>
      <c r="D92" s="1" t="s">
        <v>61</v>
      </c>
      <c r="E92" s="1" t="str">
        <f>HYPERLINK("https://doi.org/10.1016/j.jcsr.2022.107323","DOI Link")</f>
        <v>DOI Link</v>
      </c>
      <c r="F92" s="1" t="s">
        <v>406</v>
      </c>
      <c r="G92" s="1" t="s">
        <v>407</v>
      </c>
      <c r="H92" s="4" t="s">
        <v>8862</v>
      </c>
    </row>
    <row r="93" spans="1:10" x14ac:dyDescent="0.25">
      <c r="A93" s="2">
        <v>91</v>
      </c>
      <c r="B93" s="1" t="s">
        <v>408</v>
      </c>
      <c r="C93" s="1" t="s">
        <v>409</v>
      </c>
      <c r="D93" s="1" t="s">
        <v>33</v>
      </c>
      <c r="E93" s="1" t="str">
        <f>HYPERLINK("https://doi.org/10.1016/j.engfailanal.2022.106383","DOI Link")</f>
        <v>DOI Link</v>
      </c>
      <c r="F93" s="1" t="s">
        <v>410</v>
      </c>
      <c r="G93" s="1" t="s">
        <v>411</v>
      </c>
      <c r="H93" s="4" t="s">
        <v>8862</v>
      </c>
    </row>
    <row r="94" spans="1:10" x14ac:dyDescent="0.25">
      <c r="A94" s="2">
        <v>92</v>
      </c>
      <c r="B94" s="1" t="s">
        <v>412</v>
      </c>
      <c r="C94" s="1" t="s">
        <v>413</v>
      </c>
      <c r="D94" s="1" t="s">
        <v>61</v>
      </c>
      <c r="E94" s="1" t="str">
        <f>HYPERLINK("https://doi.org/10.1016/j.jcsr.2022.107308","DOI Link")</f>
        <v>DOI Link</v>
      </c>
      <c r="F94" s="1" t="s">
        <v>8920</v>
      </c>
      <c r="G94" s="1" t="s">
        <v>414</v>
      </c>
      <c r="H94" s="4" t="s">
        <v>8921</v>
      </c>
      <c r="I94" s="4" t="s">
        <v>8875</v>
      </c>
    </row>
    <row r="95" spans="1:10" x14ac:dyDescent="0.25">
      <c r="A95" s="2">
        <v>93</v>
      </c>
      <c r="B95" s="1" t="s">
        <v>415</v>
      </c>
      <c r="C95" s="1" t="s">
        <v>416</v>
      </c>
      <c r="D95" s="1" t="s">
        <v>417</v>
      </c>
      <c r="E95" s="1" t="str">
        <f>HYPERLINK("https://doi.org/10.1111/ffe.13724","DOI Link")</f>
        <v>DOI Link</v>
      </c>
      <c r="F95" s="1" t="s">
        <v>418</v>
      </c>
      <c r="G95" s="1" t="s">
        <v>419</v>
      </c>
      <c r="H95" s="4" t="s">
        <v>8862</v>
      </c>
    </row>
    <row r="96" spans="1:10" x14ac:dyDescent="0.25">
      <c r="A96" s="2">
        <v>94</v>
      </c>
      <c r="B96" s="1" t="s">
        <v>420</v>
      </c>
      <c r="C96" s="1" t="s">
        <v>421</v>
      </c>
      <c r="D96" s="1" t="s">
        <v>417</v>
      </c>
      <c r="E96" s="1" t="str">
        <f>HYPERLINK("https://doi.org/10.1111/ffe.13709","DOI Link")</f>
        <v>DOI Link</v>
      </c>
      <c r="F96" s="1" t="s">
        <v>422</v>
      </c>
      <c r="G96" s="1" t="s">
        <v>423</v>
      </c>
      <c r="H96" s="4" t="s">
        <v>8862</v>
      </c>
    </row>
    <row r="97" spans="1:8" x14ac:dyDescent="0.25">
      <c r="A97" s="2">
        <v>95</v>
      </c>
      <c r="B97" s="1" t="s">
        <v>424</v>
      </c>
      <c r="C97" s="1" t="s">
        <v>425</v>
      </c>
      <c r="D97" s="1" t="s">
        <v>13</v>
      </c>
      <c r="E97" s="1" t="str">
        <f>HYPERLINK("https://doi.org/10.1016/j.ijfatigue.2022.106871","DOI Link")</f>
        <v>DOI Link</v>
      </c>
      <c r="F97" s="1" t="s">
        <v>426</v>
      </c>
      <c r="G97" s="1" t="s">
        <v>427</v>
      </c>
      <c r="H97" s="4" t="s">
        <v>8862</v>
      </c>
    </row>
    <row r="98" spans="1:8" x14ac:dyDescent="0.25">
      <c r="A98" s="2">
        <v>96</v>
      </c>
      <c r="B98" s="1" t="s">
        <v>428</v>
      </c>
      <c r="C98" s="1" t="s">
        <v>429</v>
      </c>
      <c r="D98" s="1" t="s">
        <v>13</v>
      </c>
      <c r="E98" s="1" t="str">
        <f>HYPERLINK("https://doi.org/10.1016/j.ijfatigue.2022.106872","DOI Link")</f>
        <v>DOI Link</v>
      </c>
      <c r="F98" s="1" t="s">
        <v>430</v>
      </c>
      <c r="G98" s="1" t="s">
        <v>431</v>
      </c>
      <c r="H98" s="4" t="s">
        <v>8862</v>
      </c>
    </row>
    <row r="99" spans="1:8" x14ac:dyDescent="0.25">
      <c r="A99" s="2">
        <v>97</v>
      </c>
      <c r="B99" s="1" t="s">
        <v>432</v>
      </c>
      <c r="C99" s="1" t="s">
        <v>433</v>
      </c>
      <c r="D99" s="1" t="s">
        <v>13</v>
      </c>
      <c r="E99" s="1" t="str">
        <f>HYPERLINK("https://doi.org/10.1016/j.ijfatigue.2022.106867","DOI Link")</f>
        <v>DOI Link</v>
      </c>
      <c r="F99" s="1" t="s">
        <v>434</v>
      </c>
      <c r="G99" s="1" t="s">
        <v>435</v>
      </c>
      <c r="H99" s="4" t="s">
        <v>8862</v>
      </c>
    </row>
    <row r="100" spans="1:8" x14ac:dyDescent="0.25">
      <c r="A100" s="2">
        <v>98</v>
      </c>
      <c r="B100" s="1" t="s">
        <v>436</v>
      </c>
      <c r="C100" s="1" t="s">
        <v>437</v>
      </c>
      <c r="D100" s="1" t="s">
        <v>13</v>
      </c>
      <c r="E100" s="1" t="str">
        <f>HYPERLINK("https://doi.org/10.1016/j.ijfatigue.2022.106824","DOI Link")</f>
        <v>DOI Link</v>
      </c>
      <c r="F100" s="1" t="s">
        <v>8922</v>
      </c>
      <c r="G100" s="1" t="s">
        <v>438</v>
      </c>
      <c r="H100" s="4" t="s">
        <v>8862</v>
      </c>
    </row>
    <row r="101" spans="1:8" x14ac:dyDescent="0.25">
      <c r="A101" s="2">
        <v>99</v>
      </c>
      <c r="B101" s="1" t="s">
        <v>439</v>
      </c>
      <c r="C101" s="1" t="s">
        <v>440</v>
      </c>
      <c r="D101" s="1" t="s">
        <v>441</v>
      </c>
      <c r="E101" s="1" t="str">
        <f>HYPERLINK("https://doi.org/10.13969/j.cnki.cn31-1893.2022.06.011","DOI Link")</f>
        <v>DOI Link</v>
      </c>
      <c r="F101" s="1" t="s">
        <v>442</v>
      </c>
      <c r="G101" s="1" t="s">
        <v>443</v>
      </c>
      <c r="H101" s="4" t="s">
        <v>8862</v>
      </c>
    </row>
    <row r="102" spans="1:8" x14ac:dyDescent="0.25">
      <c r="A102" s="2">
        <v>100</v>
      </c>
      <c r="B102" s="1" t="s">
        <v>444</v>
      </c>
      <c r="C102" s="1" t="s">
        <v>445</v>
      </c>
      <c r="D102" s="1" t="s">
        <v>446</v>
      </c>
      <c r="E102" s="1" t="str">
        <f>HYPERLINK("https://doi.org/10.11896/cldb.21050263","DOI Link")</f>
        <v>DOI Link</v>
      </c>
      <c r="F102" s="1" t="s">
        <v>447</v>
      </c>
      <c r="G102" s="1" t="s">
        <v>448</v>
      </c>
      <c r="H102" s="4" t="s">
        <v>8862</v>
      </c>
    </row>
    <row r="103" spans="1:8" x14ac:dyDescent="0.25">
      <c r="A103" s="2">
        <v>101</v>
      </c>
      <c r="B103" s="1" t="s">
        <v>449</v>
      </c>
      <c r="C103" s="1" t="s">
        <v>450</v>
      </c>
      <c r="D103" s="1" t="s">
        <v>272</v>
      </c>
      <c r="E103" s="1" t="str">
        <f>HYPERLINK("https://doi.org/10.1016/j.engfracmech.2022.108523","DOI Link")</f>
        <v>DOI Link</v>
      </c>
      <c r="F103" s="1" t="s">
        <v>451</v>
      </c>
      <c r="G103" s="1" t="s">
        <v>452</v>
      </c>
      <c r="H103" s="4" t="s">
        <v>8923</v>
      </c>
    </row>
    <row r="104" spans="1:8" x14ac:dyDescent="0.25">
      <c r="A104" s="2">
        <v>102</v>
      </c>
      <c r="B104" s="1" t="s">
        <v>453</v>
      </c>
      <c r="C104" s="1" t="s">
        <v>454</v>
      </c>
      <c r="D104" s="1" t="s">
        <v>80</v>
      </c>
      <c r="E104" s="1" t="str">
        <f>HYPERLINK("https://doi.org/10.1016/j.compstruct.2022.115512","DOI Link")</f>
        <v>DOI Link</v>
      </c>
      <c r="F104" s="1" t="s">
        <v>455</v>
      </c>
      <c r="G104" s="1" t="s">
        <v>456</v>
      </c>
      <c r="H104" s="4" t="s">
        <v>8862</v>
      </c>
    </row>
    <row r="105" spans="1:8" x14ac:dyDescent="0.25">
      <c r="A105" s="2">
        <v>103</v>
      </c>
      <c r="B105" s="1" t="s">
        <v>457</v>
      </c>
      <c r="C105" s="1" t="s">
        <v>458</v>
      </c>
      <c r="D105" s="1" t="s">
        <v>459</v>
      </c>
      <c r="E105" s="1" t="str">
        <f>HYPERLINK("https://doi.org/10.1016/j.apples.2022.100091","DOI Link")</f>
        <v>DOI Link</v>
      </c>
      <c r="F105" s="1" t="s">
        <v>8924</v>
      </c>
      <c r="G105" s="1" t="s">
        <v>460</v>
      </c>
      <c r="H105" s="4" t="s">
        <v>8925</v>
      </c>
    </row>
    <row r="106" spans="1:8" x14ac:dyDescent="0.25">
      <c r="A106" s="2">
        <v>104</v>
      </c>
      <c r="B106" s="1" t="s">
        <v>461</v>
      </c>
      <c r="C106" s="1" t="s">
        <v>462</v>
      </c>
      <c r="D106" s="1" t="s">
        <v>463</v>
      </c>
      <c r="E106" s="1" t="str">
        <f>HYPERLINK("https://doi.org/10.3390/app12115459","DOI Link")</f>
        <v>DOI Link</v>
      </c>
      <c r="F106" s="1" t="s">
        <v>464</v>
      </c>
      <c r="G106" s="1" t="s">
        <v>465</v>
      </c>
      <c r="H106" s="4" t="s">
        <v>8862</v>
      </c>
    </row>
    <row r="107" spans="1:8" x14ac:dyDescent="0.25">
      <c r="A107" s="2">
        <v>105</v>
      </c>
      <c r="B107" s="1" t="s">
        <v>466</v>
      </c>
      <c r="C107" s="1" t="s">
        <v>467</v>
      </c>
      <c r="D107" s="1" t="s">
        <v>351</v>
      </c>
      <c r="E107" s="1" t="str">
        <f>HYPERLINK("https://doi.org/10.3390/met12061048","DOI Link")</f>
        <v>DOI Link</v>
      </c>
      <c r="F107" s="1" t="s">
        <v>468</v>
      </c>
      <c r="G107" s="1" t="s">
        <v>469</v>
      </c>
      <c r="H107" s="4" t="s">
        <v>8862</v>
      </c>
    </row>
    <row r="108" spans="1:8" x14ac:dyDescent="0.25">
      <c r="A108" s="2">
        <v>106</v>
      </c>
      <c r="B108" s="1" t="s">
        <v>470</v>
      </c>
      <c r="C108" s="1" t="s">
        <v>471</v>
      </c>
      <c r="D108" s="1" t="s">
        <v>248</v>
      </c>
      <c r="E108" s="1" t="str">
        <f>HYPERLINK("https://doi.org/10.3390/ma15124073","DOI Link")</f>
        <v>DOI Link</v>
      </c>
      <c r="F108" s="1" t="s">
        <v>472</v>
      </c>
      <c r="G108" s="1" t="s">
        <v>473</v>
      </c>
      <c r="H108" s="4" t="s">
        <v>8862</v>
      </c>
    </row>
    <row r="109" spans="1:8" x14ac:dyDescent="0.25">
      <c r="A109" s="2">
        <v>107</v>
      </c>
      <c r="B109" s="1" t="s">
        <v>474</v>
      </c>
      <c r="C109" s="1" t="s">
        <v>475</v>
      </c>
      <c r="D109" s="1" t="s">
        <v>476</v>
      </c>
      <c r="E109" s="1" t="str">
        <f>HYPERLINK("https://doi.org/10.3390/jmse10060818","DOI Link")</f>
        <v>DOI Link</v>
      </c>
      <c r="F109" s="1" t="s">
        <v>477</v>
      </c>
      <c r="G109" s="1" t="s">
        <v>478</v>
      </c>
      <c r="H109" s="4" t="s">
        <v>8926</v>
      </c>
    </row>
    <row r="110" spans="1:8" x14ac:dyDescent="0.25">
      <c r="A110" s="2">
        <v>108</v>
      </c>
      <c r="B110" s="1" t="s">
        <v>479</v>
      </c>
      <c r="C110" s="1" t="s">
        <v>480</v>
      </c>
      <c r="D110" s="1" t="s">
        <v>481</v>
      </c>
      <c r="E110" s="1" t="str">
        <f>HYPERLINK("https://doi.org/10.13228/j.boyuan.issn0449-749x.20210665","DOI Link")</f>
        <v>DOI Link</v>
      </c>
      <c r="F110" s="1" t="s">
        <v>482</v>
      </c>
      <c r="G110" s="1" t="s">
        <v>483</v>
      </c>
      <c r="H110" s="4" t="s">
        <v>8927</v>
      </c>
    </row>
    <row r="111" spans="1:8" x14ac:dyDescent="0.25">
      <c r="A111" s="2">
        <v>109</v>
      </c>
      <c r="B111" s="1" t="s">
        <v>484</v>
      </c>
      <c r="C111" s="1" t="s">
        <v>485</v>
      </c>
      <c r="D111" s="1" t="s">
        <v>486</v>
      </c>
      <c r="E111" s="1" t="str">
        <f>HYPERLINK("https://doi.org/10.3390/s22124466","DOI Link")</f>
        <v>DOI Link</v>
      </c>
      <c r="F111" s="1" t="s">
        <v>487</v>
      </c>
      <c r="G111" s="1" t="s">
        <v>488</v>
      </c>
      <c r="H111" s="4" t="s">
        <v>8862</v>
      </c>
    </row>
    <row r="112" spans="1:8" x14ac:dyDescent="0.25">
      <c r="A112" s="2">
        <v>110</v>
      </c>
      <c r="B112" s="1" t="s">
        <v>489</v>
      </c>
      <c r="C112" s="1" t="s">
        <v>490</v>
      </c>
      <c r="D112" s="1" t="s">
        <v>125</v>
      </c>
      <c r="E112" s="1" t="str">
        <f>HYPERLINK("https://doi.org/10.1007/s40430-022-03536-5","DOI Link")</f>
        <v>DOI Link</v>
      </c>
      <c r="F112" s="1" t="s">
        <v>8928</v>
      </c>
      <c r="G112" s="1" t="s">
        <v>491</v>
      </c>
      <c r="H112" s="4" t="s">
        <v>8930</v>
      </c>
    </row>
    <row r="113" spans="1:9" x14ac:dyDescent="0.25">
      <c r="A113" s="2">
        <v>111</v>
      </c>
      <c r="B113" s="1" t="s">
        <v>492</v>
      </c>
      <c r="C113" s="1" t="s">
        <v>493</v>
      </c>
      <c r="D113" s="1" t="s">
        <v>494</v>
      </c>
      <c r="E113" s="1" t="str">
        <f>HYPERLINK("https://doi.org/10.1002/suco.202100497","DOI Link")</f>
        <v>DOI Link</v>
      </c>
      <c r="F113" s="1" t="s">
        <v>495</v>
      </c>
      <c r="G113" s="1" t="s">
        <v>496</v>
      </c>
      <c r="H113" s="4" t="s">
        <v>8862</v>
      </c>
    </row>
    <row r="114" spans="1:9" x14ac:dyDescent="0.25">
      <c r="A114" s="2">
        <v>112</v>
      </c>
      <c r="B114" s="1" t="s">
        <v>497</v>
      </c>
      <c r="C114" s="1" t="s">
        <v>498</v>
      </c>
      <c r="D114" s="1" t="s">
        <v>70</v>
      </c>
      <c r="E114" s="1" t="str">
        <f>HYPERLINK("https://doi.org/10.1016/j.tafmec.2022.103360","DOI Link")</f>
        <v>DOI Link</v>
      </c>
      <c r="F114" s="1" t="s">
        <v>8931</v>
      </c>
      <c r="G114" s="1" t="s">
        <v>499</v>
      </c>
      <c r="H114" s="4" t="s">
        <v>8932</v>
      </c>
    </row>
    <row r="115" spans="1:9" x14ac:dyDescent="0.25">
      <c r="A115" s="2">
        <v>113</v>
      </c>
      <c r="B115" s="1" t="s">
        <v>500</v>
      </c>
      <c r="C115" s="1" t="s">
        <v>501</v>
      </c>
      <c r="D115" s="1" t="s">
        <v>502</v>
      </c>
      <c r="E115" s="1" t="str">
        <f>HYPERLINK("https://doi.org/10.1016/j.mtcomm.2022.103524","DOI Link")</f>
        <v>DOI Link</v>
      </c>
      <c r="F115" s="1" t="s">
        <v>503</v>
      </c>
      <c r="G115" s="1" t="s">
        <v>504</v>
      </c>
      <c r="H115" s="4" t="s">
        <v>8862</v>
      </c>
    </row>
    <row r="116" spans="1:9" ht="14.4" x14ac:dyDescent="0.25">
      <c r="A116" s="2">
        <v>114</v>
      </c>
      <c r="B116" s="1" t="s">
        <v>505</v>
      </c>
      <c r="C116" s="1" t="s">
        <v>506</v>
      </c>
      <c r="D116" s="1" t="s">
        <v>507</v>
      </c>
      <c r="E116" s="1" t="str">
        <f>HYPERLINK("https://doi.org/10.1016/j.pnsc.2022.03.009","DOI Link")</f>
        <v>DOI Link</v>
      </c>
      <c r="F116" s="1" t="s">
        <v>8770</v>
      </c>
      <c r="G116" s="1" t="s">
        <v>508</v>
      </c>
      <c r="H116" s="4" t="s">
        <v>8862</v>
      </c>
    </row>
    <row r="117" spans="1:9" ht="14.4" x14ac:dyDescent="0.25">
      <c r="A117" s="2">
        <v>115</v>
      </c>
      <c r="B117" s="1" t="s">
        <v>509</v>
      </c>
      <c r="C117" s="1" t="s">
        <v>510</v>
      </c>
      <c r="D117" s="1" t="s">
        <v>33</v>
      </c>
      <c r="E117" s="1" t="str">
        <f>HYPERLINK("https://doi.org/10.1016/j.engfailanal.2022.106211","DOI Link")</f>
        <v>DOI Link</v>
      </c>
      <c r="F117" s="1" t="s">
        <v>8933</v>
      </c>
      <c r="G117" s="1" t="s">
        <v>511</v>
      </c>
      <c r="H117" s="4" t="s">
        <v>8934</v>
      </c>
    </row>
    <row r="118" spans="1:9" x14ac:dyDescent="0.25">
      <c r="A118" s="2">
        <v>116</v>
      </c>
      <c r="B118" s="1" t="s">
        <v>512</v>
      </c>
      <c r="C118" s="1" t="s">
        <v>513</v>
      </c>
      <c r="D118" s="1" t="s">
        <v>514</v>
      </c>
      <c r="E118" s="1" t="str">
        <f>HYPERLINK("https://doi.org/10.1016/j.ijpvp.2022.104633","DOI Link")</f>
        <v>DOI Link</v>
      </c>
      <c r="F118" s="1" t="s">
        <v>515</v>
      </c>
      <c r="G118" s="1" t="s">
        <v>516</v>
      </c>
      <c r="H118" s="4" t="s">
        <v>8885</v>
      </c>
    </row>
    <row r="119" spans="1:9" x14ac:dyDescent="0.25">
      <c r="A119" s="2">
        <v>117</v>
      </c>
      <c r="B119" s="1" t="s">
        <v>517</v>
      </c>
      <c r="C119" s="1" t="s">
        <v>518</v>
      </c>
      <c r="D119" s="1" t="s">
        <v>13</v>
      </c>
      <c r="E119" s="1" t="str">
        <f>HYPERLINK("https://doi.org/10.1016/j.ijfatigue.2022.106833","DOI Link")</f>
        <v>DOI Link</v>
      </c>
      <c r="F119" s="1" t="s">
        <v>519</v>
      </c>
      <c r="G119" s="1" t="s">
        <v>520</v>
      </c>
      <c r="H119" s="4" t="s">
        <v>8867</v>
      </c>
    </row>
    <row r="120" spans="1:9" x14ac:dyDescent="0.25">
      <c r="A120" s="2">
        <v>118</v>
      </c>
      <c r="B120" s="1" t="s">
        <v>521</v>
      </c>
      <c r="C120" s="1" t="s">
        <v>522</v>
      </c>
      <c r="D120" s="1" t="s">
        <v>13</v>
      </c>
      <c r="E120" s="1" t="str">
        <f>HYPERLINK("https://doi.org/10.1016/j.ijfatigue.2022.106831","DOI Link")</f>
        <v>DOI Link</v>
      </c>
      <c r="F120" s="1" t="s">
        <v>8936</v>
      </c>
      <c r="G120" s="1" t="s">
        <v>523</v>
      </c>
      <c r="H120" s="4">
        <v>304</v>
      </c>
      <c r="I120" s="4" t="s">
        <v>8935</v>
      </c>
    </row>
    <row r="121" spans="1:9" x14ac:dyDescent="0.25">
      <c r="A121" s="2">
        <v>119</v>
      </c>
      <c r="B121" s="1" t="s">
        <v>524</v>
      </c>
      <c r="C121" s="1" t="s">
        <v>525</v>
      </c>
      <c r="D121" s="1" t="s">
        <v>526</v>
      </c>
      <c r="E121" s="1" t="str">
        <f>HYPERLINK("https://doi.org/10.1177/13694332221075849","DOI Link")</f>
        <v>DOI Link</v>
      </c>
      <c r="F121" s="1" t="s">
        <v>527</v>
      </c>
      <c r="G121" s="1" t="s">
        <v>528</v>
      </c>
      <c r="H121" s="4" t="s">
        <v>8862</v>
      </c>
    </row>
    <row r="122" spans="1:9" x14ac:dyDescent="0.25">
      <c r="A122" s="2">
        <v>120</v>
      </c>
      <c r="B122" s="1" t="s">
        <v>529</v>
      </c>
      <c r="C122" s="1" t="s">
        <v>530</v>
      </c>
      <c r="D122" s="1" t="s">
        <v>13</v>
      </c>
      <c r="E122" s="1" t="str">
        <f>HYPERLINK("https://doi.org/10.1016/j.ijfatigue.2022.106786","DOI Link")</f>
        <v>DOI Link</v>
      </c>
      <c r="F122" s="1" t="s">
        <v>8937</v>
      </c>
      <c r="G122" s="1" t="s">
        <v>531</v>
      </c>
      <c r="H122" s="4" t="s">
        <v>8938</v>
      </c>
    </row>
    <row r="123" spans="1:9" x14ac:dyDescent="0.25">
      <c r="A123" s="2">
        <v>121</v>
      </c>
      <c r="B123" s="1" t="s">
        <v>532</v>
      </c>
      <c r="C123" s="1" t="s">
        <v>533</v>
      </c>
      <c r="D123" s="1" t="s">
        <v>13</v>
      </c>
      <c r="E123" s="1" t="str">
        <f>HYPERLINK("https://doi.org/10.1016/j.ijfatigue.2022.106728","DOI Link")</f>
        <v>DOI Link</v>
      </c>
      <c r="F123" s="1" t="s">
        <v>534</v>
      </c>
      <c r="G123" s="1" t="s">
        <v>535</v>
      </c>
      <c r="H123" s="4">
        <v>304</v>
      </c>
    </row>
    <row r="124" spans="1:9" ht="14.4" x14ac:dyDescent="0.25">
      <c r="A124" s="2">
        <v>122</v>
      </c>
      <c r="B124" s="1" t="s">
        <v>536</v>
      </c>
      <c r="C124" s="1" t="s">
        <v>537</v>
      </c>
      <c r="D124" s="1" t="s">
        <v>290</v>
      </c>
      <c r="E124" s="1" t="str">
        <f>HYPERLINK("https://doi.org/10.1007/s11665-022-06594-x","DOI Link")</f>
        <v>DOI Link</v>
      </c>
      <c r="F124" s="1" t="s">
        <v>8771</v>
      </c>
      <c r="G124" s="1" t="s">
        <v>538</v>
      </c>
      <c r="H124" s="4" t="s">
        <v>8863</v>
      </c>
    </row>
    <row r="125" spans="1:9" x14ac:dyDescent="0.25">
      <c r="A125" s="2">
        <v>123</v>
      </c>
      <c r="B125" s="1" t="s">
        <v>539</v>
      </c>
      <c r="C125" s="1" t="s">
        <v>540</v>
      </c>
      <c r="D125" s="1" t="s">
        <v>290</v>
      </c>
      <c r="E125" s="1" t="str">
        <f>HYPERLINK("https://doi.org/10.1007/s11665-021-06562-x","DOI Link")</f>
        <v>DOI Link</v>
      </c>
      <c r="F125" s="1" t="s">
        <v>541</v>
      </c>
      <c r="G125" s="1" t="s">
        <v>542</v>
      </c>
      <c r="H125" s="4" t="s">
        <v>8862</v>
      </c>
    </row>
    <row r="126" spans="1:9" x14ac:dyDescent="0.25">
      <c r="A126" s="2">
        <v>124</v>
      </c>
      <c r="B126" s="1" t="s">
        <v>543</v>
      </c>
      <c r="C126" s="1" t="s">
        <v>544</v>
      </c>
      <c r="D126" s="1" t="s">
        <v>545</v>
      </c>
      <c r="E126" s="1" t="str">
        <f>HYPERLINK("https://doi.org/10.1177/10812865211057211","DOI Link")</f>
        <v>DOI Link</v>
      </c>
      <c r="F126" s="1" t="s">
        <v>546</v>
      </c>
      <c r="G126" s="1" t="s">
        <v>547</v>
      </c>
      <c r="H126" s="4" t="s">
        <v>8862</v>
      </c>
    </row>
    <row r="127" spans="1:9" x14ac:dyDescent="0.25">
      <c r="A127" s="2">
        <v>125</v>
      </c>
      <c r="B127" s="1" t="s">
        <v>548</v>
      </c>
      <c r="C127" s="1" t="s">
        <v>549</v>
      </c>
      <c r="D127" s="1" t="s">
        <v>550</v>
      </c>
      <c r="E127" s="1" t="str">
        <f>HYPERLINK("https://doi.org/10.1016/j.jmst.2021.10.006","DOI Link")</f>
        <v>DOI Link</v>
      </c>
      <c r="F127" s="1" t="s">
        <v>551</v>
      </c>
      <c r="G127" s="1" t="s">
        <v>552</v>
      </c>
      <c r="H127" s="4" t="s">
        <v>8862</v>
      </c>
    </row>
    <row r="128" spans="1:9" x14ac:dyDescent="0.25">
      <c r="A128" s="2">
        <v>126</v>
      </c>
      <c r="B128" s="1" t="s">
        <v>553</v>
      </c>
      <c r="C128" s="1" t="s">
        <v>554</v>
      </c>
      <c r="D128" s="1" t="s">
        <v>555</v>
      </c>
      <c r="E128" s="1" t="str">
        <f>HYPERLINK("https://doi.org/10.1007/s10999-021-09573-7","DOI Link")</f>
        <v>DOI Link</v>
      </c>
      <c r="F128" s="1" t="s">
        <v>556</v>
      </c>
      <c r="G128" s="1" t="s">
        <v>557</v>
      </c>
      <c r="H128" s="4" t="s">
        <v>8862</v>
      </c>
    </row>
    <row r="129" spans="1:9" x14ac:dyDescent="0.25">
      <c r="A129" s="2">
        <v>127</v>
      </c>
      <c r="B129" s="1" t="s">
        <v>558</v>
      </c>
      <c r="C129" s="1" t="s">
        <v>559</v>
      </c>
      <c r="D129" s="1" t="s">
        <v>560</v>
      </c>
      <c r="E129" s="1" t="str">
        <f>HYPERLINK("https://doi.org/10.1177/13506501211047283","DOI Link")</f>
        <v>DOI Link</v>
      </c>
      <c r="F129" s="1" t="s">
        <v>561</v>
      </c>
      <c r="G129" s="1" t="s">
        <v>562</v>
      </c>
      <c r="H129" s="4" t="s">
        <v>8862</v>
      </c>
    </row>
    <row r="130" spans="1:9" x14ac:dyDescent="0.25">
      <c r="A130" s="2">
        <v>128</v>
      </c>
      <c r="B130" s="1" t="s">
        <v>563</v>
      </c>
      <c r="C130" s="1" t="s">
        <v>564</v>
      </c>
      <c r="D130" s="1" t="s">
        <v>441</v>
      </c>
      <c r="E130" s="1" t="str">
        <f>HYPERLINK("https://doi.org/10.13969/j.cnki.cn31-1893.2022.05.011","DOI Link")</f>
        <v>DOI Link</v>
      </c>
      <c r="F130" s="1" t="s">
        <v>565</v>
      </c>
      <c r="G130" s="1" t="s">
        <v>566</v>
      </c>
      <c r="H130" s="4" t="s">
        <v>8862</v>
      </c>
    </row>
    <row r="131" spans="1:9" ht="14.4" x14ac:dyDescent="0.25">
      <c r="A131" s="2">
        <v>129</v>
      </c>
      <c r="B131" s="1" t="s">
        <v>567</v>
      </c>
      <c r="C131" s="1" t="s">
        <v>568</v>
      </c>
      <c r="D131" s="1" t="s">
        <v>569</v>
      </c>
      <c r="E131" s="1" t="str">
        <f>HYPERLINK("https://doi.org/10.11817/j.issn.1672-7207.2022.05.031","DOI Link")</f>
        <v>DOI Link</v>
      </c>
      <c r="F131" s="1" t="s">
        <v>8939</v>
      </c>
      <c r="G131" s="1" t="s">
        <v>570</v>
      </c>
      <c r="H131" s="4" t="s">
        <v>8940</v>
      </c>
    </row>
    <row r="132" spans="1:9" x14ac:dyDescent="0.25">
      <c r="A132" s="2">
        <v>130</v>
      </c>
      <c r="B132" s="1" t="s">
        <v>571</v>
      </c>
      <c r="C132" s="1" t="s">
        <v>572</v>
      </c>
      <c r="D132" s="1" t="s">
        <v>573</v>
      </c>
      <c r="E132" s="1" t="str">
        <f>HYPERLINK("https://doi.org/10.1520/MPC20210125","DOI Link")</f>
        <v>DOI Link</v>
      </c>
      <c r="F132" s="1" t="s">
        <v>574</v>
      </c>
      <c r="G132" s="1" t="s">
        <v>575</v>
      </c>
      <c r="H132" s="4" t="s">
        <v>8862</v>
      </c>
    </row>
    <row r="133" spans="1:9" x14ac:dyDescent="0.25">
      <c r="A133" s="2">
        <v>131</v>
      </c>
      <c r="B133" s="1" t="s">
        <v>576</v>
      </c>
      <c r="C133" s="1" t="s">
        <v>577</v>
      </c>
      <c r="D133" s="1" t="s">
        <v>578</v>
      </c>
      <c r="E133" s="1" t="str">
        <f>HYPERLINK("https://doi.org/10.12073/j.hjxb.20211116002","DOI Link")</f>
        <v>DOI Link</v>
      </c>
      <c r="F133" s="1" t="s">
        <v>579</v>
      </c>
      <c r="G133" s="1" t="s">
        <v>580</v>
      </c>
      <c r="H133" s="4" t="s">
        <v>8862</v>
      </c>
    </row>
    <row r="134" spans="1:9" x14ac:dyDescent="0.25">
      <c r="A134" s="2">
        <v>132</v>
      </c>
      <c r="B134" s="1" t="s">
        <v>581</v>
      </c>
      <c r="C134" s="1" t="s">
        <v>582</v>
      </c>
      <c r="D134" s="1" t="s">
        <v>578</v>
      </c>
      <c r="E134" s="1" t="str">
        <f>HYPERLINK("https://doi.org/10.12073/j.hjxb.20210930001","DOI Link")</f>
        <v>DOI Link</v>
      </c>
      <c r="F134" s="1" t="s">
        <v>583</v>
      </c>
      <c r="G134" s="1" t="s">
        <v>584</v>
      </c>
      <c r="H134" s="4" t="s">
        <v>8941</v>
      </c>
      <c r="I134" s="4" t="s">
        <v>8887</v>
      </c>
    </row>
    <row r="135" spans="1:9" x14ac:dyDescent="0.25">
      <c r="A135" s="2">
        <v>133</v>
      </c>
      <c r="B135" s="1" t="s">
        <v>585</v>
      </c>
      <c r="C135" s="1" t="s">
        <v>586</v>
      </c>
      <c r="D135" s="1" t="s">
        <v>267</v>
      </c>
      <c r="E135" s="1" t="str">
        <f>HYPERLINK("https://doi.org/10.1016/j.msea.2022.143123","DOI Link")</f>
        <v>DOI Link</v>
      </c>
      <c r="F135" s="1" t="s">
        <v>587</v>
      </c>
      <c r="G135" s="1" t="s">
        <v>588</v>
      </c>
      <c r="H135" s="4" t="s">
        <v>8863</v>
      </c>
    </row>
    <row r="136" spans="1:9" x14ac:dyDescent="0.25">
      <c r="A136" s="2">
        <v>134</v>
      </c>
      <c r="B136" s="1" t="s">
        <v>589</v>
      </c>
      <c r="C136" s="1" t="s">
        <v>590</v>
      </c>
      <c r="D136" s="1" t="s">
        <v>591</v>
      </c>
      <c r="E136" s="1" t="str">
        <f>HYPERLINK("https://doi.org/10.1108/RPJ-03-2021-0062","DOI Link")</f>
        <v>DOI Link</v>
      </c>
      <c r="F136" s="1" t="s">
        <v>8942</v>
      </c>
      <c r="G136" s="1" t="s">
        <v>592</v>
      </c>
      <c r="H136" s="4" t="s">
        <v>8943</v>
      </c>
    </row>
    <row r="137" spans="1:9" x14ac:dyDescent="0.25">
      <c r="A137" s="2">
        <v>135</v>
      </c>
      <c r="B137" s="1" t="s">
        <v>593</v>
      </c>
      <c r="C137" s="1" t="s">
        <v>594</v>
      </c>
      <c r="D137" s="1" t="s">
        <v>595</v>
      </c>
      <c r="E137" s="1" t="str">
        <f>HYPERLINK("https://doi.org/10.15961/j.jsuese.202100183","DOI Link")</f>
        <v>DOI Link</v>
      </c>
      <c r="F137" s="1" t="s">
        <v>596</v>
      </c>
      <c r="G137" s="1" t="s">
        <v>597</v>
      </c>
      <c r="H137" s="4" t="s">
        <v>8862</v>
      </c>
    </row>
    <row r="138" spans="1:9" x14ac:dyDescent="0.25">
      <c r="A138" s="2">
        <v>136</v>
      </c>
      <c r="B138" s="1" t="s">
        <v>598</v>
      </c>
      <c r="C138" s="1" t="s">
        <v>599</v>
      </c>
      <c r="D138" s="1" t="s">
        <v>600</v>
      </c>
      <c r="E138" s="1" t="str">
        <f>HYPERLINK("https://doi.org/10.1002/app.52069","DOI Link")</f>
        <v>DOI Link</v>
      </c>
      <c r="F138" s="1" t="s">
        <v>601</v>
      </c>
      <c r="G138" s="1" t="s">
        <v>602</v>
      </c>
      <c r="H138" s="4" t="s">
        <v>8862</v>
      </c>
    </row>
    <row r="139" spans="1:9" x14ac:dyDescent="0.25">
      <c r="A139" s="2">
        <v>137</v>
      </c>
      <c r="B139" s="1" t="s">
        <v>603</v>
      </c>
      <c r="C139" s="1" t="s">
        <v>604</v>
      </c>
      <c r="D139" s="1" t="s">
        <v>605</v>
      </c>
      <c r="E139" s="1" t="str">
        <f>HYPERLINK("https://doi.org/10.14006/j.jzjgxb.2021.0461","DOI Link")</f>
        <v>DOI Link</v>
      </c>
      <c r="F139" s="1" t="s">
        <v>8944</v>
      </c>
      <c r="G139" s="1" t="s">
        <v>606</v>
      </c>
      <c r="H139" s="4" t="s">
        <v>8945</v>
      </c>
    </row>
    <row r="140" spans="1:9" x14ac:dyDescent="0.25">
      <c r="A140" s="2">
        <v>138</v>
      </c>
      <c r="B140" s="1" t="s">
        <v>607</v>
      </c>
      <c r="C140" s="1" t="s">
        <v>608</v>
      </c>
      <c r="D140" s="1" t="s">
        <v>347</v>
      </c>
      <c r="E140" s="1" t="str">
        <f>HYPERLINK("https://doi.org/10.3390/cryst12050718","DOI Link")</f>
        <v>DOI Link</v>
      </c>
      <c r="F140" s="1" t="s">
        <v>609</v>
      </c>
      <c r="G140" s="1" t="s">
        <v>610</v>
      </c>
      <c r="H140" s="4" t="s">
        <v>8862</v>
      </c>
    </row>
    <row r="141" spans="1:9" x14ac:dyDescent="0.25">
      <c r="A141" s="2">
        <v>139</v>
      </c>
      <c r="B141" s="1" t="s">
        <v>611</v>
      </c>
      <c r="C141" s="1" t="s">
        <v>612</v>
      </c>
      <c r="D141" s="1" t="s">
        <v>613</v>
      </c>
      <c r="E141" s="1" t="str">
        <f>HYPERLINK("https://doi.org/10.1177/09673911221103934","DOI Link")</f>
        <v>DOI Link</v>
      </c>
      <c r="F141" s="1" t="s">
        <v>614</v>
      </c>
      <c r="G141" s="1" t="s">
        <v>615</v>
      </c>
      <c r="H141" s="4" t="s">
        <v>8862</v>
      </c>
    </row>
    <row r="142" spans="1:9" x14ac:dyDescent="0.25">
      <c r="A142" s="2">
        <v>140</v>
      </c>
      <c r="B142" s="1" t="s">
        <v>616</v>
      </c>
      <c r="C142" s="1" t="s">
        <v>617</v>
      </c>
      <c r="D142" s="1" t="s">
        <v>351</v>
      </c>
      <c r="E142" s="1" t="str">
        <f>HYPERLINK("https://doi.org/10.3390/met12050856","DOI Link")</f>
        <v>DOI Link</v>
      </c>
      <c r="F142" s="1" t="s">
        <v>618</v>
      </c>
      <c r="G142" s="1" t="s">
        <v>619</v>
      </c>
      <c r="H142" s="4" t="s">
        <v>8862</v>
      </c>
    </row>
    <row r="143" spans="1:9" x14ac:dyDescent="0.25">
      <c r="A143" s="2">
        <v>141</v>
      </c>
      <c r="B143" s="1" t="s">
        <v>620</v>
      </c>
      <c r="C143" s="1" t="s">
        <v>621</v>
      </c>
      <c r="D143" s="1" t="s">
        <v>622</v>
      </c>
      <c r="E143" s="1" t="str">
        <f>HYPERLINK("https://doi.org/10.3969/j.issn.1001-4632.2022.03.04","DOI Link")</f>
        <v>DOI Link</v>
      </c>
      <c r="F143" s="1" t="s">
        <v>623</v>
      </c>
      <c r="G143" s="1" t="s">
        <v>624</v>
      </c>
      <c r="H143" s="4" t="s">
        <v>8862</v>
      </c>
    </row>
    <row r="144" spans="1:9" x14ac:dyDescent="0.25">
      <c r="A144" s="2">
        <v>142</v>
      </c>
      <c r="B144" s="1" t="s">
        <v>625</v>
      </c>
      <c r="C144" s="1" t="s">
        <v>626</v>
      </c>
      <c r="D144" s="1" t="s">
        <v>627</v>
      </c>
      <c r="E144" s="1" t="str">
        <f>HYPERLINK("https://doi.org/10.11908/j.issn.0253-374x.21256","DOI Link")</f>
        <v>DOI Link</v>
      </c>
      <c r="F144" s="1" t="s">
        <v>628</v>
      </c>
      <c r="G144" s="1" t="s">
        <v>629</v>
      </c>
      <c r="H144" s="4" t="s">
        <v>8862</v>
      </c>
    </row>
    <row r="145" spans="1:8" x14ac:dyDescent="0.25">
      <c r="A145" s="2">
        <v>143</v>
      </c>
      <c r="B145" s="1" t="s">
        <v>630</v>
      </c>
      <c r="C145" s="1" t="s">
        <v>631</v>
      </c>
      <c r="D145" s="1" t="s">
        <v>248</v>
      </c>
      <c r="E145" s="1" t="str">
        <f>HYPERLINK("https://doi.org/10.3390/ma15103710","DOI Link")</f>
        <v>DOI Link</v>
      </c>
      <c r="F145" s="1" t="s">
        <v>8946</v>
      </c>
      <c r="G145" s="1" t="s">
        <v>632</v>
      </c>
      <c r="H145" s="4" t="s">
        <v>8948</v>
      </c>
    </row>
    <row r="146" spans="1:8" x14ac:dyDescent="0.25">
      <c r="A146" s="2">
        <v>144</v>
      </c>
      <c r="B146" s="1" t="s">
        <v>633</v>
      </c>
      <c r="C146" s="1" t="s">
        <v>634</v>
      </c>
      <c r="D146" s="1" t="s">
        <v>635</v>
      </c>
      <c r="E146" s="1" t="str">
        <f>HYPERLINK("https://doi.org/10.13801/j.cnki.fhclxb.20210809.001","DOI Link")</f>
        <v>DOI Link</v>
      </c>
      <c r="F146" s="1" t="s">
        <v>636</v>
      </c>
      <c r="G146" s="1" t="s">
        <v>637</v>
      </c>
      <c r="H146" s="4" t="s">
        <v>8862</v>
      </c>
    </row>
    <row r="147" spans="1:8" x14ac:dyDescent="0.25">
      <c r="A147" s="2">
        <v>145</v>
      </c>
      <c r="B147" s="1" t="s">
        <v>638</v>
      </c>
      <c r="C147" s="1" t="s">
        <v>639</v>
      </c>
      <c r="D147" s="1" t="s">
        <v>640</v>
      </c>
      <c r="E147" s="1" t="str">
        <f>HYPERLINK("https://doi.org/10.3390/polym14102129","DOI Link")</f>
        <v>DOI Link</v>
      </c>
      <c r="F147" s="1" t="s">
        <v>641</v>
      </c>
      <c r="G147" s="1" t="s">
        <v>642</v>
      </c>
      <c r="H147" s="4" t="s">
        <v>8862</v>
      </c>
    </row>
    <row r="148" spans="1:8" x14ac:dyDescent="0.25">
      <c r="A148" s="2">
        <v>146</v>
      </c>
      <c r="B148" s="1" t="s">
        <v>643</v>
      </c>
      <c r="C148" s="1" t="s">
        <v>644</v>
      </c>
      <c r="D148" s="1" t="s">
        <v>248</v>
      </c>
      <c r="E148" s="1" t="str">
        <f>HYPERLINK("https://doi.org/10.3390/ma15093233","DOI Link")</f>
        <v>DOI Link</v>
      </c>
      <c r="F148" s="1" t="s">
        <v>645</v>
      </c>
      <c r="G148" s="1" t="s">
        <v>646</v>
      </c>
      <c r="H148" s="4" t="s">
        <v>8862</v>
      </c>
    </row>
    <row r="149" spans="1:8" x14ac:dyDescent="0.25">
      <c r="A149" s="2">
        <v>147</v>
      </c>
      <c r="B149" s="1" t="s">
        <v>647</v>
      </c>
      <c r="C149" s="1" t="s">
        <v>648</v>
      </c>
      <c r="D149" s="1" t="s">
        <v>649</v>
      </c>
      <c r="E149" s="1" t="str">
        <f>HYPERLINK("https://doi.org/10.3390/sym14050894","DOI Link")</f>
        <v>DOI Link</v>
      </c>
      <c r="F149" s="1" t="s">
        <v>650</v>
      </c>
      <c r="G149" s="1" t="s">
        <v>651</v>
      </c>
      <c r="H149" s="4" t="s">
        <v>8862</v>
      </c>
    </row>
    <row r="150" spans="1:8" x14ac:dyDescent="0.25">
      <c r="A150" s="2">
        <v>148</v>
      </c>
      <c r="B150" s="1" t="s">
        <v>652</v>
      </c>
      <c r="C150" s="1" t="s">
        <v>653</v>
      </c>
      <c r="D150" s="1" t="s">
        <v>654</v>
      </c>
      <c r="E150" s="1" t="str">
        <f>HYPERLINK("https://doi.org/10.1007/s12206-022-0409-y","DOI Link")</f>
        <v>DOI Link</v>
      </c>
      <c r="F150" s="1" t="s">
        <v>655</v>
      </c>
      <c r="G150" s="1" t="s">
        <v>656</v>
      </c>
      <c r="H150" s="4" t="s">
        <v>8899</v>
      </c>
    </row>
    <row r="151" spans="1:8" x14ac:dyDescent="0.25">
      <c r="A151" s="2">
        <v>149</v>
      </c>
      <c r="B151" s="1" t="s">
        <v>657</v>
      </c>
      <c r="C151" s="1" t="s">
        <v>658</v>
      </c>
      <c r="D151" s="1" t="s">
        <v>115</v>
      </c>
      <c r="E151" s="1" t="str">
        <f>HYPERLINK("https://doi.org/10.1016/j.ijmecsci.2022.107223","DOI Link")</f>
        <v>DOI Link</v>
      </c>
      <c r="F151" s="1" t="s">
        <v>659</v>
      </c>
      <c r="G151" s="1" t="s">
        <v>660</v>
      </c>
      <c r="H151" s="4">
        <v>316</v>
      </c>
    </row>
    <row r="152" spans="1:8" x14ac:dyDescent="0.25">
      <c r="A152" s="2">
        <v>150</v>
      </c>
      <c r="B152" s="1" t="s">
        <v>661</v>
      </c>
      <c r="C152" s="1" t="s">
        <v>662</v>
      </c>
      <c r="D152" s="1" t="s">
        <v>663</v>
      </c>
      <c r="E152" s="1" t="str">
        <f>HYPERLINK("https://doi.org/10.1515/ipp-2021-4133","DOI Link")</f>
        <v>DOI Link</v>
      </c>
      <c r="F152" s="1" t="s">
        <v>664</v>
      </c>
      <c r="G152" s="1" t="s">
        <v>665</v>
      </c>
      <c r="H152" s="4" t="s">
        <v>8862</v>
      </c>
    </row>
    <row r="153" spans="1:8" x14ac:dyDescent="0.25">
      <c r="A153" s="2">
        <v>151</v>
      </c>
      <c r="B153" s="1" t="s">
        <v>666</v>
      </c>
      <c r="C153" s="1" t="s">
        <v>667</v>
      </c>
      <c r="D153" s="1" t="s">
        <v>668</v>
      </c>
      <c r="E153" s="1" t="str">
        <f>HYPERLINK("https://doi.org/10.1177/09544062211045661","DOI Link")</f>
        <v>DOI Link</v>
      </c>
      <c r="F153" s="1" t="s">
        <v>669</v>
      </c>
      <c r="G153" s="1" t="s">
        <v>670</v>
      </c>
      <c r="H153" s="4" t="s">
        <v>8862</v>
      </c>
    </row>
    <row r="154" spans="1:8" x14ac:dyDescent="0.25">
      <c r="A154" s="2">
        <v>152</v>
      </c>
      <c r="B154" s="1" t="s">
        <v>671</v>
      </c>
      <c r="C154" s="1" t="s">
        <v>672</v>
      </c>
      <c r="D154" s="1" t="s">
        <v>219</v>
      </c>
      <c r="E154" s="1" t="str">
        <f>HYPERLINK("https://doi.org/10.1016/j.corsci.2022.110169","DOI Link")</f>
        <v>DOI Link</v>
      </c>
      <c r="F154" s="1" t="s">
        <v>673</v>
      </c>
      <c r="G154" s="1" t="s">
        <v>674</v>
      </c>
      <c r="H154" s="4" t="s">
        <v>8885</v>
      </c>
    </row>
    <row r="155" spans="1:8" x14ac:dyDescent="0.25">
      <c r="A155" s="2">
        <v>153</v>
      </c>
      <c r="B155" s="1" t="s">
        <v>675</v>
      </c>
      <c r="C155" s="1" t="s">
        <v>676</v>
      </c>
      <c r="D155" s="1" t="s">
        <v>417</v>
      </c>
      <c r="E155" s="1" t="str">
        <f>HYPERLINK("https://doi.org/10.1111/ffe.13671","DOI Link")</f>
        <v>DOI Link</v>
      </c>
      <c r="F155" s="1" t="s">
        <v>677</v>
      </c>
      <c r="G155" s="1" t="s">
        <v>678</v>
      </c>
      <c r="H155" s="4" t="s">
        <v>8949</v>
      </c>
    </row>
    <row r="156" spans="1:8" x14ac:dyDescent="0.25">
      <c r="A156" s="2">
        <v>154</v>
      </c>
      <c r="B156" s="1" t="s">
        <v>679</v>
      </c>
      <c r="C156" s="1" t="s">
        <v>680</v>
      </c>
      <c r="D156" s="1" t="s">
        <v>33</v>
      </c>
      <c r="E156" s="1" t="str">
        <f>HYPERLINK("https://doi.org/10.1016/j.engfailanal.2022.106121","DOI Link")</f>
        <v>DOI Link</v>
      </c>
      <c r="F156" s="1" t="s">
        <v>8950</v>
      </c>
      <c r="G156" s="1" t="s">
        <v>681</v>
      </c>
      <c r="H156" s="4" t="s">
        <v>8951</v>
      </c>
    </row>
    <row r="157" spans="1:8" x14ac:dyDescent="0.25">
      <c r="A157" s="2">
        <v>155</v>
      </c>
      <c r="B157" s="1" t="s">
        <v>682</v>
      </c>
      <c r="C157" s="1" t="s">
        <v>683</v>
      </c>
      <c r="D157" s="1" t="s">
        <v>33</v>
      </c>
      <c r="E157" s="1" t="str">
        <f>HYPERLINK("https://doi.org/10.1016/j.engfailanal.2022.106106","DOI Link")</f>
        <v>DOI Link</v>
      </c>
      <c r="F157" s="1" t="s">
        <v>8952</v>
      </c>
      <c r="G157" s="1" t="s">
        <v>684</v>
      </c>
      <c r="H157" s="4" t="s">
        <v>8953</v>
      </c>
    </row>
    <row r="158" spans="1:8" x14ac:dyDescent="0.25">
      <c r="A158" s="2">
        <v>156</v>
      </c>
      <c r="B158" s="1" t="s">
        <v>685</v>
      </c>
      <c r="C158" s="1" t="s">
        <v>686</v>
      </c>
      <c r="D158" s="1" t="s">
        <v>13</v>
      </c>
      <c r="E158" s="1" t="str">
        <f>HYPERLINK("https://doi.org/10.1016/j.ijfatigue.2022.106749","DOI Link")</f>
        <v>DOI Link</v>
      </c>
      <c r="F158" s="1" t="s">
        <v>687</v>
      </c>
      <c r="G158" s="1" t="s">
        <v>688</v>
      </c>
      <c r="H158" s="4" t="s">
        <v>8862</v>
      </c>
    </row>
    <row r="159" spans="1:8" x14ac:dyDescent="0.25">
      <c r="A159" s="2">
        <v>157</v>
      </c>
      <c r="B159" s="1" t="s">
        <v>689</v>
      </c>
      <c r="C159" s="1" t="s">
        <v>690</v>
      </c>
      <c r="D159" s="1" t="s">
        <v>691</v>
      </c>
      <c r="E159" s="1" t="str">
        <f>HYPERLINK("https://doi.org/10.1016/j.optlastec.2022.107889","DOI Link")</f>
        <v>DOI Link</v>
      </c>
      <c r="F159" s="1" t="s">
        <v>692</v>
      </c>
      <c r="G159" s="1" t="s">
        <v>693</v>
      </c>
      <c r="H159" s="4" t="s">
        <v>8862</v>
      </c>
    </row>
    <row r="160" spans="1:8" x14ac:dyDescent="0.25">
      <c r="A160" s="2">
        <v>158</v>
      </c>
      <c r="B160" s="1" t="s">
        <v>694</v>
      </c>
      <c r="C160" s="1" t="s">
        <v>695</v>
      </c>
      <c r="D160" s="1" t="s">
        <v>13</v>
      </c>
      <c r="E160" s="1" t="str">
        <f>HYPERLINK("https://doi.org/10.1016/j.ijfatigue.2022.106737","DOI Link")</f>
        <v>DOI Link</v>
      </c>
      <c r="F160" s="1" t="s">
        <v>696</v>
      </c>
      <c r="G160" s="1" t="s">
        <v>697</v>
      </c>
      <c r="H160" s="5" t="s">
        <v>8862</v>
      </c>
    </row>
    <row r="161" spans="1:10" x14ac:dyDescent="0.25">
      <c r="A161" s="2">
        <v>159</v>
      </c>
      <c r="B161" s="1" t="s">
        <v>698</v>
      </c>
      <c r="C161" s="1" t="s">
        <v>699</v>
      </c>
      <c r="D161" s="1" t="s">
        <v>700</v>
      </c>
      <c r="E161" s="1" t="str">
        <f>HYPERLINK("https://doi.org/10.1016/j.net.2021.11.011","DOI Link")</f>
        <v>DOI Link</v>
      </c>
      <c r="F161" s="1" t="s">
        <v>701</v>
      </c>
      <c r="G161" s="1" t="s">
        <v>702</v>
      </c>
      <c r="H161" s="4" t="s">
        <v>8954</v>
      </c>
    </row>
    <row r="162" spans="1:10" ht="14.4" x14ac:dyDescent="0.25">
      <c r="A162" s="2">
        <v>160</v>
      </c>
      <c r="B162" s="1" t="s">
        <v>703</v>
      </c>
      <c r="C162" s="1" t="s">
        <v>704</v>
      </c>
      <c r="D162" s="1" t="s">
        <v>705</v>
      </c>
      <c r="E162" s="1" t="str">
        <f>HYPERLINK("https://doi.org/10.11918/202108049","DOI Link")</f>
        <v>DOI Link</v>
      </c>
      <c r="F162" s="1" t="s">
        <v>8772</v>
      </c>
      <c r="G162" s="1" t="s">
        <v>706</v>
      </c>
      <c r="H162" s="4" t="s">
        <v>8862</v>
      </c>
    </row>
    <row r="163" spans="1:10" x14ac:dyDescent="0.25">
      <c r="A163" s="2">
        <v>161</v>
      </c>
      <c r="B163" s="1" t="s">
        <v>707</v>
      </c>
      <c r="C163" s="1" t="s">
        <v>708</v>
      </c>
      <c r="D163" s="1" t="s">
        <v>569</v>
      </c>
      <c r="E163" s="1" t="str">
        <f>HYPERLINK("https://doi.org/10.11817/j.issn.1672-7207.2022.04.006","DOI Link")</f>
        <v>DOI Link</v>
      </c>
      <c r="F163" s="1" t="s">
        <v>8955</v>
      </c>
      <c r="G163" s="1" t="s">
        <v>709</v>
      </c>
      <c r="H163" s="4" t="s">
        <v>8956</v>
      </c>
    </row>
    <row r="164" spans="1:10" x14ac:dyDescent="0.25">
      <c r="A164" s="2">
        <v>162</v>
      </c>
      <c r="B164" s="1" t="s">
        <v>710</v>
      </c>
      <c r="C164" s="1" t="s">
        <v>711</v>
      </c>
      <c r="D164" s="1" t="s">
        <v>46</v>
      </c>
      <c r="E164" s="1" t="str">
        <f>HYPERLINK("https://doi.org/10.1016/j.conbuildmat.2022.127104","DOI Link")</f>
        <v>DOI Link</v>
      </c>
      <c r="F164" s="1" t="s">
        <v>712</v>
      </c>
      <c r="G164" s="1" t="s">
        <v>713</v>
      </c>
      <c r="H164" s="4" t="s">
        <v>8862</v>
      </c>
    </row>
    <row r="165" spans="1:10" x14ac:dyDescent="0.25">
      <c r="A165" s="2">
        <v>163</v>
      </c>
      <c r="B165" s="1" t="s">
        <v>714</v>
      </c>
      <c r="C165" s="1" t="s">
        <v>715</v>
      </c>
      <c r="D165" s="1" t="s">
        <v>56</v>
      </c>
      <c r="E165" s="1" t="str">
        <f>HYPERLINK("https://doi.org/10.1016/j.oceaneng.2022.110831","DOI Link")</f>
        <v>DOI Link</v>
      </c>
      <c r="F165" s="1" t="s">
        <v>716</v>
      </c>
      <c r="G165" s="1" t="s">
        <v>717</v>
      </c>
      <c r="H165" s="4" t="s">
        <v>8862</v>
      </c>
    </row>
    <row r="166" spans="1:10" x14ac:dyDescent="0.25">
      <c r="A166" s="2">
        <v>164</v>
      </c>
      <c r="B166" s="1" t="s">
        <v>718</v>
      </c>
      <c r="C166" s="1" t="s">
        <v>719</v>
      </c>
      <c r="D166" s="1" t="s">
        <v>720</v>
      </c>
      <c r="E166" s="1" t="str">
        <f>HYPERLINK("https://doi.org/10.1108/ACMM-07-2021-2507","DOI Link")</f>
        <v>DOI Link</v>
      </c>
      <c r="F166" s="1" t="s">
        <v>721</v>
      </c>
      <c r="G166" s="1" t="s">
        <v>722</v>
      </c>
      <c r="H166" s="4">
        <v>410</v>
      </c>
    </row>
    <row r="167" spans="1:10" x14ac:dyDescent="0.25">
      <c r="A167" s="2">
        <v>165</v>
      </c>
      <c r="B167" s="1" t="s">
        <v>723</v>
      </c>
      <c r="C167" s="1" t="s">
        <v>724</v>
      </c>
      <c r="D167" s="1" t="s">
        <v>446</v>
      </c>
      <c r="E167" s="1" t="str">
        <f>HYPERLINK("https://doi.org/10.11896/cldb.21070180","DOI Link")</f>
        <v>DOI Link</v>
      </c>
      <c r="F167" s="1" t="s">
        <v>8957</v>
      </c>
      <c r="G167" s="1" t="s">
        <v>725</v>
      </c>
      <c r="H167" s="4" t="s">
        <v>8958</v>
      </c>
    </row>
    <row r="168" spans="1:10" x14ac:dyDescent="0.25">
      <c r="A168" s="2">
        <v>166</v>
      </c>
      <c r="B168" s="1" t="s">
        <v>726</v>
      </c>
      <c r="C168" s="1" t="s">
        <v>727</v>
      </c>
      <c r="D168" s="1" t="s">
        <v>728</v>
      </c>
      <c r="E168" s="1" t="str">
        <f>HYPERLINK("https://doi.org/10.4271/05-15-03-0017","DOI Link")</f>
        <v>DOI Link</v>
      </c>
      <c r="F168" s="1" t="s">
        <v>729</v>
      </c>
      <c r="G168" s="1" t="s">
        <v>730</v>
      </c>
      <c r="H168" s="4" t="s">
        <v>8862</v>
      </c>
    </row>
    <row r="169" spans="1:10" x14ac:dyDescent="0.25">
      <c r="A169" s="2">
        <v>167</v>
      </c>
      <c r="B169" s="1" t="s">
        <v>731</v>
      </c>
      <c r="C169" s="1" t="s">
        <v>732</v>
      </c>
      <c r="D169" s="1" t="s">
        <v>351</v>
      </c>
      <c r="E169" s="1" t="str">
        <f>HYPERLINK("https://doi.org/10.3390/met12040615","DOI Link")</f>
        <v>DOI Link</v>
      </c>
      <c r="F169" s="1" t="s">
        <v>733</v>
      </c>
      <c r="G169" s="1" t="s">
        <v>734</v>
      </c>
      <c r="H169" s="4" t="s">
        <v>8862</v>
      </c>
    </row>
    <row r="170" spans="1:10" x14ac:dyDescent="0.25">
      <c r="A170" s="2">
        <v>168</v>
      </c>
      <c r="B170" s="1" t="s">
        <v>735</v>
      </c>
      <c r="C170" s="1" t="s">
        <v>736</v>
      </c>
      <c r="D170" s="1" t="s">
        <v>351</v>
      </c>
      <c r="E170" s="1" t="str">
        <f>HYPERLINK("https://doi.org/10.3390/met12040580","DOI Link")</f>
        <v>DOI Link</v>
      </c>
      <c r="F170" s="1" t="s">
        <v>8959</v>
      </c>
      <c r="G170" s="1" t="s">
        <v>737</v>
      </c>
      <c r="H170" s="4" t="s">
        <v>8960</v>
      </c>
    </row>
    <row r="171" spans="1:10" x14ac:dyDescent="0.25">
      <c r="A171" s="2">
        <v>169</v>
      </c>
      <c r="B171" s="1" t="s">
        <v>738</v>
      </c>
      <c r="C171" s="1" t="s">
        <v>739</v>
      </c>
      <c r="D171" s="1" t="s">
        <v>740</v>
      </c>
      <c r="E171" s="1" t="str">
        <f>HYPERLINK("https://doi.org/10.1007/s13296-022-00588-0","DOI Link")</f>
        <v>DOI Link</v>
      </c>
      <c r="F171" s="1" t="s">
        <v>741</v>
      </c>
      <c r="G171" s="1" t="s">
        <v>742</v>
      </c>
      <c r="H171" s="4" t="s">
        <v>8862</v>
      </c>
    </row>
    <row r="172" spans="1:10" x14ac:dyDescent="0.25">
      <c r="A172" s="2">
        <v>170</v>
      </c>
      <c r="B172" s="1" t="s">
        <v>743</v>
      </c>
      <c r="C172" s="1" t="s">
        <v>744</v>
      </c>
      <c r="D172" s="1" t="s">
        <v>745</v>
      </c>
      <c r="E172" s="1" t="str">
        <f>HYPERLINK("https://doi.org/10.1016/j.fusengdes.2022.113062","DOI Link")</f>
        <v>DOI Link</v>
      </c>
      <c r="F172" s="1" t="s">
        <v>746</v>
      </c>
      <c r="G172" s="1" t="s">
        <v>747</v>
      </c>
      <c r="H172" s="4" t="s">
        <v>8877</v>
      </c>
      <c r="I172" s="4">
        <v>304</v>
      </c>
    </row>
    <row r="173" spans="1:10" ht="14.4" x14ac:dyDescent="0.25">
      <c r="A173" s="2">
        <v>171</v>
      </c>
      <c r="B173" s="1" t="s">
        <v>748</v>
      </c>
      <c r="C173" s="1" t="s">
        <v>8773</v>
      </c>
      <c r="D173" s="1" t="s">
        <v>272</v>
      </c>
      <c r="E173" s="1" t="str">
        <f>HYPERLINK("https://doi.org/10.1016/j.engfracmech.2022.108352","DOI Link")</f>
        <v>DOI Link</v>
      </c>
      <c r="F173" s="1" t="s">
        <v>8961</v>
      </c>
      <c r="G173" s="1" t="s">
        <v>749</v>
      </c>
      <c r="H173" s="4" t="s">
        <v>8962</v>
      </c>
    </row>
    <row r="174" spans="1:10" x14ac:dyDescent="0.25">
      <c r="A174" s="2">
        <v>172</v>
      </c>
      <c r="B174" s="1" t="s">
        <v>750</v>
      </c>
      <c r="C174" s="1" t="s">
        <v>751</v>
      </c>
      <c r="D174" s="1" t="s">
        <v>85</v>
      </c>
      <c r="E174" s="1" t="str">
        <f>HYPERLINK("https://doi.org/10.1016/j.addma.2022.102688","DOI Link")</f>
        <v>DOI Link</v>
      </c>
      <c r="F174" s="1" t="s">
        <v>752</v>
      </c>
      <c r="G174" s="1" t="s">
        <v>753</v>
      </c>
      <c r="H174" s="4" t="s">
        <v>8862</v>
      </c>
    </row>
    <row r="175" spans="1:10" x14ac:dyDescent="0.25">
      <c r="A175" s="2">
        <v>173</v>
      </c>
      <c r="B175" s="1" t="s">
        <v>754</v>
      </c>
      <c r="C175" s="1" t="s">
        <v>755</v>
      </c>
      <c r="D175" s="1" t="s">
        <v>756</v>
      </c>
      <c r="E175" s="1" t="str">
        <f>HYPERLINK("https://doi.org/10.1002/ls.1577","DOI Link")</f>
        <v>DOI Link</v>
      </c>
      <c r="F175" s="1" t="s">
        <v>8963</v>
      </c>
      <c r="G175" s="1" t="s">
        <v>757</v>
      </c>
      <c r="H175" s="4" t="s">
        <v>8964</v>
      </c>
      <c r="I175" s="4" t="s">
        <v>8956</v>
      </c>
      <c r="J175" s="1" t="s">
        <v>8965</v>
      </c>
    </row>
    <row r="176" spans="1:10" x14ac:dyDescent="0.25">
      <c r="A176" s="2">
        <v>174</v>
      </c>
      <c r="B176" s="1" t="s">
        <v>758</v>
      </c>
      <c r="C176" s="1" t="s">
        <v>759</v>
      </c>
      <c r="D176" s="1" t="s">
        <v>51</v>
      </c>
      <c r="E176" s="1" t="str">
        <f>HYPERLINK("https://doi.org/10.1016/j.istruc.2022.01.074","DOI Link")</f>
        <v>DOI Link</v>
      </c>
      <c r="F176" s="1" t="s">
        <v>760</v>
      </c>
      <c r="G176" s="1" t="s">
        <v>761</v>
      </c>
      <c r="H176" s="4" t="s">
        <v>8863</v>
      </c>
    </row>
    <row r="177" spans="1:9" x14ac:dyDescent="0.25">
      <c r="A177" s="2">
        <v>175</v>
      </c>
      <c r="B177" s="1" t="s">
        <v>762</v>
      </c>
      <c r="C177" s="1" t="s">
        <v>763</v>
      </c>
      <c r="D177" s="1" t="s">
        <v>51</v>
      </c>
      <c r="E177" s="1" t="str">
        <f>HYPERLINK("https://doi.org/10.1016/j.istruc.2022.01.083","DOI Link")</f>
        <v>DOI Link</v>
      </c>
      <c r="F177" s="1" t="s">
        <v>764</v>
      </c>
      <c r="G177" s="1" t="s">
        <v>765</v>
      </c>
      <c r="H177" s="4" t="s">
        <v>8966</v>
      </c>
    </row>
    <row r="178" spans="1:9" x14ac:dyDescent="0.25">
      <c r="A178" s="2">
        <v>176</v>
      </c>
      <c r="B178" s="1" t="s">
        <v>766</v>
      </c>
      <c r="C178" s="1" t="s">
        <v>767</v>
      </c>
      <c r="D178" s="1" t="s">
        <v>768</v>
      </c>
      <c r="E178" s="1" t="str">
        <f>HYPERLINK("https://doi.org/10.1061/(ASCE)CC.1943-5614.0001194","DOI Link")</f>
        <v>DOI Link</v>
      </c>
      <c r="F178" s="1" t="s">
        <v>769</v>
      </c>
      <c r="G178" s="1" t="s">
        <v>770</v>
      </c>
      <c r="H178" s="4" t="s">
        <v>8862</v>
      </c>
    </row>
    <row r="179" spans="1:9" x14ac:dyDescent="0.25">
      <c r="A179" s="2">
        <v>177</v>
      </c>
      <c r="B179" s="1" t="s">
        <v>771</v>
      </c>
      <c r="C179" s="1" t="s">
        <v>772</v>
      </c>
      <c r="D179" s="1" t="s">
        <v>33</v>
      </c>
      <c r="E179" s="1" t="str">
        <f>HYPERLINK("https://doi.org/10.1016/j.engfailanal.2022.106079","DOI Link")</f>
        <v>DOI Link</v>
      </c>
      <c r="F179" s="1" t="s">
        <v>773</v>
      </c>
      <c r="G179" s="1" t="s">
        <v>774</v>
      </c>
      <c r="H179" s="4" t="s">
        <v>8862</v>
      </c>
    </row>
    <row r="180" spans="1:9" x14ac:dyDescent="0.25">
      <c r="A180" s="2">
        <v>178</v>
      </c>
      <c r="B180" s="1" t="s">
        <v>775</v>
      </c>
      <c r="C180" s="1" t="s">
        <v>776</v>
      </c>
      <c r="D180" s="1" t="s">
        <v>417</v>
      </c>
      <c r="E180" s="1" t="str">
        <f>HYPERLINK("https://doi.org/10.1111/ffe.13660","DOI Link")</f>
        <v>DOI Link</v>
      </c>
      <c r="F180" s="1" t="s">
        <v>8967</v>
      </c>
      <c r="G180" s="1" t="s">
        <v>777</v>
      </c>
      <c r="H180" s="4" t="s">
        <v>8968</v>
      </c>
    </row>
    <row r="181" spans="1:9" x14ac:dyDescent="0.25">
      <c r="A181" s="2">
        <v>179</v>
      </c>
      <c r="B181" s="1" t="s">
        <v>778</v>
      </c>
      <c r="C181" s="1" t="s">
        <v>779</v>
      </c>
      <c r="D181" s="1" t="s">
        <v>417</v>
      </c>
      <c r="E181" s="1" t="str">
        <f>HYPERLINK("https://doi.org/10.1111/ffe.13657","DOI Link")</f>
        <v>DOI Link</v>
      </c>
      <c r="F181" s="1" t="s">
        <v>780</v>
      </c>
      <c r="G181" s="1" t="s">
        <v>781</v>
      </c>
      <c r="H181" s="4" t="s">
        <v>8863</v>
      </c>
    </row>
    <row r="182" spans="1:9" x14ac:dyDescent="0.25">
      <c r="A182" s="2">
        <v>180</v>
      </c>
      <c r="B182" s="1" t="s">
        <v>782</v>
      </c>
      <c r="C182" s="1" t="s">
        <v>783</v>
      </c>
      <c r="D182" s="1" t="s">
        <v>526</v>
      </c>
      <c r="E182" s="1" t="str">
        <f>HYPERLINK("https://doi.org/10.1177/13694332211064663","DOI Link")</f>
        <v>DOI Link</v>
      </c>
      <c r="F182" s="1" t="s">
        <v>784</v>
      </c>
      <c r="G182" s="1" t="s">
        <v>785</v>
      </c>
      <c r="H182" s="4" t="s">
        <v>8862</v>
      </c>
    </row>
    <row r="183" spans="1:9" x14ac:dyDescent="0.25">
      <c r="A183" s="2">
        <v>181</v>
      </c>
      <c r="B183" s="1" t="s">
        <v>786</v>
      </c>
      <c r="C183" s="1" t="s">
        <v>787</v>
      </c>
      <c r="D183" s="1" t="s">
        <v>33</v>
      </c>
      <c r="E183" s="1" t="str">
        <f>HYPERLINK("https://doi.org/10.1016/j.engfailanal.2021.106015","DOI Link")</f>
        <v>DOI Link</v>
      </c>
      <c r="F183" s="1" t="s">
        <v>788</v>
      </c>
      <c r="G183" s="1" t="s">
        <v>789</v>
      </c>
      <c r="H183" s="4" t="s">
        <v>8863</v>
      </c>
    </row>
    <row r="184" spans="1:9" x14ac:dyDescent="0.25">
      <c r="A184" s="2">
        <v>182</v>
      </c>
      <c r="B184" s="1" t="s">
        <v>790</v>
      </c>
      <c r="C184" s="1" t="s">
        <v>791</v>
      </c>
      <c r="D184" s="1" t="s">
        <v>792</v>
      </c>
      <c r="E184" s="1" t="str">
        <f>HYPERLINK("https://doi.org/10.1007/s13369-021-06318-8","DOI Link")</f>
        <v>DOI Link</v>
      </c>
      <c r="F184" s="1" t="s">
        <v>793</v>
      </c>
      <c r="G184" s="1" t="s">
        <v>794</v>
      </c>
      <c r="H184" s="4" t="s">
        <v>8862</v>
      </c>
    </row>
    <row r="185" spans="1:9" x14ac:dyDescent="0.25">
      <c r="A185" s="2">
        <v>183</v>
      </c>
      <c r="B185" s="1" t="s">
        <v>795</v>
      </c>
      <c r="C185" s="1" t="s">
        <v>796</v>
      </c>
      <c r="D185" s="1" t="s">
        <v>797</v>
      </c>
      <c r="E185" s="1" t="str">
        <f>HYPERLINK("https://doi.org/10.1002/srin.202100400","DOI Link")</f>
        <v>DOI Link</v>
      </c>
      <c r="F185" s="1" t="s">
        <v>798</v>
      </c>
      <c r="G185" s="1" t="s">
        <v>799</v>
      </c>
      <c r="H185" s="4" t="s">
        <v>8862</v>
      </c>
    </row>
    <row r="186" spans="1:9" x14ac:dyDescent="0.25">
      <c r="A186" s="2">
        <v>184</v>
      </c>
      <c r="B186" s="1" t="s">
        <v>800</v>
      </c>
      <c r="C186" s="1" t="s">
        <v>801</v>
      </c>
      <c r="D186" s="1" t="s">
        <v>802</v>
      </c>
      <c r="E186" s="1" t="str">
        <f>HYPERLINK("https://doi.org/10.1007/s10704-021-00589-w","DOI Link")</f>
        <v>DOI Link</v>
      </c>
      <c r="F186" s="1" t="s">
        <v>8969</v>
      </c>
      <c r="G186" s="1" t="s">
        <v>803</v>
      </c>
      <c r="H186" s="4" t="s">
        <v>8970</v>
      </c>
    </row>
    <row r="187" spans="1:9" x14ac:dyDescent="0.25">
      <c r="A187" s="2">
        <v>185</v>
      </c>
      <c r="B187" s="1" t="s">
        <v>804</v>
      </c>
      <c r="C187" s="1" t="s">
        <v>805</v>
      </c>
      <c r="D187" s="1" t="s">
        <v>802</v>
      </c>
      <c r="E187" s="1" t="str">
        <f>HYPERLINK("https://doi.org/10.1007/s10704-021-00580-5","DOI Link")</f>
        <v>DOI Link</v>
      </c>
      <c r="F187" s="1" t="s">
        <v>8971</v>
      </c>
      <c r="G187" s="1" t="s">
        <v>806</v>
      </c>
      <c r="H187" s="4" t="s">
        <v>8972</v>
      </c>
    </row>
    <row r="188" spans="1:9" x14ac:dyDescent="0.25">
      <c r="A188" s="2">
        <v>186</v>
      </c>
      <c r="B188" s="1" t="s">
        <v>807</v>
      </c>
      <c r="C188" s="1" t="s">
        <v>808</v>
      </c>
      <c r="D188" s="1" t="s">
        <v>802</v>
      </c>
      <c r="E188" s="1" t="str">
        <f>HYPERLINK("https://doi.org/10.1007/s10704-021-00554-7","DOI Link")</f>
        <v>DOI Link</v>
      </c>
      <c r="F188" s="1" t="s">
        <v>8973</v>
      </c>
      <c r="G188" s="1" t="s">
        <v>809</v>
      </c>
      <c r="H188" s="4" t="s">
        <v>8974</v>
      </c>
      <c r="I188" s="4" t="s">
        <v>8975</v>
      </c>
    </row>
    <row r="189" spans="1:9" x14ac:dyDescent="0.25">
      <c r="A189" s="2">
        <v>187</v>
      </c>
      <c r="B189" s="1" t="s">
        <v>810</v>
      </c>
      <c r="C189" s="1" t="s">
        <v>811</v>
      </c>
      <c r="D189" s="1" t="s">
        <v>802</v>
      </c>
      <c r="E189" s="1" t="str">
        <f>HYPERLINK("https://doi.org/10.1007/s10704-021-00533-y","DOI Link")</f>
        <v>DOI Link</v>
      </c>
      <c r="F189" s="1" t="s">
        <v>8976</v>
      </c>
      <c r="G189" s="1" t="s">
        <v>812</v>
      </c>
      <c r="H189" s="4" t="s">
        <v>8977</v>
      </c>
    </row>
    <row r="190" spans="1:9" x14ac:dyDescent="0.25">
      <c r="A190" s="2">
        <v>188</v>
      </c>
      <c r="B190" s="1" t="s">
        <v>813</v>
      </c>
      <c r="C190" s="1" t="s">
        <v>814</v>
      </c>
      <c r="D190" s="1" t="s">
        <v>578</v>
      </c>
      <c r="E190" s="1" t="str">
        <f>HYPERLINK("https://doi.org/10.12073/j.hjxb.20210703003","DOI Link")</f>
        <v>DOI Link</v>
      </c>
      <c r="F190" s="1" t="s">
        <v>815</v>
      </c>
      <c r="G190" s="1" t="s">
        <v>816</v>
      </c>
      <c r="H190" s="4" t="s">
        <v>8862</v>
      </c>
    </row>
    <row r="191" spans="1:9" x14ac:dyDescent="0.25">
      <c r="A191" s="2">
        <v>189</v>
      </c>
      <c r="B191" s="1" t="s">
        <v>817</v>
      </c>
      <c r="C191" s="1" t="s">
        <v>818</v>
      </c>
      <c r="D191" s="1" t="s">
        <v>819</v>
      </c>
      <c r="E191" s="1" t="str">
        <f>HYPERLINK("https://doi.org/10.1016/j.measurement.2022.110821","DOI Link")</f>
        <v>DOI Link</v>
      </c>
      <c r="F191" s="1" t="s">
        <v>8978</v>
      </c>
      <c r="G191" s="1" t="s">
        <v>820</v>
      </c>
      <c r="H191" s="4" t="s">
        <v>8979</v>
      </c>
    </row>
    <row r="192" spans="1:9" x14ac:dyDescent="0.25">
      <c r="A192" s="2">
        <v>190</v>
      </c>
      <c r="B192" s="1" t="s">
        <v>821</v>
      </c>
      <c r="C192" s="1" t="s">
        <v>822</v>
      </c>
      <c r="D192" s="1" t="s">
        <v>224</v>
      </c>
      <c r="E192" s="1" t="str">
        <f>HYPERLINK("https://doi.org/10.1016/j.engstruct.2022.113938","DOI Link")</f>
        <v>DOI Link</v>
      </c>
      <c r="F192" s="1" t="s">
        <v>823</v>
      </c>
      <c r="G192" s="1" t="s">
        <v>824</v>
      </c>
      <c r="H192" s="4" t="s">
        <v>8862</v>
      </c>
    </row>
    <row r="193" spans="1:9" x14ac:dyDescent="0.25">
      <c r="A193" s="2">
        <v>191</v>
      </c>
      <c r="B193" s="1" t="s">
        <v>825</v>
      </c>
      <c r="C193" s="1" t="s">
        <v>826</v>
      </c>
      <c r="D193" s="1" t="s">
        <v>827</v>
      </c>
      <c r="E193" s="1" t="str">
        <f>HYPERLINK("https://doi.org/10.1016/j.ymssp.2021.108599","DOI Link")</f>
        <v>DOI Link</v>
      </c>
      <c r="F193" s="1" t="s">
        <v>8980</v>
      </c>
      <c r="G193" s="1" t="s">
        <v>828</v>
      </c>
      <c r="H193" s="4" t="s">
        <v>8981</v>
      </c>
      <c r="I193" s="4" t="s">
        <v>8982</v>
      </c>
    </row>
    <row r="194" spans="1:9" x14ac:dyDescent="0.25">
      <c r="A194" s="2">
        <v>192</v>
      </c>
      <c r="B194" s="1" t="s">
        <v>829</v>
      </c>
      <c r="C194" s="1" t="s">
        <v>830</v>
      </c>
      <c r="D194" s="1" t="s">
        <v>46</v>
      </c>
      <c r="E194" s="1" t="str">
        <f>HYPERLINK("https://doi.org/10.1016/j.conbuildmat.2022.126534","DOI Link")</f>
        <v>DOI Link</v>
      </c>
      <c r="F194" s="1" t="s">
        <v>831</v>
      </c>
      <c r="G194" s="1" t="s">
        <v>832</v>
      </c>
      <c r="H194" s="4" t="s">
        <v>8862</v>
      </c>
    </row>
    <row r="195" spans="1:9" x14ac:dyDescent="0.25">
      <c r="A195" s="2">
        <v>193</v>
      </c>
      <c r="B195" s="1" t="s">
        <v>833</v>
      </c>
      <c r="C195" s="1" t="s">
        <v>834</v>
      </c>
      <c r="D195" s="1" t="s">
        <v>342</v>
      </c>
      <c r="E195" s="1" t="str">
        <f>HYPERLINK("https://doi.org/10.12989/sem.2022.81.5.565","DOI Link")</f>
        <v>DOI Link</v>
      </c>
      <c r="F195" s="1" t="s">
        <v>8983</v>
      </c>
      <c r="G195" s="1" t="s">
        <v>835</v>
      </c>
      <c r="H195" s="4" t="s">
        <v>8984</v>
      </c>
    </row>
    <row r="196" spans="1:9" x14ac:dyDescent="0.25">
      <c r="A196" s="2">
        <v>194</v>
      </c>
      <c r="B196" s="1" t="s">
        <v>836</v>
      </c>
      <c r="C196" s="1" t="s">
        <v>837</v>
      </c>
      <c r="D196" s="1" t="s">
        <v>838</v>
      </c>
      <c r="E196" s="1" t="str">
        <f>HYPERLINK("https://doi.org/10.14311/APP.2022.33.0437","DOI Link")</f>
        <v>DOI Link</v>
      </c>
      <c r="F196" s="1" t="s">
        <v>839</v>
      </c>
      <c r="G196" s="1" t="s">
        <v>840</v>
      </c>
      <c r="H196" s="4" t="s">
        <v>8862</v>
      </c>
    </row>
    <row r="197" spans="1:9" x14ac:dyDescent="0.25">
      <c r="A197" s="2">
        <v>195</v>
      </c>
      <c r="B197" s="1" t="s">
        <v>841</v>
      </c>
      <c r="C197" s="1" t="s">
        <v>842</v>
      </c>
      <c r="D197" s="1" t="s">
        <v>843</v>
      </c>
      <c r="E197" s="1" t="str">
        <f>HYPERLINK("https://doi.org/10.12982/CMJS.2022.025","DOI Link")</f>
        <v>DOI Link</v>
      </c>
      <c r="F197" s="1" t="s">
        <v>8985</v>
      </c>
      <c r="G197" s="1" t="s">
        <v>844</v>
      </c>
      <c r="H197" s="4" t="s">
        <v>8986</v>
      </c>
    </row>
    <row r="198" spans="1:9" x14ac:dyDescent="0.25">
      <c r="A198" s="2">
        <v>196</v>
      </c>
      <c r="B198" s="1" t="s">
        <v>845</v>
      </c>
      <c r="C198" s="1" t="s">
        <v>846</v>
      </c>
      <c r="D198" s="1" t="s">
        <v>847</v>
      </c>
      <c r="E198" s="1" t="str">
        <f>HYPERLINK("https://doi.org/10.13224/j.cnki.jasp.20210155","DOI Link")</f>
        <v>DOI Link</v>
      </c>
      <c r="F198" s="1" t="s">
        <v>848</v>
      </c>
      <c r="G198" s="1" t="s">
        <v>849</v>
      </c>
      <c r="H198" s="4" t="s">
        <v>8862</v>
      </c>
    </row>
    <row r="199" spans="1:9" x14ac:dyDescent="0.25">
      <c r="A199" s="2">
        <v>197</v>
      </c>
      <c r="B199" s="1" t="s">
        <v>850</v>
      </c>
      <c r="C199" s="1" t="s">
        <v>851</v>
      </c>
      <c r="D199" s="1" t="s">
        <v>852</v>
      </c>
      <c r="E199" s="1" t="str">
        <f>HYPERLINK("https://doi.org/10.3969/j.issn.1007-7294.2022.03.009","DOI Link")</f>
        <v>DOI Link</v>
      </c>
      <c r="F199" s="1" t="s">
        <v>853</v>
      </c>
      <c r="G199" s="1" t="s">
        <v>854</v>
      </c>
      <c r="H199" s="4" t="s">
        <v>8949</v>
      </c>
    </row>
    <row r="200" spans="1:9" ht="14.4" x14ac:dyDescent="0.25">
      <c r="A200" s="2">
        <v>198</v>
      </c>
      <c r="B200" s="1" t="s">
        <v>855</v>
      </c>
      <c r="C200" s="1" t="s">
        <v>856</v>
      </c>
      <c r="D200" s="1" t="s">
        <v>248</v>
      </c>
      <c r="E200" s="1" t="str">
        <f>HYPERLINK("https://doi.org/10.3390/ma15062210","DOI Link")</f>
        <v>DOI Link</v>
      </c>
      <c r="F200" s="1" t="s">
        <v>8774</v>
      </c>
      <c r="G200" s="1" t="s">
        <v>857</v>
      </c>
      <c r="H200" s="4" t="s">
        <v>8862</v>
      </c>
    </row>
    <row r="201" spans="1:9" x14ac:dyDescent="0.25">
      <c r="A201" s="2">
        <v>199</v>
      </c>
      <c r="B201" s="1" t="s">
        <v>858</v>
      </c>
      <c r="C201" s="1" t="s">
        <v>859</v>
      </c>
      <c r="D201" s="1" t="s">
        <v>248</v>
      </c>
      <c r="E201" s="1" t="str">
        <f>HYPERLINK("https://doi.org/10.3390/ma15051961","DOI Link")</f>
        <v>DOI Link</v>
      </c>
      <c r="F201" s="1" t="s">
        <v>860</v>
      </c>
      <c r="G201" s="1" t="s">
        <v>861</v>
      </c>
      <c r="H201" s="4" t="s">
        <v>8862</v>
      </c>
    </row>
    <row r="202" spans="1:9" x14ac:dyDescent="0.25">
      <c r="A202" s="2">
        <v>200</v>
      </c>
      <c r="B202" s="1" t="s">
        <v>862</v>
      </c>
      <c r="C202" s="1" t="s">
        <v>863</v>
      </c>
      <c r="D202" s="1" t="s">
        <v>238</v>
      </c>
      <c r="E202" s="1" t="str">
        <f>HYPERLINK("https://doi.org/10.3390/coatings12030317","DOI Link")</f>
        <v>DOI Link</v>
      </c>
      <c r="F202" s="1" t="s">
        <v>8987</v>
      </c>
      <c r="G202" s="1" t="s">
        <v>864</v>
      </c>
      <c r="H202" s="4" t="s">
        <v>8988</v>
      </c>
    </row>
    <row r="203" spans="1:9" x14ac:dyDescent="0.25">
      <c r="A203" s="2">
        <v>201</v>
      </c>
      <c r="B203" s="1" t="s">
        <v>865</v>
      </c>
      <c r="C203" s="1" t="s">
        <v>866</v>
      </c>
      <c r="D203" s="1" t="s">
        <v>248</v>
      </c>
      <c r="E203" s="1" t="str">
        <f>HYPERLINK("https://doi.org/10.3390/ma15051798","DOI Link")</f>
        <v>DOI Link</v>
      </c>
      <c r="F203" s="1" t="s">
        <v>867</v>
      </c>
      <c r="G203" s="1" t="s">
        <v>868</v>
      </c>
      <c r="H203" s="4" t="s">
        <v>8862</v>
      </c>
    </row>
    <row r="204" spans="1:9" x14ac:dyDescent="0.25">
      <c r="A204" s="2">
        <v>202</v>
      </c>
      <c r="B204" s="1" t="s">
        <v>869</v>
      </c>
      <c r="C204" s="1" t="s">
        <v>870</v>
      </c>
      <c r="D204" s="1" t="s">
        <v>871</v>
      </c>
      <c r="E204" s="1" t="str">
        <f>HYPERLINK("https://doi.org/10.1088/2051-672X/ac4f37","DOI Link")</f>
        <v>DOI Link</v>
      </c>
      <c r="F204" s="1" t="s">
        <v>872</v>
      </c>
      <c r="G204" s="1" t="s">
        <v>873</v>
      </c>
      <c r="H204" s="4" t="s">
        <v>8989</v>
      </c>
    </row>
    <row r="205" spans="1:9" x14ac:dyDescent="0.25">
      <c r="A205" s="2">
        <v>203</v>
      </c>
      <c r="B205" s="1" t="s">
        <v>874</v>
      </c>
      <c r="C205" s="1" t="s">
        <v>875</v>
      </c>
      <c r="D205" s="1" t="s">
        <v>248</v>
      </c>
      <c r="E205" s="1" t="str">
        <f>HYPERLINK("https://doi.org/10.3390/ma15051663","DOI Link")</f>
        <v>DOI Link</v>
      </c>
      <c r="F205" s="1" t="s">
        <v>876</v>
      </c>
      <c r="G205" s="1" t="s">
        <v>877</v>
      </c>
      <c r="H205" s="4" t="s">
        <v>8862</v>
      </c>
    </row>
    <row r="206" spans="1:9" x14ac:dyDescent="0.25">
      <c r="A206" s="2">
        <v>204</v>
      </c>
      <c r="B206" s="1" t="s">
        <v>878</v>
      </c>
      <c r="C206" s="1" t="s">
        <v>879</v>
      </c>
      <c r="D206" s="1" t="s">
        <v>880</v>
      </c>
      <c r="E206" s="1" t="str">
        <f>HYPERLINK("https://doi.org/10.1016/j.matchar.2022.111777","DOI Link")</f>
        <v>DOI Link</v>
      </c>
      <c r="F206" s="1" t="s">
        <v>881</v>
      </c>
      <c r="G206" s="1" t="s">
        <v>882</v>
      </c>
      <c r="H206" s="4" t="s">
        <v>8862</v>
      </c>
    </row>
    <row r="207" spans="1:9" x14ac:dyDescent="0.25">
      <c r="A207" s="2">
        <v>205</v>
      </c>
      <c r="B207" s="1" t="s">
        <v>883</v>
      </c>
      <c r="C207" s="1" t="s">
        <v>884</v>
      </c>
      <c r="D207" s="1" t="s">
        <v>61</v>
      </c>
      <c r="E207" s="1" t="str">
        <f>HYPERLINK("https://doi.org/10.1016/j.jcsr.2022.107166","DOI Link")</f>
        <v>DOI Link</v>
      </c>
      <c r="F207" s="1" t="s">
        <v>885</v>
      </c>
      <c r="G207" s="1" t="s">
        <v>886</v>
      </c>
      <c r="H207" s="4" t="s">
        <v>8862</v>
      </c>
    </row>
    <row r="208" spans="1:9" x14ac:dyDescent="0.25">
      <c r="A208" s="2">
        <v>206</v>
      </c>
      <c r="B208" s="1" t="s">
        <v>887</v>
      </c>
      <c r="C208" s="1" t="s">
        <v>888</v>
      </c>
      <c r="D208" s="1" t="s">
        <v>889</v>
      </c>
      <c r="E208" s="1" t="str">
        <f>HYPERLINK("https://doi.org/10.1617/s11527-022-01885-0","DOI Link")</f>
        <v>DOI Link</v>
      </c>
      <c r="F208" s="1" t="s">
        <v>890</v>
      </c>
      <c r="G208" s="1" t="s">
        <v>891</v>
      </c>
      <c r="H208" s="4" t="s">
        <v>8990</v>
      </c>
    </row>
    <row r="209" spans="1:9" x14ac:dyDescent="0.25">
      <c r="A209" s="2">
        <v>207</v>
      </c>
      <c r="B209" s="1" t="s">
        <v>892</v>
      </c>
      <c r="C209" s="1" t="s">
        <v>893</v>
      </c>
      <c r="D209" s="1" t="s">
        <v>502</v>
      </c>
      <c r="E209" s="1" t="str">
        <f>HYPERLINK("https://doi.org/10.1016/j.mtcomm.2022.103152","DOI Link")</f>
        <v>DOI Link</v>
      </c>
      <c r="F209" s="1" t="s">
        <v>8991</v>
      </c>
      <c r="G209" s="1" t="s">
        <v>894</v>
      </c>
      <c r="H209" s="4" t="s">
        <v>8932</v>
      </c>
    </row>
    <row r="210" spans="1:9" x14ac:dyDescent="0.25">
      <c r="A210" s="2">
        <v>208</v>
      </c>
      <c r="B210" s="1" t="s">
        <v>895</v>
      </c>
      <c r="C210" s="1" t="s">
        <v>896</v>
      </c>
      <c r="D210" s="1" t="s">
        <v>61</v>
      </c>
      <c r="E210" s="1" t="str">
        <f>HYPERLINK("https://doi.org/10.1016/j.jcsr.2022.107153","DOI Link")</f>
        <v>DOI Link</v>
      </c>
      <c r="F210" s="1" t="s">
        <v>897</v>
      </c>
      <c r="G210" s="1" t="s">
        <v>898</v>
      </c>
      <c r="H210" s="4" t="s">
        <v>8862</v>
      </c>
    </row>
    <row r="211" spans="1:9" x14ac:dyDescent="0.25">
      <c r="A211" s="2">
        <v>209</v>
      </c>
      <c r="B211" s="1" t="s">
        <v>899</v>
      </c>
      <c r="C211" s="1" t="s">
        <v>900</v>
      </c>
      <c r="D211" s="1" t="s">
        <v>901</v>
      </c>
      <c r="E211" s="1" t="str">
        <f>HYPERLINK("https://doi.org/10.1007/s00170-021-08455-8","DOI Link")</f>
        <v>DOI Link</v>
      </c>
      <c r="F211" s="1" t="s">
        <v>902</v>
      </c>
      <c r="G211" s="1" t="s">
        <v>903</v>
      </c>
      <c r="H211" s="4" t="s">
        <v>8862</v>
      </c>
    </row>
    <row r="212" spans="1:9" x14ac:dyDescent="0.25">
      <c r="A212" s="2">
        <v>210</v>
      </c>
      <c r="B212" s="1" t="s">
        <v>904</v>
      </c>
      <c r="C212" s="1" t="s">
        <v>905</v>
      </c>
      <c r="D212" s="1" t="s">
        <v>417</v>
      </c>
      <c r="E212" s="1" t="str">
        <f>HYPERLINK("https://doi.org/10.1111/ffe.13642","DOI Link")</f>
        <v>DOI Link</v>
      </c>
      <c r="F212" s="1" t="s">
        <v>906</v>
      </c>
      <c r="G212" s="1" t="s">
        <v>907</v>
      </c>
      <c r="H212" s="4" t="s">
        <v>8862</v>
      </c>
    </row>
    <row r="213" spans="1:9" x14ac:dyDescent="0.25">
      <c r="A213" s="2">
        <v>211</v>
      </c>
      <c r="B213" s="1" t="s">
        <v>908</v>
      </c>
      <c r="C213" s="1" t="s">
        <v>909</v>
      </c>
      <c r="D213" s="1" t="s">
        <v>61</v>
      </c>
      <c r="E213" s="1" t="str">
        <f>HYPERLINK("https://doi.org/10.1016/j.jcsr.2021.107109","DOI Link")</f>
        <v>DOI Link</v>
      </c>
      <c r="F213" s="1" t="s">
        <v>910</v>
      </c>
      <c r="G213" s="1" t="s">
        <v>911</v>
      </c>
      <c r="H213" s="4" t="s">
        <v>8862</v>
      </c>
    </row>
    <row r="214" spans="1:9" x14ac:dyDescent="0.25">
      <c r="A214" s="2">
        <v>212</v>
      </c>
      <c r="B214" s="1" t="s">
        <v>912</v>
      </c>
      <c r="C214" s="1" t="s">
        <v>913</v>
      </c>
      <c r="D214" s="1" t="s">
        <v>914</v>
      </c>
      <c r="E214" s="1" t="str">
        <f>HYPERLINK("https://doi.org/10.1061/(ASCE)MT.1943-5533.0004113","DOI Link")</f>
        <v>DOI Link</v>
      </c>
      <c r="F214" s="1" t="s">
        <v>915</v>
      </c>
      <c r="G214" s="1" t="s">
        <v>916</v>
      </c>
      <c r="H214" s="4" t="s">
        <v>8862</v>
      </c>
    </row>
    <row r="215" spans="1:9" x14ac:dyDescent="0.25">
      <c r="A215" s="2">
        <v>213</v>
      </c>
      <c r="B215" s="1" t="s">
        <v>917</v>
      </c>
      <c r="C215" s="1" t="s">
        <v>918</v>
      </c>
      <c r="D215" s="1" t="s">
        <v>919</v>
      </c>
      <c r="E215" s="1" t="str">
        <f>HYPERLINK("https://doi.org/10.1520/JTE20210191","DOI Link")</f>
        <v>DOI Link</v>
      </c>
      <c r="F215" s="1" t="s">
        <v>8992</v>
      </c>
      <c r="G215" s="1" t="s">
        <v>920</v>
      </c>
      <c r="H215" s="4" t="s">
        <v>8993</v>
      </c>
    </row>
    <row r="216" spans="1:9" x14ac:dyDescent="0.25">
      <c r="A216" s="2">
        <v>214</v>
      </c>
      <c r="B216" s="1" t="s">
        <v>921</v>
      </c>
      <c r="C216" s="1" t="s">
        <v>922</v>
      </c>
      <c r="D216" s="1" t="s">
        <v>33</v>
      </c>
      <c r="E216" s="1" t="str">
        <f>HYPERLINK("https://doi.org/10.1016/j.engfailanal.2021.105887","DOI Link")</f>
        <v>DOI Link</v>
      </c>
      <c r="F216" s="1" t="s">
        <v>923</v>
      </c>
      <c r="G216" s="1" t="s">
        <v>924</v>
      </c>
      <c r="H216" s="4" t="s">
        <v>8867</v>
      </c>
    </row>
    <row r="217" spans="1:9" x14ac:dyDescent="0.25">
      <c r="A217" s="2">
        <v>215</v>
      </c>
      <c r="B217" s="1" t="s">
        <v>925</v>
      </c>
      <c r="C217" s="1" t="s">
        <v>926</v>
      </c>
      <c r="D217" s="1" t="s">
        <v>13</v>
      </c>
      <c r="E217" s="1" t="str">
        <f>HYPERLINK("https://doi.org/10.1016/j.ijfatigue.2021.106648","DOI Link")</f>
        <v>DOI Link</v>
      </c>
      <c r="F217" s="1" t="s">
        <v>8994</v>
      </c>
      <c r="G217" s="1" t="s">
        <v>927</v>
      </c>
      <c r="H217" s="4" t="s">
        <v>8986</v>
      </c>
      <c r="I217" s="4" t="s">
        <v>8996</v>
      </c>
    </row>
    <row r="218" spans="1:9" x14ac:dyDescent="0.25">
      <c r="A218" s="2">
        <v>216</v>
      </c>
      <c r="B218" s="1" t="s">
        <v>928</v>
      </c>
      <c r="C218" s="1" t="s">
        <v>929</v>
      </c>
      <c r="D218" s="1" t="s">
        <v>13</v>
      </c>
      <c r="E218" s="1" t="str">
        <f>HYPERLINK("https://doi.org/10.1016/j.ijfatigue.2021.106639","DOI Link")</f>
        <v>DOI Link</v>
      </c>
      <c r="F218" s="1" t="s">
        <v>930</v>
      </c>
      <c r="G218" s="1" t="s">
        <v>931</v>
      </c>
      <c r="H218" s="4">
        <v>316</v>
      </c>
    </row>
    <row r="219" spans="1:9" x14ac:dyDescent="0.25">
      <c r="A219" s="2">
        <v>217</v>
      </c>
      <c r="B219" s="1" t="s">
        <v>932</v>
      </c>
      <c r="C219" s="1" t="s">
        <v>933</v>
      </c>
      <c r="D219" s="1" t="s">
        <v>13</v>
      </c>
      <c r="E219" s="1" t="str">
        <f>HYPERLINK("https://doi.org/10.1016/j.ijfatigue.2021.106645","DOI Link")</f>
        <v>DOI Link</v>
      </c>
      <c r="F219" s="1" t="s">
        <v>8997</v>
      </c>
      <c r="G219" s="1" t="s">
        <v>934</v>
      </c>
      <c r="H219" s="4" t="s">
        <v>8998</v>
      </c>
    </row>
    <row r="220" spans="1:9" x14ac:dyDescent="0.25">
      <c r="A220" s="2">
        <v>218</v>
      </c>
      <c r="B220" s="1" t="s">
        <v>935</v>
      </c>
      <c r="C220" s="1" t="s">
        <v>936</v>
      </c>
      <c r="D220" s="1" t="s">
        <v>937</v>
      </c>
      <c r="E220" s="1" t="str">
        <f>HYPERLINK("https://doi.org/10.1061/(ASCE)AS.1943-5525.0001380","DOI Link")</f>
        <v>DOI Link</v>
      </c>
      <c r="F220" s="1" t="s">
        <v>938</v>
      </c>
      <c r="G220" s="1" t="s">
        <v>939</v>
      </c>
      <c r="H220" s="4" t="s">
        <v>8862</v>
      </c>
    </row>
    <row r="221" spans="1:9" x14ac:dyDescent="0.25">
      <c r="A221" s="2">
        <v>219</v>
      </c>
      <c r="B221" s="1" t="s">
        <v>940</v>
      </c>
      <c r="C221" s="1" t="s">
        <v>941</v>
      </c>
      <c r="D221" s="1" t="s">
        <v>13</v>
      </c>
      <c r="E221" s="1" t="str">
        <f>HYPERLINK("https://doi.org/10.1016/j.ijfatigue.2021.106637","DOI Link")</f>
        <v>DOI Link</v>
      </c>
      <c r="F221" s="1" t="s">
        <v>942</v>
      </c>
      <c r="G221" s="1" t="s">
        <v>943</v>
      </c>
      <c r="H221" s="4" t="s">
        <v>8885</v>
      </c>
    </row>
    <row r="222" spans="1:9" x14ac:dyDescent="0.25">
      <c r="A222" s="2">
        <v>220</v>
      </c>
      <c r="B222" s="1" t="s">
        <v>944</v>
      </c>
      <c r="C222" s="1" t="s">
        <v>945</v>
      </c>
      <c r="D222" s="1" t="s">
        <v>209</v>
      </c>
      <c r="E222" s="1" t="str">
        <f>HYPERLINK("https://doi.org/10.1177/14644207211047376","DOI Link")</f>
        <v>DOI Link</v>
      </c>
      <c r="F222" s="1" t="s">
        <v>946</v>
      </c>
      <c r="G222" s="1" t="s">
        <v>947</v>
      </c>
      <c r="H222" s="4" t="s">
        <v>8862</v>
      </c>
    </row>
    <row r="223" spans="1:9" x14ac:dyDescent="0.25">
      <c r="A223" s="2">
        <v>221</v>
      </c>
      <c r="B223" s="1" t="s">
        <v>948</v>
      </c>
      <c r="C223" s="1" t="s">
        <v>949</v>
      </c>
      <c r="D223" s="1" t="s">
        <v>950</v>
      </c>
      <c r="E223" s="1" t="str">
        <f>HYPERLINK("https://doi.org/10.1515/htmp-2022-0024","DOI Link")</f>
        <v>DOI Link</v>
      </c>
      <c r="F223" s="1" t="s">
        <v>951</v>
      </c>
      <c r="G223" s="1" t="s">
        <v>952</v>
      </c>
      <c r="H223" s="4" t="s">
        <v>8899</v>
      </c>
    </row>
    <row r="224" spans="1:9" x14ac:dyDescent="0.25">
      <c r="A224" s="2">
        <v>222</v>
      </c>
      <c r="B224" s="1" t="s">
        <v>953</v>
      </c>
      <c r="C224" s="1" t="s">
        <v>954</v>
      </c>
      <c r="D224" s="1" t="s">
        <v>955</v>
      </c>
      <c r="E224" s="1" t="str">
        <f>HYPERLINK("https://doi.org/10.13296/j.1001-1609.hva.2022.02.022","DOI Link")</f>
        <v>DOI Link</v>
      </c>
      <c r="F224" s="1" t="s">
        <v>956</v>
      </c>
      <c r="G224" s="1" t="s">
        <v>957</v>
      </c>
      <c r="H224" s="4" t="s">
        <v>8862</v>
      </c>
    </row>
    <row r="225" spans="1:9" x14ac:dyDescent="0.25">
      <c r="A225" s="2">
        <v>223</v>
      </c>
      <c r="B225" s="1" t="s">
        <v>958</v>
      </c>
      <c r="C225" s="1" t="s">
        <v>959</v>
      </c>
      <c r="D225" s="1" t="s">
        <v>80</v>
      </c>
      <c r="E225" s="1" t="str">
        <f>HYPERLINK("https://doi.org/10.1016/j.compstruct.2021.115126","DOI Link")</f>
        <v>DOI Link</v>
      </c>
      <c r="F225" s="1" t="s">
        <v>960</v>
      </c>
      <c r="G225" s="1" t="s">
        <v>961</v>
      </c>
      <c r="H225" s="4" t="s">
        <v>8862</v>
      </c>
    </row>
    <row r="226" spans="1:9" x14ac:dyDescent="0.25">
      <c r="A226" s="2">
        <v>224</v>
      </c>
      <c r="B226" s="1" t="s">
        <v>962</v>
      </c>
      <c r="C226" s="1" t="s">
        <v>963</v>
      </c>
      <c r="D226" s="1" t="s">
        <v>964</v>
      </c>
      <c r="E226" s="1" t="str">
        <f>HYPERLINK("https://doi.org/10.5006/3908","DOI Link")</f>
        <v>DOI Link</v>
      </c>
      <c r="F226" s="1" t="s">
        <v>965</v>
      </c>
      <c r="G226" s="1" t="s">
        <v>966</v>
      </c>
      <c r="H226" s="4" t="s">
        <v>8862</v>
      </c>
    </row>
    <row r="227" spans="1:9" x14ac:dyDescent="0.25">
      <c r="A227" s="2">
        <v>225</v>
      </c>
      <c r="B227" s="1" t="s">
        <v>967</v>
      </c>
      <c r="C227" s="1" t="s">
        <v>968</v>
      </c>
      <c r="D227" s="1" t="s">
        <v>28</v>
      </c>
      <c r="E227" s="1" t="str">
        <f>HYPERLINK("https://doi.org/10.1016/j.ijsolstr.2021.111313","DOI Link")</f>
        <v>DOI Link</v>
      </c>
      <c r="F227" s="1" t="s">
        <v>969</v>
      </c>
      <c r="G227" s="1" t="s">
        <v>970</v>
      </c>
      <c r="H227" s="4" t="s">
        <v>8999</v>
      </c>
    </row>
    <row r="228" spans="1:9" x14ac:dyDescent="0.25">
      <c r="A228" s="2">
        <v>226</v>
      </c>
      <c r="B228" s="1" t="s">
        <v>971</v>
      </c>
      <c r="C228" s="1" t="s">
        <v>972</v>
      </c>
      <c r="D228" s="1" t="s">
        <v>243</v>
      </c>
      <c r="E228" s="1" t="str">
        <f>HYPERLINK("https://doi.org/10.3963/j.issn.2095-3844.2022.01.029","DOI Link")</f>
        <v>DOI Link</v>
      </c>
      <c r="F228" s="1" t="s">
        <v>973</v>
      </c>
      <c r="G228" s="1" t="s">
        <v>974</v>
      </c>
      <c r="H228" s="4" t="s">
        <v>8862</v>
      </c>
    </row>
    <row r="229" spans="1:9" x14ac:dyDescent="0.25">
      <c r="A229" s="2">
        <v>227</v>
      </c>
      <c r="B229" s="1" t="s">
        <v>975</v>
      </c>
      <c r="C229" s="1" t="s">
        <v>976</v>
      </c>
      <c r="D229" s="1" t="s">
        <v>977</v>
      </c>
      <c r="E229" s="1" t="str">
        <f>HYPERLINK("https://doi.org/10.1115/1.4051545","DOI Link")</f>
        <v>DOI Link</v>
      </c>
      <c r="F229" s="1" t="s">
        <v>978</v>
      </c>
      <c r="G229" s="1" t="s">
        <v>979</v>
      </c>
      <c r="H229" s="4" t="s">
        <v>8862</v>
      </c>
    </row>
    <row r="230" spans="1:9" x14ac:dyDescent="0.25">
      <c r="A230" s="2">
        <v>228</v>
      </c>
      <c r="B230" s="1" t="s">
        <v>980</v>
      </c>
      <c r="C230" s="1" t="s">
        <v>981</v>
      </c>
      <c r="D230" s="1" t="s">
        <v>982</v>
      </c>
      <c r="E230" s="1" t="str">
        <f>HYPERLINK("https://doi.org/10.19721/j.cnki.1001-7372.2022.02.019","DOI Link")</f>
        <v>DOI Link</v>
      </c>
      <c r="F230" s="1" t="s">
        <v>983</v>
      </c>
      <c r="G230" s="1" t="s">
        <v>984</v>
      </c>
      <c r="H230" s="4" t="s">
        <v>8862</v>
      </c>
    </row>
    <row r="231" spans="1:9" x14ac:dyDescent="0.25">
      <c r="A231" s="2">
        <v>229</v>
      </c>
      <c r="B231" s="1" t="s">
        <v>985</v>
      </c>
      <c r="C231" s="1" t="s">
        <v>986</v>
      </c>
      <c r="D231" s="1" t="s">
        <v>982</v>
      </c>
      <c r="E231" s="1" t="str">
        <f>HYPERLINK("https://doi.org/10.19721/j.cnki.1001-7372.2022.02.018","DOI Link")</f>
        <v>DOI Link</v>
      </c>
      <c r="F231" s="1" t="s">
        <v>987</v>
      </c>
      <c r="G231" s="1" t="s">
        <v>988</v>
      </c>
      <c r="H231" s="4" t="s">
        <v>8862</v>
      </c>
    </row>
    <row r="232" spans="1:9" x14ac:dyDescent="0.25">
      <c r="A232" s="2">
        <v>230</v>
      </c>
      <c r="B232" s="1" t="s">
        <v>989</v>
      </c>
      <c r="C232" s="1" t="s">
        <v>990</v>
      </c>
      <c r="D232" s="1" t="s">
        <v>991</v>
      </c>
      <c r="E232" s="1" t="str">
        <f>HYPERLINK("https://doi.org/10.1016/j.finmec.2021.100056","DOI Link")</f>
        <v>DOI Link</v>
      </c>
      <c r="F232" s="1" t="s">
        <v>992</v>
      </c>
      <c r="G232" s="1" t="s">
        <v>993</v>
      </c>
      <c r="H232" s="4" t="s">
        <v>9000</v>
      </c>
    </row>
    <row r="233" spans="1:9" x14ac:dyDescent="0.25">
      <c r="A233" s="2">
        <v>231</v>
      </c>
      <c r="B233" s="1" t="s">
        <v>994</v>
      </c>
      <c r="C233" s="1" t="s">
        <v>995</v>
      </c>
      <c r="D233" s="1" t="s">
        <v>368</v>
      </c>
      <c r="E233" s="1" t="str">
        <f>HYPERLINK("https://doi.org/10.1088/2053-1591/ac4f89","DOI Link")</f>
        <v>DOI Link</v>
      </c>
      <c r="F233" s="1" t="s">
        <v>996</v>
      </c>
      <c r="G233" s="1" t="s">
        <v>997</v>
      </c>
      <c r="H233" s="4" t="s">
        <v>8862</v>
      </c>
    </row>
    <row r="234" spans="1:9" x14ac:dyDescent="0.25">
      <c r="A234" s="2">
        <v>232</v>
      </c>
      <c r="B234" s="1" t="s">
        <v>998</v>
      </c>
      <c r="C234" s="1" t="s">
        <v>999</v>
      </c>
      <c r="D234" s="1" t="s">
        <v>1000</v>
      </c>
      <c r="E234" s="1" t="str">
        <f>HYPERLINK("https://doi.org/10.16356/j.1005-2615.2022.01.016","DOI Link")</f>
        <v>DOI Link</v>
      </c>
      <c r="F234" s="1" t="s">
        <v>1001</v>
      </c>
      <c r="G234" s="1" t="s">
        <v>1002</v>
      </c>
      <c r="H234" s="4" t="s">
        <v>8863</v>
      </c>
    </row>
    <row r="235" spans="1:9" x14ac:dyDescent="0.25">
      <c r="A235" s="2">
        <v>233</v>
      </c>
      <c r="B235" s="1" t="s">
        <v>1003</v>
      </c>
      <c r="C235" s="1" t="s">
        <v>1004</v>
      </c>
      <c r="D235" s="1" t="s">
        <v>368</v>
      </c>
      <c r="E235" s="1" t="str">
        <f>HYPERLINK("https://doi.org/10.1088/2053-1591/ac5205","DOI Link")</f>
        <v>DOI Link</v>
      </c>
      <c r="F235" s="1" t="s">
        <v>9001</v>
      </c>
      <c r="G235" s="1" t="s">
        <v>1005</v>
      </c>
      <c r="H235" s="4" t="s">
        <v>8934</v>
      </c>
    </row>
    <row r="236" spans="1:9" x14ac:dyDescent="0.25">
      <c r="A236" s="2">
        <v>234</v>
      </c>
      <c r="B236" s="1" t="s">
        <v>1006</v>
      </c>
      <c r="C236" s="1" t="s">
        <v>1007</v>
      </c>
      <c r="D236" s="1" t="s">
        <v>1008</v>
      </c>
      <c r="E236" s="1" t="str">
        <f>HYPERLINK("https://doi.org/10.11951/j.issn.1005-0299.20210168","DOI Link")</f>
        <v>DOI Link</v>
      </c>
      <c r="F236" s="1" t="s">
        <v>9002</v>
      </c>
      <c r="G236" s="1" t="s">
        <v>1009</v>
      </c>
      <c r="H236" s="4" t="s">
        <v>9003</v>
      </c>
    </row>
    <row r="237" spans="1:9" x14ac:dyDescent="0.25">
      <c r="A237" s="2">
        <v>235</v>
      </c>
      <c r="B237" s="1" t="s">
        <v>1010</v>
      </c>
      <c r="C237" s="1" t="s">
        <v>1011</v>
      </c>
      <c r="D237" s="1" t="s">
        <v>351</v>
      </c>
      <c r="E237" s="1" t="str">
        <f>HYPERLINK("https://doi.org/10.3390/met12020339","DOI Link")</f>
        <v>DOI Link</v>
      </c>
      <c r="F237" s="1" t="s">
        <v>1012</v>
      </c>
      <c r="G237" s="1" t="s">
        <v>1013</v>
      </c>
      <c r="H237" s="4" t="s">
        <v>8862</v>
      </c>
    </row>
    <row r="238" spans="1:9" x14ac:dyDescent="0.25">
      <c r="A238" s="2">
        <v>236</v>
      </c>
      <c r="B238" s="1" t="s">
        <v>1014</v>
      </c>
      <c r="C238" s="1" t="s">
        <v>1015</v>
      </c>
      <c r="D238" s="1" t="s">
        <v>463</v>
      </c>
      <c r="E238" s="1" t="str">
        <f>HYPERLINK("https://doi.org/10.3390/app12042082","DOI Link")</f>
        <v>DOI Link</v>
      </c>
      <c r="F238" s="1" t="s">
        <v>1016</v>
      </c>
      <c r="G238" s="1" t="s">
        <v>1017</v>
      </c>
      <c r="H238" s="4" t="s">
        <v>8862</v>
      </c>
    </row>
    <row r="239" spans="1:9" ht="14.4" x14ac:dyDescent="0.25">
      <c r="A239" s="2">
        <v>237</v>
      </c>
      <c r="B239" s="1" t="s">
        <v>1018</v>
      </c>
      <c r="C239" s="1" t="s">
        <v>8775</v>
      </c>
      <c r="D239" s="1" t="s">
        <v>1019</v>
      </c>
      <c r="E239" s="1" t="str">
        <f>HYPERLINK("https://doi.org/10.14062/j.issn.0454-5648.20210441","DOI Link")</f>
        <v>DOI Link</v>
      </c>
      <c r="F239" s="1" t="s">
        <v>8776</v>
      </c>
      <c r="G239" s="1" t="s">
        <v>1020</v>
      </c>
      <c r="H239" s="4" t="s">
        <v>8862</v>
      </c>
    </row>
    <row r="240" spans="1:9" x14ac:dyDescent="0.25">
      <c r="A240" s="2">
        <v>238</v>
      </c>
      <c r="B240" s="1" t="s">
        <v>1021</v>
      </c>
      <c r="C240" s="1" t="s">
        <v>1022</v>
      </c>
      <c r="D240" s="1" t="s">
        <v>368</v>
      </c>
      <c r="E240" s="1" t="str">
        <f>HYPERLINK("https://doi.org/10.1088/2053-1591/ac4e3c","DOI Link")</f>
        <v>DOI Link</v>
      </c>
      <c r="F240" s="1" t="s">
        <v>1023</v>
      </c>
      <c r="G240" s="1" t="s">
        <v>1024</v>
      </c>
      <c r="H240" s="4" t="s">
        <v>9004</v>
      </c>
      <c r="I240" s="4" t="s">
        <v>9005</v>
      </c>
    </row>
    <row r="241" spans="1:12" x14ac:dyDescent="0.25">
      <c r="A241" s="2">
        <v>239</v>
      </c>
      <c r="B241" s="1" t="s">
        <v>1025</v>
      </c>
      <c r="C241" s="1" t="s">
        <v>1026</v>
      </c>
      <c r="D241" s="1" t="s">
        <v>476</v>
      </c>
      <c r="E241" s="1" t="str">
        <f>HYPERLINK("https://doi.org/10.3390/jmse10020128","DOI Link")</f>
        <v>DOI Link</v>
      </c>
      <c r="F241" s="1" t="s">
        <v>9006</v>
      </c>
      <c r="G241" s="1" t="s">
        <v>1027</v>
      </c>
      <c r="H241" s="4" t="s">
        <v>9007</v>
      </c>
    </row>
    <row r="242" spans="1:12" ht="14.4" x14ac:dyDescent="0.25">
      <c r="A242" s="2">
        <v>240</v>
      </c>
      <c r="B242" s="1" t="s">
        <v>1028</v>
      </c>
      <c r="C242" s="1" t="s">
        <v>1029</v>
      </c>
      <c r="D242" s="1" t="s">
        <v>351</v>
      </c>
      <c r="E242" s="1" t="str">
        <f>HYPERLINK("https://doi.org/10.3390/met12020243","DOI Link")</f>
        <v>DOI Link</v>
      </c>
      <c r="F242" s="1" t="s">
        <v>9008</v>
      </c>
      <c r="G242" s="1" t="s">
        <v>8777</v>
      </c>
      <c r="H242" s="4" t="s">
        <v>9009</v>
      </c>
    </row>
    <row r="243" spans="1:12" x14ac:dyDescent="0.25">
      <c r="A243" s="2">
        <v>241</v>
      </c>
      <c r="B243" s="1" t="s">
        <v>1030</v>
      </c>
      <c r="C243" s="1" t="s">
        <v>1031</v>
      </c>
      <c r="D243" s="1" t="s">
        <v>1032</v>
      </c>
      <c r="E243" s="1" t="str">
        <f>HYPERLINK("https://doi.org/10.1016/j.ijleo.2022.168572","DOI Link")</f>
        <v>DOI Link</v>
      </c>
      <c r="F243" s="1" t="s">
        <v>1033</v>
      </c>
      <c r="G243" s="1" t="s">
        <v>1034</v>
      </c>
      <c r="H243" s="4" t="s">
        <v>8862</v>
      </c>
    </row>
    <row r="244" spans="1:12" x14ac:dyDescent="0.25">
      <c r="A244" s="2">
        <v>242</v>
      </c>
      <c r="B244" s="1" t="s">
        <v>1035</v>
      </c>
      <c r="C244" s="1" t="s">
        <v>1036</v>
      </c>
      <c r="D244" s="1" t="s">
        <v>1037</v>
      </c>
      <c r="E244" s="1" t="str">
        <f>HYPERLINK("https://doi.org/10.1016/j.jngse.2021.104392","DOI Link")</f>
        <v>DOI Link</v>
      </c>
      <c r="F244" s="1" t="s">
        <v>1038</v>
      </c>
      <c r="G244" s="1" t="s">
        <v>1039</v>
      </c>
      <c r="H244" s="4" t="s">
        <v>9010</v>
      </c>
    </row>
    <row r="245" spans="1:12" x14ac:dyDescent="0.25">
      <c r="A245" s="2">
        <v>243</v>
      </c>
      <c r="B245" s="1" t="s">
        <v>1040</v>
      </c>
      <c r="C245" s="1" t="s">
        <v>1041</v>
      </c>
      <c r="D245" s="1" t="s">
        <v>526</v>
      </c>
      <c r="E245" s="1" t="str">
        <f>HYPERLINK("https://doi.org/10.1177/13694332211062340","DOI Link")</f>
        <v>DOI Link</v>
      </c>
      <c r="F245" s="1" t="s">
        <v>1042</v>
      </c>
      <c r="G245" s="1" t="s">
        <v>1043</v>
      </c>
      <c r="H245" s="4" t="s">
        <v>8862</v>
      </c>
    </row>
    <row r="246" spans="1:12" x14ac:dyDescent="0.25">
      <c r="A246" s="2">
        <v>244</v>
      </c>
      <c r="B246" s="1" t="s">
        <v>1044</v>
      </c>
      <c r="C246" s="1" t="s">
        <v>1045</v>
      </c>
      <c r="D246" s="1" t="s">
        <v>1046</v>
      </c>
      <c r="E246" s="1" t="str">
        <f>HYPERLINK("https://doi.org/10.1007/s41062-021-00730-7","DOI Link")</f>
        <v>DOI Link</v>
      </c>
      <c r="F246" s="1" t="s">
        <v>1047</v>
      </c>
      <c r="G246" s="1" t="s">
        <v>1048</v>
      </c>
      <c r="H246" s="4" t="s">
        <v>8862</v>
      </c>
    </row>
    <row r="247" spans="1:12" x14ac:dyDescent="0.25">
      <c r="A247" s="2">
        <v>245</v>
      </c>
      <c r="B247" s="1" t="s">
        <v>1049</v>
      </c>
      <c r="C247" s="1" t="s">
        <v>1050</v>
      </c>
      <c r="D247" s="1" t="s">
        <v>51</v>
      </c>
      <c r="E247" s="1" t="str">
        <f>HYPERLINK("https://doi.org/10.1016/j.istruc.2021.12.008","DOI Link")</f>
        <v>DOI Link</v>
      </c>
      <c r="F247" s="1" t="s">
        <v>1051</v>
      </c>
      <c r="G247" s="1" t="s">
        <v>1052</v>
      </c>
      <c r="H247" s="4" t="s">
        <v>8862</v>
      </c>
    </row>
    <row r="248" spans="1:12" x14ac:dyDescent="0.25">
      <c r="A248" s="2">
        <v>246</v>
      </c>
      <c r="B248" s="1" t="s">
        <v>1053</v>
      </c>
      <c r="C248" s="1" t="s">
        <v>1054</v>
      </c>
      <c r="D248" s="1" t="s">
        <v>1055</v>
      </c>
      <c r="E248" s="1" t="str">
        <f>HYPERLINK("https://doi.org/10.3103/S002565442201006X","DOI Link")</f>
        <v>DOI Link</v>
      </c>
      <c r="F248" s="1" t="s">
        <v>9011</v>
      </c>
      <c r="G248" s="1" t="s">
        <v>1056</v>
      </c>
      <c r="H248" s="4" t="s">
        <v>9012</v>
      </c>
      <c r="I248" s="4" t="s">
        <v>9013</v>
      </c>
      <c r="J248" s="1" t="s">
        <v>9014</v>
      </c>
      <c r="K248" s="1" t="s">
        <v>9015</v>
      </c>
      <c r="L248" s="1" t="s">
        <v>9016</v>
      </c>
    </row>
    <row r="249" spans="1:12" x14ac:dyDescent="0.25">
      <c r="A249" s="2">
        <v>247</v>
      </c>
      <c r="B249" s="1" t="s">
        <v>1057</v>
      </c>
      <c r="C249" s="1" t="s">
        <v>1058</v>
      </c>
      <c r="D249" s="1" t="s">
        <v>33</v>
      </c>
      <c r="E249" s="1" t="str">
        <f>HYPERLINK("https://doi.org/10.1016/j.engfailanal.2021.105941","DOI Link")</f>
        <v>DOI Link</v>
      </c>
      <c r="F249" s="1" t="s">
        <v>9017</v>
      </c>
      <c r="G249" s="1" t="s">
        <v>1059</v>
      </c>
      <c r="H249" s="4">
        <v>5052</v>
      </c>
      <c r="I249" s="4" t="s">
        <v>9019</v>
      </c>
    </row>
    <row r="250" spans="1:12" x14ac:dyDescent="0.25">
      <c r="A250" s="2">
        <v>248</v>
      </c>
      <c r="B250" s="1" t="s">
        <v>1060</v>
      </c>
      <c r="C250" s="1" t="s">
        <v>1061</v>
      </c>
      <c r="D250" s="1" t="s">
        <v>23</v>
      </c>
      <c r="E250" s="1" t="str">
        <f>HYPERLINK("https://doi.org/10.1061/(ASCE)ST.1943-541X.0003232","DOI Link")</f>
        <v>DOI Link</v>
      </c>
      <c r="F250" s="1" t="s">
        <v>1062</v>
      </c>
      <c r="G250" s="1" t="s">
        <v>1063</v>
      </c>
      <c r="H250" s="4" t="s">
        <v>8862</v>
      </c>
    </row>
    <row r="251" spans="1:12" x14ac:dyDescent="0.25">
      <c r="A251" s="2">
        <v>249</v>
      </c>
      <c r="B251" s="1" t="s">
        <v>1064</v>
      </c>
      <c r="C251" s="1" t="s">
        <v>1065</v>
      </c>
      <c r="D251" s="1" t="s">
        <v>23</v>
      </c>
      <c r="E251" s="1" t="str">
        <f>HYPERLINK("https://doi.org/10.1061/(ASCE)ST.1943-541X.0003237","DOI Link")</f>
        <v>DOI Link</v>
      </c>
      <c r="F251" s="1" t="s">
        <v>1066</v>
      </c>
      <c r="G251" s="1" t="s">
        <v>1067</v>
      </c>
      <c r="H251" s="4" t="s">
        <v>8862</v>
      </c>
    </row>
    <row r="252" spans="1:12" x14ac:dyDescent="0.25">
      <c r="A252" s="2">
        <v>250</v>
      </c>
      <c r="B252" s="1" t="s">
        <v>1068</v>
      </c>
      <c r="C252" s="1" t="s">
        <v>1069</v>
      </c>
      <c r="D252" s="1" t="s">
        <v>1070</v>
      </c>
      <c r="E252" s="1" t="str">
        <f>HYPERLINK("https://doi.org/10.1016/j.compositesb.2021.109491","DOI Link")</f>
        <v>DOI Link</v>
      </c>
      <c r="F252" s="1" t="s">
        <v>1071</v>
      </c>
      <c r="G252" s="1" t="s">
        <v>1072</v>
      </c>
      <c r="H252" s="4" t="s">
        <v>8862</v>
      </c>
    </row>
    <row r="253" spans="1:12" x14ac:dyDescent="0.25">
      <c r="A253" s="2">
        <v>251</v>
      </c>
      <c r="B253" s="1" t="s">
        <v>1073</v>
      </c>
      <c r="C253" s="1" t="s">
        <v>1074</v>
      </c>
      <c r="D253" s="1" t="s">
        <v>1075</v>
      </c>
      <c r="E253" s="1" t="str">
        <f>HYPERLINK("https://doi.org/10.1007/s12666-021-02452-x","DOI Link")</f>
        <v>DOI Link</v>
      </c>
      <c r="F253" s="1" t="s">
        <v>1076</v>
      </c>
      <c r="G253" s="1" t="s">
        <v>1077</v>
      </c>
      <c r="H253" s="4">
        <v>880</v>
      </c>
    </row>
    <row r="254" spans="1:12" x14ac:dyDescent="0.25">
      <c r="A254" s="2">
        <v>252</v>
      </c>
      <c r="B254" s="1" t="s">
        <v>1078</v>
      </c>
      <c r="C254" s="1" t="s">
        <v>1079</v>
      </c>
      <c r="D254" s="1" t="s">
        <v>13</v>
      </c>
      <c r="E254" s="1" t="str">
        <f>HYPERLINK("https://doi.org/10.1016/j.ijfatigue.2021.106597","DOI Link")</f>
        <v>DOI Link</v>
      </c>
      <c r="F254" s="1" t="s">
        <v>9020</v>
      </c>
      <c r="G254" s="1" t="s">
        <v>1080</v>
      </c>
      <c r="H254" s="4" t="s">
        <v>9021</v>
      </c>
      <c r="I254" s="4" t="s">
        <v>9022</v>
      </c>
    </row>
    <row r="255" spans="1:12" x14ac:dyDescent="0.25">
      <c r="A255" s="2">
        <v>253</v>
      </c>
      <c r="B255" s="1" t="s">
        <v>1081</v>
      </c>
      <c r="C255" s="1" t="s">
        <v>1082</v>
      </c>
      <c r="D255" s="1" t="s">
        <v>13</v>
      </c>
      <c r="E255" s="1" t="str">
        <f>HYPERLINK("https://doi.org/10.1016/j.ijfatigue.2021.106619","DOI Link")</f>
        <v>DOI Link</v>
      </c>
      <c r="F255" s="1" t="s">
        <v>1083</v>
      </c>
      <c r="G255" s="1" t="s">
        <v>1084</v>
      </c>
      <c r="H255" s="4" t="s">
        <v>8862</v>
      </c>
    </row>
    <row r="256" spans="1:12" x14ac:dyDescent="0.25">
      <c r="A256" s="2">
        <v>254</v>
      </c>
      <c r="B256" s="1" t="s">
        <v>1085</v>
      </c>
      <c r="C256" s="1" t="s">
        <v>1086</v>
      </c>
      <c r="D256" s="1" t="s">
        <v>13</v>
      </c>
      <c r="E256" s="1" t="str">
        <f>HYPERLINK("https://doi.org/10.1016/j.ijfatigue.2021.106594","DOI Link")</f>
        <v>DOI Link</v>
      </c>
      <c r="F256" s="1" t="s">
        <v>9023</v>
      </c>
      <c r="G256" s="1" t="s">
        <v>1087</v>
      </c>
      <c r="H256" s="4" t="s">
        <v>9024</v>
      </c>
    </row>
    <row r="257" spans="1:8" x14ac:dyDescent="0.25">
      <c r="A257" s="2">
        <v>255</v>
      </c>
      <c r="B257" s="1" t="s">
        <v>1088</v>
      </c>
      <c r="C257" s="1" t="s">
        <v>1089</v>
      </c>
      <c r="D257" s="1" t="s">
        <v>13</v>
      </c>
      <c r="E257" s="1" t="str">
        <f>HYPERLINK("https://doi.org/10.1016/j.ijfatigue.2021.106535","DOI Link")</f>
        <v>DOI Link</v>
      </c>
      <c r="F257" s="1" t="s">
        <v>1090</v>
      </c>
      <c r="G257" s="1" t="s">
        <v>1091</v>
      </c>
      <c r="H257" s="4" t="s">
        <v>8862</v>
      </c>
    </row>
    <row r="258" spans="1:8" x14ac:dyDescent="0.25">
      <c r="A258" s="2">
        <v>256</v>
      </c>
      <c r="B258" s="1" t="s">
        <v>1092</v>
      </c>
      <c r="C258" s="1" t="s">
        <v>1093</v>
      </c>
      <c r="D258" s="1" t="s">
        <v>290</v>
      </c>
      <c r="E258" s="1" t="str">
        <f>HYPERLINK("https://doi.org/10.1007/s11665-021-06282-2","DOI Link")</f>
        <v>DOI Link</v>
      </c>
      <c r="F258" s="1" t="s">
        <v>1094</v>
      </c>
      <c r="G258" s="1" t="s">
        <v>1095</v>
      </c>
      <c r="H258" s="4">
        <v>2205</v>
      </c>
    </row>
    <row r="259" spans="1:8" x14ac:dyDescent="0.25">
      <c r="A259" s="2">
        <v>257</v>
      </c>
      <c r="B259" s="1" t="s">
        <v>1096</v>
      </c>
      <c r="C259" s="1" t="s">
        <v>1097</v>
      </c>
      <c r="D259" s="1" t="s">
        <v>1098</v>
      </c>
      <c r="E259" s="1" t="str">
        <f>HYPERLINK("https://doi.org/10.1007/s40964-021-00217-y","DOI Link")</f>
        <v>DOI Link</v>
      </c>
      <c r="F259" s="1" t="s">
        <v>9025</v>
      </c>
      <c r="G259" s="1" t="s">
        <v>1099</v>
      </c>
      <c r="H259" s="4" t="s">
        <v>8995</v>
      </c>
    </row>
    <row r="260" spans="1:8" x14ac:dyDescent="0.25">
      <c r="A260" s="2">
        <v>258</v>
      </c>
      <c r="B260" s="1" t="s">
        <v>1100</v>
      </c>
      <c r="C260" s="1" t="s">
        <v>1101</v>
      </c>
      <c r="D260" s="1" t="s">
        <v>290</v>
      </c>
      <c r="E260" s="1" t="str">
        <f>HYPERLINK("https://doi.org/10.1007/s11665-021-06236-8","DOI Link")</f>
        <v>DOI Link</v>
      </c>
      <c r="F260" s="1" t="s">
        <v>1102</v>
      </c>
      <c r="G260" s="1" t="s">
        <v>1103</v>
      </c>
      <c r="H260" s="4" t="s">
        <v>8862</v>
      </c>
    </row>
    <row r="261" spans="1:8" x14ac:dyDescent="0.25">
      <c r="A261" s="2">
        <v>259</v>
      </c>
      <c r="B261" s="1" t="s">
        <v>1104</v>
      </c>
      <c r="C261" s="1" t="s">
        <v>1105</v>
      </c>
      <c r="D261" s="1" t="s">
        <v>560</v>
      </c>
      <c r="E261" s="1" t="str">
        <f>HYPERLINK("https://doi.org/10.1177/13506501211011808","DOI Link")</f>
        <v>DOI Link</v>
      </c>
      <c r="F261" s="1" t="s">
        <v>1106</v>
      </c>
      <c r="G261" s="1" t="s">
        <v>1107</v>
      </c>
      <c r="H261" s="4" t="s">
        <v>9027</v>
      </c>
    </row>
    <row r="262" spans="1:8" x14ac:dyDescent="0.25">
      <c r="A262" s="2">
        <v>260</v>
      </c>
      <c r="B262" s="1" t="s">
        <v>1108</v>
      </c>
      <c r="C262" s="1" t="s">
        <v>1109</v>
      </c>
      <c r="D262" s="1" t="s">
        <v>1110</v>
      </c>
      <c r="E262" s="1" t="str">
        <f>HYPERLINK("https://doi.org/10.1007/s12540-020-00870-y","DOI Link")</f>
        <v>DOI Link</v>
      </c>
      <c r="F262" s="1" t="s">
        <v>1111</v>
      </c>
      <c r="G262" s="1" t="s">
        <v>1112</v>
      </c>
      <c r="H262" s="4" t="s">
        <v>8862</v>
      </c>
    </row>
    <row r="263" spans="1:8" x14ac:dyDescent="0.25">
      <c r="A263" s="2">
        <v>261</v>
      </c>
      <c r="B263" s="1" t="s">
        <v>1113</v>
      </c>
      <c r="C263" s="1" t="s">
        <v>1114</v>
      </c>
      <c r="D263" s="1" t="s">
        <v>1115</v>
      </c>
      <c r="E263" s="1" t="str">
        <f>HYPERLINK("https://doi.org/10.3389/fmats.2022.826189","DOI Link")</f>
        <v>DOI Link</v>
      </c>
      <c r="F263" s="1" t="s">
        <v>9028</v>
      </c>
      <c r="G263" s="1" t="s">
        <v>1116</v>
      </c>
      <c r="H263" s="4" t="s">
        <v>8872</v>
      </c>
    </row>
    <row r="264" spans="1:8" x14ac:dyDescent="0.25">
      <c r="A264" s="2">
        <v>262</v>
      </c>
      <c r="B264" s="1" t="s">
        <v>1117</v>
      </c>
      <c r="C264" s="1" t="s">
        <v>1118</v>
      </c>
      <c r="D264" s="1" t="s">
        <v>1119</v>
      </c>
      <c r="E264" s="1" t="str">
        <f>HYPERLINK("https://doi.org/10.3969/j.issn.1674-8530.19.0306","DOI Link")</f>
        <v>DOI Link</v>
      </c>
      <c r="F264" s="1" t="s">
        <v>1120</v>
      </c>
      <c r="G264" s="1" t="s">
        <v>1121</v>
      </c>
      <c r="H264" s="4">
        <v>316</v>
      </c>
    </row>
    <row r="265" spans="1:8" x14ac:dyDescent="0.25">
      <c r="A265" s="2">
        <v>263</v>
      </c>
      <c r="B265" s="1" t="s">
        <v>1122</v>
      </c>
      <c r="C265" s="1" t="s">
        <v>1123</v>
      </c>
      <c r="D265" s="1" t="s">
        <v>1124</v>
      </c>
      <c r="E265" s="1" t="str">
        <f>HYPERLINK("https://doi.org/10.16339/j.cnki.hdxbzkb.2022013","DOI Link")</f>
        <v>DOI Link</v>
      </c>
      <c r="F265" s="1" t="s">
        <v>1125</v>
      </c>
      <c r="G265" s="1" t="s">
        <v>1126</v>
      </c>
      <c r="H265" s="4" t="s">
        <v>8862</v>
      </c>
    </row>
    <row r="266" spans="1:8" x14ac:dyDescent="0.25">
      <c r="A266" s="2">
        <v>264</v>
      </c>
      <c r="B266" s="1" t="s">
        <v>1127</v>
      </c>
      <c r="C266" s="1" t="s">
        <v>1128</v>
      </c>
      <c r="D266" s="1" t="s">
        <v>80</v>
      </c>
      <c r="E266" s="1" t="str">
        <f>HYPERLINK("https://doi.org/10.1016/j.compstruct.2021.114968","DOI Link")</f>
        <v>DOI Link</v>
      </c>
      <c r="F266" s="1" t="s">
        <v>1129</v>
      </c>
      <c r="G266" s="1" t="s">
        <v>1130</v>
      </c>
      <c r="H266" s="4" t="s">
        <v>8862</v>
      </c>
    </row>
    <row r="267" spans="1:8" x14ac:dyDescent="0.25">
      <c r="A267" s="2">
        <v>265</v>
      </c>
      <c r="B267" s="1" t="s">
        <v>1131</v>
      </c>
      <c r="C267" s="1" t="s">
        <v>1132</v>
      </c>
      <c r="D267" s="1" t="s">
        <v>80</v>
      </c>
      <c r="E267" s="1" t="str">
        <f>HYPERLINK("https://doi.org/10.1016/j.compstruct.2021.114868","DOI Link")</f>
        <v>DOI Link</v>
      </c>
      <c r="F267" s="1" t="s">
        <v>1133</v>
      </c>
      <c r="G267" s="1" t="s">
        <v>1134</v>
      </c>
      <c r="H267" s="4" t="s">
        <v>8862</v>
      </c>
    </row>
    <row r="268" spans="1:8" x14ac:dyDescent="0.25">
      <c r="A268" s="2">
        <v>266</v>
      </c>
      <c r="B268" s="1" t="s">
        <v>1135</v>
      </c>
      <c r="C268" s="1" t="s">
        <v>1136</v>
      </c>
      <c r="D268" s="1" t="s">
        <v>1137</v>
      </c>
      <c r="E268" s="1" t="str">
        <f>HYPERLINK("https://doi.org/10.11900/0412.1961.2021.00342","DOI Link")</f>
        <v>DOI Link</v>
      </c>
      <c r="F268" s="1" t="s">
        <v>1138</v>
      </c>
      <c r="G268" s="1" t="s">
        <v>1139</v>
      </c>
      <c r="H268" s="4">
        <v>304</v>
      </c>
    </row>
    <row r="269" spans="1:8" x14ac:dyDescent="0.25">
      <c r="A269" s="2">
        <v>267</v>
      </c>
      <c r="B269" s="1" t="s">
        <v>1140</v>
      </c>
      <c r="C269" s="1" t="s">
        <v>1141</v>
      </c>
      <c r="D269" s="1" t="s">
        <v>267</v>
      </c>
      <c r="E269" s="1" t="str">
        <f>HYPERLINK("https://doi.org/10.1016/j.msea.2021.142291","DOI Link")</f>
        <v>DOI Link</v>
      </c>
      <c r="F269" s="1" t="s">
        <v>1142</v>
      </c>
      <c r="G269" s="1" t="s">
        <v>1143</v>
      </c>
      <c r="H269" s="4" t="s">
        <v>9029</v>
      </c>
    </row>
    <row r="270" spans="1:8" x14ac:dyDescent="0.25">
      <c r="A270" s="2">
        <v>268</v>
      </c>
      <c r="B270" s="1" t="s">
        <v>1144</v>
      </c>
      <c r="C270" s="1" t="s">
        <v>1145</v>
      </c>
      <c r="D270" s="1" t="s">
        <v>46</v>
      </c>
      <c r="E270" s="1" t="str">
        <f>HYPERLINK("https://doi.org/10.1016/j.conbuildmat.2021.125707","DOI Link")</f>
        <v>DOI Link</v>
      </c>
      <c r="F270" s="1" t="s">
        <v>1146</v>
      </c>
      <c r="G270" s="1" t="s">
        <v>1147</v>
      </c>
      <c r="H270" s="4" t="s">
        <v>8862</v>
      </c>
    </row>
    <row r="271" spans="1:8" x14ac:dyDescent="0.25">
      <c r="A271" s="2">
        <v>269</v>
      </c>
      <c r="B271" s="1" t="s">
        <v>1148</v>
      </c>
      <c r="C271" s="1" t="s">
        <v>1149</v>
      </c>
      <c r="D271" s="1" t="s">
        <v>46</v>
      </c>
      <c r="E271" s="1" t="str">
        <f>HYPERLINK("https://doi.org/10.1016/j.conbuildmat.2021.125587","DOI Link")</f>
        <v>DOI Link</v>
      </c>
      <c r="F271" s="1" t="s">
        <v>1150</v>
      </c>
      <c r="G271" s="1" t="s">
        <v>1151</v>
      </c>
      <c r="H271" s="4" t="s">
        <v>8862</v>
      </c>
    </row>
    <row r="272" spans="1:8" x14ac:dyDescent="0.25">
      <c r="A272" s="2">
        <v>270</v>
      </c>
      <c r="B272" s="1" t="s">
        <v>1152</v>
      </c>
      <c r="C272" s="1" t="s">
        <v>1153</v>
      </c>
      <c r="D272" s="1" t="s">
        <v>591</v>
      </c>
      <c r="E272" s="1" t="str">
        <f>HYPERLINK("https://doi.org/10.1108/RPJ-03-2021-0069","DOI Link")</f>
        <v>DOI Link</v>
      </c>
      <c r="F272" s="1" t="s">
        <v>9030</v>
      </c>
      <c r="G272" s="1" t="s">
        <v>1154</v>
      </c>
      <c r="H272" s="4" t="s">
        <v>9031</v>
      </c>
    </row>
    <row r="273" spans="1:9" x14ac:dyDescent="0.25">
      <c r="A273" s="2">
        <v>271</v>
      </c>
      <c r="B273" s="1" t="s">
        <v>1155</v>
      </c>
      <c r="C273" s="1" t="s">
        <v>1156</v>
      </c>
      <c r="D273" s="1" t="s">
        <v>901</v>
      </c>
      <c r="E273" s="1" t="str">
        <f>HYPERLINK("https://doi.org/10.1007/s00170-022-10012-w","DOI Link")</f>
        <v>DOI Link</v>
      </c>
      <c r="F273" s="1" t="s">
        <v>1157</v>
      </c>
      <c r="G273" s="1" t="s">
        <v>1158</v>
      </c>
      <c r="H273" s="4" t="s">
        <v>8862</v>
      </c>
    </row>
    <row r="274" spans="1:9" x14ac:dyDescent="0.25">
      <c r="A274" s="2">
        <v>272</v>
      </c>
      <c r="B274" s="1" t="s">
        <v>1159</v>
      </c>
      <c r="C274" s="1" t="s">
        <v>1160</v>
      </c>
      <c r="D274" s="1" t="s">
        <v>1161</v>
      </c>
      <c r="E274" s="1" t="str">
        <f>HYPERLINK("https://doi.org/10.2472/jsms.71.711","DOI Link")</f>
        <v>DOI Link</v>
      </c>
      <c r="F274" s="1" t="s">
        <v>1162</v>
      </c>
      <c r="G274" s="1" t="s">
        <v>1163</v>
      </c>
      <c r="H274" s="4" t="s">
        <v>8862</v>
      </c>
    </row>
    <row r="275" spans="1:9" x14ac:dyDescent="0.25">
      <c r="A275" s="2">
        <v>273</v>
      </c>
      <c r="B275" s="1" t="s">
        <v>1164</v>
      </c>
      <c r="C275" s="1" t="s">
        <v>1165</v>
      </c>
      <c r="D275" s="1" t="s">
        <v>1166</v>
      </c>
      <c r="E275" s="1" t="str">
        <f>HYPERLINK("https://doi.org/10.1016/j.matpr.2022.08.267","DOI Link")</f>
        <v>DOI Link</v>
      </c>
      <c r="F275" s="1" t="s">
        <v>9032</v>
      </c>
      <c r="G275" s="1" t="s">
        <v>1167</v>
      </c>
      <c r="H275" s="4" t="s">
        <v>9033</v>
      </c>
      <c r="I275" s="4" t="s">
        <v>9034</v>
      </c>
    </row>
    <row r="276" spans="1:9" x14ac:dyDescent="0.25">
      <c r="A276" s="2">
        <v>274</v>
      </c>
      <c r="B276" s="1" t="s">
        <v>1168</v>
      </c>
      <c r="C276" s="1" t="s">
        <v>1169</v>
      </c>
      <c r="D276" s="1" t="s">
        <v>195</v>
      </c>
      <c r="E276" s="1" t="str">
        <f>HYPERLINK("https://doi.org/10.1007/s40194-022-01345-x","DOI Link")</f>
        <v>DOI Link</v>
      </c>
      <c r="F276" s="1" t="s">
        <v>1170</v>
      </c>
      <c r="G276" s="1" t="s">
        <v>1171</v>
      </c>
      <c r="H276" s="4" t="s">
        <v>8888</v>
      </c>
    </row>
    <row r="277" spans="1:9" x14ac:dyDescent="0.25">
      <c r="A277" s="2">
        <v>275</v>
      </c>
      <c r="B277" s="1" t="s">
        <v>1172</v>
      </c>
      <c r="C277" s="1" t="s">
        <v>1173</v>
      </c>
      <c r="D277" s="1" t="s">
        <v>1174</v>
      </c>
      <c r="E277" s="1" t="str">
        <f>HYPERLINK("https://doi.org/10.26896/1028-6861-2022-88-7-63-72","DOI Link")</f>
        <v>DOI Link</v>
      </c>
      <c r="F277" s="1" t="s">
        <v>1175</v>
      </c>
      <c r="G277" s="1" t="s">
        <v>1176</v>
      </c>
      <c r="H277" s="4" t="s">
        <v>9035</v>
      </c>
    </row>
    <row r="278" spans="1:9" x14ac:dyDescent="0.25">
      <c r="A278" s="2">
        <v>276</v>
      </c>
      <c r="B278" s="1" t="s">
        <v>1177</v>
      </c>
      <c r="C278" s="1" t="s">
        <v>1178</v>
      </c>
      <c r="D278" s="1" t="s">
        <v>1179</v>
      </c>
      <c r="E278" s="1" t="str">
        <f>HYPERLINK("https://doi.org/10.2478/amns.2022.2.0035","DOI Link")</f>
        <v>DOI Link</v>
      </c>
      <c r="F278" s="1" t="s">
        <v>1180</v>
      </c>
      <c r="G278" s="1" t="s">
        <v>1181</v>
      </c>
      <c r="H278" s="4" t="s">
        <v>8862</v>
      </c>
    </row>
    <row r="279" spans="1:9" x14ac:dyDescent="0.25">
      <c r="A279" s="2">
        <v>277</v>
      </c>
      <c r="B279" s="1" t="s">
        <v>1182</v>
      </c>
      <c r="C279" s="1" t="s">
        <v>1183</v>
      </c>
      <c r="D279" s="1" t="s">
        <v>1184</v>
      </c>
      <c r="E279" s="1" t="str">
        <f>HYPERLINK("https://doi.org/10.2207/qjjws.40.98","DOI Link")</f>
        <v>DOI Link</v>
      </c>
      <c r="F279" s="1" t="s">
        <v>1185</v>
      </c>
      <c r="G279" s="1" t="s">
        <v>1186</v>
      </c>
      <c r="H279" s="4" t="s">
        <v>8862</v>
      </c>
    </row>
    <row r="280" spans="1:9" x14ac:dyDescent="0.25">
      <c r="A280" s="2">
        <v>278</v>
      </c>
      <c r="B280" s="1" t="s">
        <v>1187</v>
      </c>
      <c r="C280" s="1" t="s">
        <v>1188</v>
      </c>
      <c r="D280" s="1" t="s">
        <v>195</v>
      </c>
      <c r="E280" s="1" t="str">
        <f>HYPERLINK("https://doi.org/10.1007/s40194-022-01357-7","DOI Link")</f>
        <v>DOI Link</v>
      </c>
      <c r="F280" s="1" t="s">
        <v>1189</v>
      </c>
      <c r="G280" s="1" t="s">
        <v>1190</v>
      </c>
      <c r="H280" s="4" t="s">
        <v>8862</v>
      </c>
    </row>
    <row r="281" spans="1:9" x14ac:dyDescent="0.25">
      <c r="A281" s="2">
        <v>279</v>
      </c>
      <c r="B281" s="1" t="s">
        <v>1191</v>
      </c>
      <c r="C281" s="1" t="s">
        <v>1192</v>
      </c>
      <c r="D281" s="1" t="s">
        <v>792</v>
      </c>
      <c r="E281" s="1" t="str">
        <f>HYPERLINK("https://doi.org/10.1007/s13369-022-07029-4","DOI Link")</f>
        <v>DOI Link</v>
      </c>
      <c r="F281" s="1" t="s">
        <v>1193</v>
      </c>
      <c r="G281" s="1" t="s">
        <v>1194</v>
      </c>
      <c r="H281" s="4" t="s">
        <v>8862</v>
      </c>
    </row>
    <row r="282" spans="1:9" x14ac:dyDescent="0.25">
      <c r="A282" s="2">
        <v>280</v>
      </c>
      <c r="B282" s="1" t="s">
        <v>1195</v>
      </c>
      <c r="C282" s="1" t="s">
        <v>1196</v>
      </c>
      <c r="D282" s="1" t="s">
        <v>1197</v>
      </c>
      <c r="E282" s="1" t="str">
        <f>HYPERLINK("https://doi.org/10.1016/j.prostr.2022.05.048","DOI Link")</f>
        <v>DOI Link</v>
      </c>
      <c r="F282" s="1" t="s">
        <v>1198</v>
      </c>
      <c r="G282" s="1" t="s">
        <v>1199</v>
      </c>
      <c r="H282" s="4" t="s">
        <v>8863</v>
      </c>
    </row>
    <row r="283" spans="1:9" x14ac:dyDescent="0.25">
      <c r="A283" s="2">
        <v>281</v>
      </c>
      <c r="B283" s="1" t="s">
        <v>1200</v>
      </c>
      <c r="C283" s="1" t="s">
        <v>1201</v>
      </c>
      <c r="D283" s="1" t="s">
        <v>1197</v>
      </c>
      <c r="E283" s="1" t="str">
        <f>HYPERLINK("https://doi.org/10.1016/j.prostr.2022.05.054","DOI Link")</f>
        <v>DOI Link</v>
      </c>
      <c r="F283" s="1" t="s">
        <v>1202</v>
      </c>
      <c r="G283" s="1" t="s">
        <v>1203</v>
      </c>
      <c r="H283" s="4" t="s">
        <v>8862</v>
      </c>
    </row>
    <row r="284" spans="1:9" x14ac:dyDescent="0.25">
      <c r="A284" s="2">
        <v>282</v>
      </c>
      <c r="B284" s="1" t="s">
        <v>1204</v>
      </c>
      <c r="C284" s="1" t="s">
        <v>1205</v>
      </c>
      <c r="D284" s="1" t="s">
        <v>417</v>
      </c>
      <c r="E284" s="1" t="str">
        <f>HYPERLINK("https://doi.org/10.1111/ffe.13794","DOI Link")</f>
        <v>DOI Link</v>
      </c>
      <c r="F284" s="1" t="s">
        <v>1206</v>
      </c>
      <c r="G284" s="1" t="s">
        <v>1207</v>
      </c>
      <c r="H284" s="4" t="s">
        <v>8862</v>
      </c>
    </row>
    <row r="285" spans="1:9" x14ac:dyDescent="0.25">
      <c r="A285" s="2">
        <v>283</v>
      </c>
      <c r="B285" s="1" t="s">
        <v>1208</v>
      </c>
      <c r="C285" s="1" t="s">
        <v>1209</v>
      </c>
      <c r="D285" s="1" t="s">
        <v>1210</v>
      </c>
      <c r="E285" s="1" t="str">
        <f>HYPERLINK("https://doi.org/10.1016/j.trpro.2022.06.343","DOI Link")</f>
        <v>DOI Link</v>
      </c>
      <c r="F285" s="1" t="s">
        <v>1211</v>
      </c>
      <c r="G285" s="1" t="s">
        <v>1212</v>
      </c>
      <c r="H285" s="4" t="s">
        <v>8862</v>
      </c>
    </row>
    <row r="286" spans="1:9" x14ac:dyDescent="0.25">
      <c r="A286" s="2">
        <v>284</v>
      </c>
      <c r="B286" s="1" t="s">
        <v>1213</v>
      </c>
      <c r="C286" s="1" t="s">
        <v>1214</v>
      </c>
      <c r="D286" s="1" t="s">
        <v>1215</v>
      </c>
      <c r="E286" s="1" t="str">
        <f>HYPERLINK("https://doi.org/10.36897/jme/150322","DOI Link")</f>
        <v>DOI Link</v>
      </c>
      <c r="F286" s="1" t="s">
        <v>1216</v>
      </c>
      <c r="G286" s="1" t="s">
        <v>1217</v>
      </c>
      <c r="H286" s="4" t="s">
        <v>8862</v>
      </c>
    </row>
    <row r="287" spans="1:9" x14ac:dyDescent="0.25">
      <c r="A287" s="2">
        <v>285</v>
      </c>
      <c r="B287" s="1" t="s">
        <v>1218</v>
      </c>
      <c r="C287" s="1" t="s">
        <v>1219</v>
      </c>
      <c r="D287" s="1" t="s">
        <v>1220</v>
      </c>
      <c r="E287" s="1" t="str">
        <f>HYPERLINK("https://doi.org/10.1007/s12008-022-00965-3","DOI Link")</f>
        <v>DOI Link</v>
      </c>
      <c r="F287" s="1" t="s">
        <v>9036</v>
      </c>
      <c r="G287" s="1" t="s">
        <v>1221</v>
      </c>
      <c r="H287" s="4" t="s">
        <v>9037</v>
      </c>
      <c r="I287" s="4" t="s">
        <v>9038</v>
      </c>
    </row>
    <row r="288" spans="1:9" x14ac:dyDescent="0.25">
      <c r="A288" s="2">
        <v>286</v>
      </c>
      <c r="B288" s="1" t="s">
        <v>1222</v>
      </c>
      <c r="C288" s="1" t="s">
        <v>1223</v>
      </c>
      <c r="D288" s="1" t="s">
        <v>417</v>
      </c>
      <c r="E288" s="1" t="str">
        <f>HYPERLINK("https://doi.org/10.1111/ffe.13774","DOI Link")</f>
        <v>DOI Link</v>
      </c>
      <c r="F288" s="1" t="s">
        <v>1224</v>
      </c>
      <c r="G288" s="1" t="s">
        <v>1225</v>
      </c>
      <c r="H288" s="4" t="s">
        <v>8862</v>
      </c>
    </row>
    <row r="289" spans="1:8" x14ac:dyDescent="0.25">
      <c r="A289" s="2">
        <v>287</v>
      </c>
      <c r="B289" s="1" t="s">
        <v>1226</v>
      </c>
      <c r="C289" s="1" t="s">
        <v>1227</v>
      </c>
      <c r="D289" s="1" t="s">
        <v>1197</v>
      </c>
      <c r="E289" s="1" t="str">
        <f>HYPERLINK("https://doi.org/10.1016/j.prostr.2022.01.046","DOI Link")</f>
        <v>DOI Link</v>
      </c>
      <c r="F289" s="1" t="s">
        <v>1228</v>
      </c>
      <c r="G289" s="1" t="s">
        <v>1229</v>
      </c>
      <c r="H289" s="4" t="s">
        <v>8862</v>
      </c>
    </row>
    <row r="290" spans="1:8" x14ac:dyDescent="0.25">
      <c r="A290" s="2">
        <v>288</v>
      </c>
      <c r="B290" s="1" t="s">
        <v>1230</v>
      </c>
      <c r="C290" s="1" t="s">
        <v>1231</v>
      </c>
      <c r="D290" s="1" t="s">
        <v>1232</v>
      </c>
      <c r="E290" s="1" t="str">
        <f>HYPERLINK("https://doi.org/10.1007/978-3-030-91847-7_16","DOI Link")</f>
        <v>DOI Link</v>
      </c>
      <c r="F290" s="1" t="s">
        <v>9039</v>
      </c>
      <c r="G290" s="1" t="s">
        <v>1233</v>
      </c>
      <c r="H290" s="4" t="s">
        <v>9040</v>
      </c>
    </row>
    <row r="291" spans="1:8" x14ac:dyDescent="0.25">
      <c r="A291" s="2">
        <v>289</v>
      </c>
      <c r="B291" s="1" t="s">
        <v>1234</v>
      </c>
      <c r="C291" s="1" t="s">
        <v>1235</v>
      </c>
      <c r="D291" s="1" t="s">
        <v>1236</v>
      </c>
      <c r="E291" s="1" t="str">
        <f>HYPERLINK("https://doi.org/10.1177/1748006X221099765","DOI Link")</f>
        <v>DOI Link</v>
      </c>
      <c r="F291" s="1" t="s">
        <v>1237</v>
      </c>
      <c r="G291" s="1" t="s">
        <v>1238</v>
      </c>
      <c r="H291" s="4">
        <v>304</v>
      </c>
    </row>
    <row r="292" spans="1:8" x14ac:dyDescent="0.25">
      <c r="A292" s="2">
        <v>290</v>
      </c>
      <c r="B292" s="1" t="s">
        <v>1239</v>
      </c>
      <c r="C292" s="1" t="s">
        <v>1240</v>
      </c>
      <c r="D292" s="1" t="s">
        <v>1241</v>
      </c>
      <c r="E292" s="1" t="str">
        <f>HYPERLINK("https://doi.org/10.1080/09507116.2022.2088148","DOI Link")</f>
        <v>DOI Link</v>
      </c>
      <c r="F292" s="1" t="s">
        <v>9041</v>
      </c>
      <c r="G292" s="1" t="s">
        <v>1242</v>
      </c>
      <c r="H292" s="4" t="s">
        <v>9042</v>
      </c>
    </row>
    <row r="293" spans="1:8" x14ac:dyDescent="0.25">
      <c r="A293" s="2">
        <v>291</v>
      </c>
      <c r="B293" s="1" t="s">
        <v>1243</v>
      </c>
      <c r="C293" s="1" t="s">
        <v>1244</v>
      </c>
      <c r="D293" s="1" t="s">
        <v>1245</v>
      </c>
      <c r="E293" s="1" t="str">
        <f>HYPERLINK("https://doi.org/10.3233/SFC-228010","DOI Link")</f>
        <v>DOI Link</v>
      </c>
      <c r="F293" s="1" t="s">
        <v>1246</v>
      </c>
      <c r="G293" s="1" t="s">
        <v>1247</v>
      </c>
      <c r="H293" s="4" t="s">
        <v>8899</v>
      </c>
    </row>
    <row r="294" spans="1:8" x14ac:dyDescent="0.25">
      <c r="A294" s="2">
        <v>292</v>
      </c>
      <c r="B294" s="1" t="s">
        <v>1248</v>
      </c>
      <c r="C294" s="1" t="s">
        <v>1249</v>
      </c>
      <c r="D294" s="1" t="s">
        <v>1245</v>
      </c>
      <c r="E294" s="1" t="str">
        <f>HYPERLINK("https://doi.org/10.3233/SFC-228003","DOI Link")</f>
        <v>DOI Link</v>
      </c>
      <c r="F294" s="1" t="s">
        <v>1250</v>
      </c>
      <c r="G294" s="1" t="s">
        <v>1251</v>
      </c>
      <c r="H294" s="4" t="s">
        <v>8899</v>
      </c>
    </row>
    <row r="295" spans="1:8" x14ac:dyDescent="0.25">
      <c r="A295" s="2">
        <v>293</v>
      </c>
      <c r="B295" s="1" t="s">
        <v>1252</v>
      </c>
      <c r="C295" s="1" t="s">
        <v>1253</v>
      </c>
      <c r="D295" s="1" t="s">
        <v>1254</v>
      </c>
      <c r="E295" s="1" t="str">
        <f>HYPERLINK("https://doi.org/10.1051/metal/2022026","DOI Link")</f>
        <v>DOI Link</v>
      </c>
      <c r="F295" s="1" t="s">
        <v>1255</v>
      </c>
      <c r="G295" s="1" t="s">
        <v>1256</v>
      </c>
      <c r="H295" s="4" t="s">
        <v>8862</v>
      </c>
    </row>
    <row r="296" spans="1:8" x14ac:dyDescent="0.25">
      <c r="A296" s="2">
        <v>294</v>
      </c>
      <c r="B296" s="1" t="s">
        <v>1257</v>
      </c>
      <c r="C296" s="1" t="s">
        <v>1258</v>
      </c>
      <c r="D296" s="1" t="s">
        <v>1259</v>
      </c>
      <c r="E296" s="1" t="str">
        <f>HYPERLINK("https://doi.org/10.1007/978-981-19-1968-8_106","DOI Link")</f>
        <v>DOI Link</v>
      </c>
      <c r="F296" s="1" t="s">
        <v>1260</v>
      </c>
      <c r="G296" s="1" t="s">
        <v>1261</v>
      </c>
      <c r="H296" s="4">
        <v>304</v>
      </c>
    </row>
    <row r="297" spans="1:8" x14ac:dyDescent="0.25">
      <c r="A297" s="2">
        <v>295</v>
      </c>
      <c r="B297" s="1" t="s">
        <v>1262</v>
      </c>
      <c r="C297" s="1" t="s">
        <v>1263</v>
      </c>
      <c r="D297" s="1" t="s">
        <v>1264</v>
      </c>
      <c r="E297" s="1" t="str">
        <f>HYPERLINK("https://doi.org/10.4028/p-295y1h","DOI Link")</f>
        <v>DOI Link</v>
      </c>
      <c r="F297" s="1" t="s">
        <v>1265</v>
      </c>
      <c r="G297" s="1" t="s">
        <v>1266</v>
      </c>
      <c r="H297" s="4" t="s">
        <v>8862</v>
      </c>
    </row>
    <row r="298" spans="1:8" x14ac:dyDescent="0.25">
      <c r="A298" s="2">
        <v>296</v>
      </c>
      <c r="B298" s="1" t="s">
        <v>1267</v>
      </c>
      <c r="C298" s="1" t="s">
        <v>1268</v>
      </c>
      <c r="D298" s="1" t="s">
        <v>290</v>
      </c>
      <c r="E298" s="1" t="str">
        <f>HYPERLINK("https://doi.org/10.1007/s11665-022-07040-8","DOI Link")</f>
        <v>DOI Link</v>
      </c>
      <c r="F298" s="1" t="s">
        <v>9043</v>
      </c>
      <c r="G298" s="1" t="s">
        <v>1269</v>
      </c>
      <c r="H298" s="4" t="s">
        <v>9047</v>
      </c>
    </row>
    <row r="299" spans="1:8" x14ac:dyDescent="0.25">
      <c r="A299" s="2">
        <v>297</v>
      </c>
      <c r="B299" s="1" t="s">
        <v>1270</v>
      </c>
      <c r="C299" s="1" t="s">
        <v>1271</v>
      </c>
      <c r="D299" s="1" t="s">
        <v>1272</v>
      </c>
      <c r="E299" s="1" t="str">
        <f>HYPERLINK("https://doi.org/10.25103/jestr.151.11","DOI Link")</f>
        <v>DOI Link</v>
      </c>
      <c r="F299" s="1" t="s">
        <v>1273</v>
      </c>
      <c r="G299" s="1" t="s">
        <v>1274</v>
      </c>
      <c r="H299" s="4" t="s">
        <v>8862</v>
      </c>
    </row>
    <row r="300" spans="1:8" x14ac:dyDescent="0.25">
      <c r="A300" s="2">
        <v>298</v>
      </c>
      <c r="B300" s="1" t="s">
        <v>1275</v>
      </c>
      <c r="C300" s="1" t="s">
        <v>1276</v>
      </c>
      <c r="D300" s="1" t="s">
        <v>1166</v>
      </c>
      <c r="E300" s="1" t="str">
        <f>HYPERLINK("https://doi.org/10.1016/j.matpr.2022.02.023","DOI Link")</f>
        <v>DOI Link</v>
      </c>
      <c r="F300" s="1" t="s">
        <v>1277</v>
      </c>
      <c r="G300" s="1" t="s">
        <v>1278</v>
      </c>
      <c r="H300" s="4" t="s">
        <v>8862</v>
      </c>
    </row>
    <row r="301" spans="1:8" x14ac:dyDescent="0.25">
      <c r="A301" s="2">
        <v>299</v>
      </c>
      <c r="B301" s="1" t="s">
        <v>1279</v>
      </c>
      <c r="C301" s="1" t="s">
        <v>1280</v>
      </c>
      <c r="D301" s="1" t="s">
        <v>1184</v>
      </c>
      <c r="E301" s="1" t="str">
        <f>HYPERLINK("https://doi.org/10.2207/qjjws.40.36","DOI Link")</f>
        <v>DOI Link</v>
      </c>
      <c r="F301" s="1" t="s">
        <v>1281</v>
      </c>
      <c r="G301" s="1" t="s">
        <v>1282</v>
      </c>
      <c r="H301" s="4" t="s">
        <v>8862</v>
      </c>
    </row>
    <row r="302" spans="1:8" x14ac:dyDescent="0.25">
      <c r="A302" s="2">
        <v>300</v>
      </c>
      <c r="B302" s="1" t="s">
        <v>1283</v>
      </c>
      <c r="C302" s="1" t="s">
        <v>1284</v>
      </c>
      <c r="D302" s="1" t="s">
        <v>1232</v>
      </c>
      <c r="E302" s="1" t="str">
        <f>HYPERLINK("https://doi.org/10.1007/978-3-030-97822-8_1","DOI Link")</f>
        <v>DOI Link</v>
      </c>
      <c r="F302" s="1" t="s">
        <v>9044</v>
      </c>
      <c r="G302" s="1" t="s">
        <v>1285</v>
      </c>
      <c r="H302" s="4" t="s">
        <v>9045</v>
      </c>
    </row>
    <row r="303" spans="1:8" x14ac:dyDescent="0.25">
      <c r="A303" s="2">
        <v>301</v>
      </c>
      <c r="B303" s="1" t="s">
        <v>1286</v>
      </c>
      <c r="C303" s="1" t="s">
        <v>1287</v>
      </c>
      <c r="D303" s="1" t="s">
        <v>1232</v>
      </c>
      <c r="E303" s="1" t="str">
        <f>HYPERLINK("https://doi.org/10.1007/978-3-030-97822-8_42","DOI Link")</f>
        <v>DOI Link</v>
      </c>
      <c r="F303" s="1" t="s">
        <v>1288</v>
      </c>
      <c r="G303" s="1" t="s">
        <v>1289</v>
      </c>
      <c r="H303" s="4" t="s">
        <v>8863</v>
      </c>
    </row>
    <row r="304" spans="1:8" x14ac:dyDescent="0.25">
      <c r="A304" s="2">
        <v>302</v>
      </c>
      <c r="B304" s="1" t="s">
        <v>1290</v>
      </c>
      <c r="C304" s="1" t="s">
        <v>1291</v>
      </c>
      <c r="D304" s="1" t="s">
        <v>1232</v>
      </c>
      <c r="E304" s="1" t="str">
        <f>HYPERLINK("https://doi.org/10.1007/978-3-030-97822-8_32","DOI Link")</f>
        <v>DOI Link</v>
      </c>
      <c r="F304" s="1" t="s">
        <v>9048</v>
      </c>
      <c r="G304" s="1" t="s">
        <v>1292</v>
      </c>
      <c r="H304" s="4" t="s">
        <v>8869</v>
      </c>
    </row>
    <row r="305" spans="1:11" x14ac:dyDescent="0.25">
      <c r="A305" s="2">
        <v>303</v>
      </c>
      <c r="B305" s="1" t="s">
        <v>1293</v>
      </c>
      <c r="C305" s="1" t="s">
        <v>1240</v>
      </c>
      <c r="D305" s="1" t="s">
        <v>1184</v>
      </c>
      <c r="E305" s="1" t="str">
        <f>HYPERLINK("https://doi.org/10.2207/qjjws.40.56","DOI Link")</f>
        <v>DOI Link</v>
      </c>
      <c r="F305" s="1" t="s">
        <v>9049</v>
      </c>
      <c r="G305" s="1" t="s">
        <v>1294</v>
      </c>
      <c r="H305" s="4" t="s">
        <v>9042</v>
      </c>
    </row>
    <row r="306" spans="1:11" ht="14.4" x14ac:dyDescent="0.25">
      <c r="A306" s="2">
        <v>304</v>
      </c>
      <c r="B306" s="1" t="s">
        <v>1295</v>
      </c>
      <c r="C306" s="1" t="s">
        <v>1296</v>
      </c>
      <c r="D306" s="1" t="s">
        <v>1166</v>
      </c>
      <c r="E306" s="1" t="str">
        <f>HYPERLINK("https://doi.org/10.1016/j.matpr.2022.05.008","DOI Link")</f>
        <v>DOI Link</v>
      </c>
      <c r="F306" s="1" t="s">
        <v>9050</v>
      </c>
      <c r="G306" s="1" t="s">
        <v>1297</v>
      </c>
      <c r="H306" s="4" t="s">
        <v>9051</v>
      </c>
    </row>
    <row r="307" spans="1:11" x14ac:dyDescent="0.25">
      <c r="A307" s="2">
        <v>305</v>
      </c>
      <c r="B307" s="1" t="s">
        <v>1298</v>
      </c>
      <c r="C307" s="1" t="s">
        <v>1299</v>
      </c>
      <c r="D307" s="1" t="s">
        <v>1300</v>
      </c>
      <c r="E307" s="1" t="str">
        <f>HYPERLINK("https://doi.org/10.1080/02670836.2022.2070108","DOI Link")</f>
        <v>DOI Link</v>
      </c>
      <c r="F307" s="1" t="s">
        <v>1301</v>
      </c>
      <c r="G307" s="1" t="s">
        <v>1302</v>
      </c>
      <c r="H307" s="4" t="s">
        <v>9029</v>
      </c>
    </row>
    <row r="308" spans="1:11" x14ac:dyDescent="0.25">
      <c r="A308" s="2">
        <v>306</v>
      </c>
      <c r="B308" s="1" t="s">
        <v>1303</v>
      </c>
      <c r="C308" s="1" t="s">
        <v>1304</v>
      </c>
      <c r="D308" s="1" t="s">
        <v>1305</v>
      </c>
      <c r="E308" s="1" t="str">
        <f>HYPERLINK("https://doi.org/10.5755/j02.mech.29302","DOI Link")</f>
        <v>DOI Link</v>
      </c>
      <c r="F308" s="1" t="s">
        <v>9052</v>
      </c>
      <c r="G308" s="1" t="s">
        <v>1306</v>
      </c>
      <c r="H308" s="4" t="s">
        <v>9053</v>
      </c>
    </row>
    <row r="309" spans="1:11" x14ac:dyDescent="0.25">
      <c r="A309" s="2">
        <v>307</v>
      </c>
      <c r="B309" s="1" t="s">
        <v>1307</v>
      </c>
      <c r="C309" s="1" t="s">
        <v>1308</v>
      </c>
      <c r="D309" s="1" t="s">
        <v>290</v>
      </c>
      <c r="E309" s="1" t="str">
        <f>HYPERLINK("https://doi.org/10.1007/s11665-022-06918-x","DOI Link")</f>
        <v>DOI Link</v>
      </c>
      <c r="F309" s="1" t="s">
        <v>1309</v>
      </c>
      <c r="G309" s="1" t="s">
        <v>1310</v>
      </c>
      <c r="H309" s="4" t="s">
        <v>8862</v>
      </c>
    </row>
    <row r="310" spans="1:11" x14ac:dyDescent="0.25">
      <c r="A310" s="2">
        <v>308</v>
      </c>
      <c r="B310" s="1" t="s">
        <v>1311</v>
      </c>
      <c r="C310" s="1" t="s">
        <v>1312</v>
      </c>
      <c r="D310" s="1" t="s">
        <v>290</v>
      </c>
      <c r="E310" s="1" t="str">
        <f>HYPERLINK("https://doi.org/10.1007/s11665-022-06809-1","DOI Link")</f>
        <v>DOI Link</v>
      </c>
      <c r="F310" s="1" t="s">
        <v>9054</v>
      </c>
      <c r="G310" s="1" t="s">
        <v>1313</v>
      </c>
      <c r="H310" s="4" t="s">
        <v>9055</v>
      </c>
    </row>
    <row r="311" spans="1:11" x14ac:dyDescent="0.25">
      <c r="A311" s="2">
        <v>309</v>
      </c>
      <c r="B311" s="1" t="s">
        <v>1314</v>
      </c>
      <c r="C311" s="1" t="s">
        <v>1315</v>
      </c>
      <c r="D311" s="1" t="s">
        <v>1316</v>
      </c>
      <c r="E311" s="1" t="str">
        <f>HYPERLINK("https://doi.org/10.1680/jgeot.21.00020","DOI Link")</f>
        <v>DOI Link</v>
      </c>
      <c r="F311" s="1" t="s">
        <v>1317</v>
      </c>
      <c r="G311" s="1" t="s">
        <v>1318</v>
      </c>
      <c r="H311" s="4" t="s">
        <v>8862</v>
      </c>
    </row>
    <row r="312" spans="1:11" x14ac:dyDescent="0.25">
      <c r="A312" s="2">
        <v>310</v>
      </c>
      <c r="B312" s="1" t="s">
        <v>1319</v>
      </c>
      <c r="C312" s="1" t="s">
        <v>1320</v>
      </c>
      <c r="D312" s="1" t="s">
        <v>290</v>
      </c>
      <c r="E312" s="1" t="str">
        <f>HYPERLINK("https://doi.org/10.1007/s11665-022-06852-y","DOI Link")</f>
        <v>DOI Link</v>
      </c>
      <c r="F312" s="1" t="s">
        <v>9056</v>
      </c>
      <c r="G312" s="1" t="s">
        <v>1321</v>
      </c>
      <c r="H312" s="4" t="s">
        <v>9057</v>
      </c>
      <c r="I312" s="4" t="s">
        <v>9058</v>
      </c>
      <c r="J312" s="1" t="s">
        <v>9059</v>
      </c>
      <c r="K312" s="1" t="s">
        <v>9060</v>
      </c>
    </row>
    <row r="313" spans="1:11" x14ac:dyDescent="0.25">
      <c r="A313" s="2">
        <v>311</v>
      </c>
      <c r="B313" s="1" t="s">
        <v>1322</v>
      </c>
      <c r="C313" s="1" t="s">
        <v>1323</v>
      </c>
      <c r="D313" s="1" t="s">
        <v>1324</v>
      </c>
      <c r="E313" s="1" t="str">
        <f>HYPERLINK("https://doi.org/10.1590/1679-78256808","DOI Link")</f>
        <v>DOI Link</v>
      </c>
      <c r="F313" s="1" t="s">
        <v>1325</v>
      </c>
      <c r="G313" s="1" t="s">
        <v>1326</v>
      </c>
      <c r="H313" s="4" t="s">
        <v>9061</v>
      </c>
    </row>
    <row r="314" spans="1:11" x14ac:dyDescent="0.25">
      <c r="A314" s="2">
        <v>312</v>
      </c>
      <c r="B314" s="1" t="s">
        <v>1327</v>
      </c>
      <c r="C314" s="1" t="s">
        <v>1328</v>
      </c>
      <c r="D314" s="1" t="s">
        <v>290</v>
      </c>
      <c r="E314" s="1" t="str">
        <f>HYPERLINK("https://doi.org/10.1007/s11665-022-06859-5","DOI Link")</f>
        <v>DOI Link</v>
      </c>
      <c r="F314" s="1" t="s">
        <v>1329</v>
      </c>
      <c r="G314" s="1" t="s">
        <v>1330</v>
      </c>
      <c r="H314" s="4" t="s">
        <v>8885</v>
      </c>
    </row>
    <row r="315" spans="1:11" x14ac:dyDescent="0.25">
      <c r="A315" s="2">
        <v>313</v>
      </c>
      <c r="B315" s="1" t="s">
        <v>1331</v>
      </c>
      <c r="C315" s="1" t="s">
        <v>1332</v>
      </c>
      <c r="D315" s="1" t="s">
        <v>1166</v>
      </c>
      <c r="E315" s="1" t="str">
        <f>HYPERLINK("https://doi.org/10.1016/j.matpr.2021.09.181","DOI Link")</f>
        <v>DOI Link</v>
      </c>
      <c r="F315" s="1" t="s">
        <v>1333</v>
      </c>
      <c r="G315" s="1" t="s">
        <v>1334</v>
      </c>
      <c r="H315" s="4" t="s">
        <v>8862</v>
      </c>
    </row>
    <row r="316" spans="1:11" x14ac:dyDescent="0.25">
      <c r="A316" s="2">
        <v>314</v>
      </c>
      <c r="B316" s="1" t="s">
        <v>1335</v>
      </c>
      <c r="C316" s="1" t="s">
        <v>1336</v>
      </c>
      <c r="D316" s="1" t="s">
        <v>1337</v>
      </c>
      <c r="E316" s="1" t="str">
        <f>HYPERLINK("https://doi.org/10.36909/jer.ICAPIE.15039","DOI Link")</f>
        <v>DOI Link</v>
      </c>
      <c r="F316" s="1" t="s">
        <v>1338</v>
      </c>
      <c r="G316" s="1" t="s">
        <v>1339</v>
      </c>
      <c r="H316" s="4" t="s">
        <v>8863</v>
      </c>
    </row>
    <row r="317" spans="1:11" x14ac:dyDescent="0.25">
      <c r="A317" s="2">
        <v>315</v>
      </c>
      <c r="B317" s="1" t="s">
        <v>1340</v>
      </c>
      <c r="C317" s="1" t="s">
        <v>1341</v>
      </c>
      <c r="D317" s="1" t="s">
        <v>1342</v>
      </c>
      <c r="E317" s="1" t="str">
        <f>HYPERLINK("https://doi.org/10.4028/p-f850b5","DOI Link")</f>
        <v>DOI Link</v>
      </c>
      <c r="F317" s="1" t="s">
        <v>1343</v>
      </c>
      <c r="G317" s="1" t="s">
        <v>1344</v>
      </c>
      <c r="H317" s="4" t="s">
        <v>8862</v>
      </c>
    </row>
    <row r="318" spans="1:11" x14ac:dyDescent="0.25">
      <c r="A318" s="2">
        <v>316</v>
      </c>
      <c r="B318" s="1" t="s">
        <v>1345</v>
      </c>
      <c r="C318" s="1" t="s">
        <v>1346</v>
      </c>
      <c r="D318" s="1" t="s">
        <v>1347</v>
      </c>
      <c r="E318" s="1" t="str">
        <f>HYPERLINK("https://doi.org/10.1080/15732479.2022.2039219","DOI Link")</f>
        <v>DOI Link</v>
      </c>
      <c r="F318" s="1" t="s">
        <v>1348</v>
      </c>
      <c r="G318" s="1" t="s">
        <v>1349</v>
      </c>
      <c r="H318" s="4" t="s">
        <v>8862</v>
      </c>
    </row>
    <row r="319" spans="1:11" x14ac:dyDescent="0.25">
      <c r="A319" s="2">
        <v>317</v>
      </c>
      <c r="B319" s="1" t="s">
        <v>1350</v>
      </c>
      <c r="C319" s="1" t="s">
        <v>1351</v>
      </c>
      <c r="D319" s="1" t="s">
        <v>1352</v>
      </c>
      <c r="E319" s="1" t="str">
        <f>HYPERLINK("https://doi.org/10.1080/00423114.2022.2051567","DOI Link")</f>
        <v>DOI Link</v>
      </c>
      <c r="F319" s="1" t="s">
        <v>9062</v>
      </c>
      <c r="G319" s="1" t="s">
        <v>1353</v>
      </c>
      <c r="H319" s="4" t="s">
        <v>9063</v>
      </c>
    </row>
    <row r="320" spans="1:11" x14ac:dyDescent="0.25">
      <c r="A320" s="2">
        <v>318</v>
      </c>
      <c r="B320" s="1" t="s">
        <v>1354</v>
      </c>
      <c r="C320" s="1" t="s">
        <v>1355</v>
      </c>
      <c r="D320" s="1" t="s">
        <v>1356</v>
      </c>
      <c r="E320" s="1" t="str">
        <f>HYPERLINK("https://doi.org/10.1080/17445302.2022.2035562","DOI Link")</f>
        <v>DOI Link</v>
      </c>
      <c r="F320" s="1" t="s">
        <v>9064</v>
      </c>
      <c r="G320" s="1" t="s">
        <v>1357</v>
      </c>
      <c r="H320" s="4" t="s">
        <v>8886</v>
      </c>
    </row>
    <row r="321" spans="1:8" x14ac:dyDescent="0.25">
      <c r="A321" s="2">
        <v>319</v>
      </c>
      <c r="B321" s="1" t="s">
        <v>1358</v>
      </c>
      <c r="C321" s="1" t="s">
        <v>1359</v>
      </c>
      <c r="D321" s="1" t="s">
        <v>1241</v>
      </c>
      <c r="E321" s="1" t="str">
        <f>HYPERLINK("https://doi.org/10.1080/09507116.2022.2039574","DOI Link")</f>
        <v>DOI Link</v>
      </c>
      <c r="F321" s="1" t="s">
        <v>1360</v>
      </c>
      <c r="G321" s="1" t="s">
        <v>1361</v>
      </c>
      <c r="H321" s="4" t="s">
        <v>8862</v>
      </c>
    </row>
    <row r="322" spans="1:8" ht="14.4" x14ac:dyDescent="0.25">
      <c r="A322" s="2">
        <v>320</v>
      </c>
      <c r="B322" s="1" t="s">
        <v>1362</v>
      </c>
      <c r="C322" s="1" t="s">
        <v>1363</v>
      </c>
      <c r="D322" s="1" t="s">
        <v>1364</v>
      </c>
      <c r="E322" s="1" t="str">
        <f>HYPERLINK("https://doi.org/10.2355/isijinternational.ISIJINT-2021-211","DOI Link")</f>
        <v>DOI Link</v>
      </c>
      <c r="F322" s="1" t="s">
        <v>9065</v>
      </c>
      <c r="G322" s="1" t="s">
        <v>8778</v>
      </c>
      <c r="H322" s="4" t="s">
        <v>9066</v>
      </c>
    </row>
    <row r="323" spans="1:8" x14ac:dyDescent="0.25">
      <c r="A323" s="2">
        <v>321</v>
      </c>
      <c r="B323" s="1" t="s">
        <v>1365</v>
      </c>
      <c r="C323" s="1" t="s">
        <v>1366</v>
      </c>
      <c r="D323" s="1" t="s">
        <v>1179</v>
      </c>
      <c r="E323" s="1" t="str">
        <f>HYPERLINK("https://doi.org/10.2478/amns.2021.2.00142","DOI Link")</f>
        <v>DOI Link</v>
      </c>
      <c r="F323" s="1" t="s">
        <v>1367</v>
      </c>
      <c r="G323" s="1" t="s">
        <v>1368</v>
      </c>
      <c r="H323" s="4" t="s">
        <v>8862</v>
      </c>
    </row>
    <row r="324" spans="1:8" x14ac:dyDescent="0.25">
      <c r="A324" s="2">
        <v>322</v>
      </c>
      <c r="B324" s="1" t="s">
        <v>1369</v>
      </c>
      <c r="C324" s="1" t="s">
        <v>1370</v>
      </c>
      <c r="D324" s="1" t="s">
        <v>363</v>
      </c>
      <c r="E324" s="1" t="str">
        <f>HYPERLINK("https://doi.org/10.16078/j.tribology.2020244","DOI Link")</f>
        <v>DOI Link</v>
      </c>
      <c r="F324" s="1" t="s">
        <v>1371</v>
      </c>
      <c r="G324" s="1" t="s">
        <v>1372</v>
      </c>
      <c r="H324" s="4" t="s">
        <v>8862</v>
      </c>
    </row>
    <row r="325" spans="1:8" x14ac:dyDescent="0.25">
      <c r="A325" s="2">
        <v>323</v>
      </c>
      <c r="B325" s="1" t="s">
        <v>1373</v>
      </c>
      <c r="C325" s="1" t="s">
        <v>1374</v>
      </c>
      <c r="D325" s="1" t="s">
        <v>1375</v>
      </c>
      <c r="E325" s="1" t="str">
        <f>HYPERLINK("https://doi.org/10.1590/1980-5373-MR-2021-0556","DOI Link")</f>
        <v>DOI Link</v>
      </c>
      <c r="F325" s="1" t="s">
        <v>1376</v>
      </c>
      <c r="G325" s="1" t="s">
        <v>1377</v>
      </c>
      <c r="H325" s="4" t="s">
        <v>8862</v>
      </c>
    </row>
    <row r="326" spans="1:8" x14ac:dyDescent="0.25">
      <c r="A326" s="2">
        <v>324</v>
      </c>
      <c r="B326" s="1" t="s">
        <v>1378</v>
      </c>
      <c r="C326" s="1" t="s">
        <v>1379</v>
      </c>
      <c r="D326" s="1" t="s">
        <v>1380</v>
      </c>
      <c r="E326" s="1" t="str">
        <f>HYPERLINK("https://doi.org/10.1007/978-981-16-2090-4_65","DOI Link")</f>
        <v>DOI Link</v>
      </c>
      <c r="F326" s="1" t="s">
        <v>1381</v>
      </c>
      <c r="G326" s="1" t="s">
        <v>1382</v>
      </c>
      <c r="H326" s="4" t="s">
        <v>8862</v>
      </c>
    </row>
    <row r="327" spans="1:8" x14ac:dyDescent="0.25">
      <c r="A327" s="2">
        <v>325</v>
      </c>
      <c r="B327" s="1" t="s">
        <v>1383</v>
      </c>
      <c r="C327" s="1" t="s">
        <v>1384</v>
      </c>
      <c r="D327" s="1" t="s">
        <v>1385</v>
      </c>
      <c r="E327" s="1" t="str">
        <f>HYPERLINK("https://doi.org/10.2355/TETSUTOHAGANE.TETSU-2021-038","DOI Link")</f>
        <v>DOI Link</v>
      </c>
      <c r="F327" s="1" t="s">
        <v>9067</v>
      </c>
      <c r="G327" s="1" t="s">
        <v>1386</v>
      </c>
      <c r="H327" s="4" t="s">
        <v>8890</v>
      </c>
    </row>
    <row r="328" spans="1:8" x14ac:dyDescent="0.25">
      <c r="A328" s="2">
        <v>326</v>
      </c>
      <c r="B328" s="1" t="s">
        <v>1387</v>
      </c>
      <c r="C328" s="1" t="s">
        <v>1388</v>
      </c>
      <c r="D328" s="1" t="s">
        <v>1389</v>
      </c>
      <c r="E328" s="1" t="str">
        <f>HYPERLINK("https://doi.org/10.46604/aiti.2021.8714","DOI Link")</f>
        <v>DOI Link</v>
      </c>
      <c r="F328" s="1" t="s">
        <v>1390</v>
      </c>
      <c r="G328" s="1" t="s">
        <v>1391</v>
      </c>
      <c r="H328" s="4" t="s">
        <v>8862</v>
      </c>
    </row>
    <row r="329" spans="1:8" x14ac:dyDescent="0.25">
      <c r="A329" s="2">
        <v>327</v>
      </c>
      <c r="B329" s="1" t="s">
        <v>1392</v>
      </c>
      <c r="C329" s="1" t="s">
        <v>1393</v>
      </c>
      <c r="D329" s="1" t="s">
        <v>1394</v>
      </c>
      <c r="E329" s="1" t="str">
        <f>HYPERLINK("https://doi.org/10.1299/JAMDSM.2022JAMDSM0006","DOI Link")</f>
        <v>DOI Link</v>
      </c>
      <c r="F329" s="1" t="s">
        <v>9068</v>
      </c>
      <c r="G329" s="1" t="s">
        <v>1395</v>
      </c>
      <c r="H329" s="4" t="s">
        <v>9069</v>
      </c>
    </row>
    <row r="330" spans="1:8" x14ac:dyDescent="0.25">
      <c r="A330" s="2">
        <v>328</v>
      </c>
      <c r="B330" s="1" t="s">
        <v>1396</v>
      </c>
      <c r="C330" s="1" t="s">
        <v>1397</v>
      </c>
      <c r="D330" s="1" t="s">
        <v>1398</v>
      </c>
      <c r="E330" s="1" t="str">
        <f>HYPERLINK("https://doi.org/10.1007/978-3-030-89992-9_30","DOI Link")</f>
        <v>DOI Link</v>
      </c>
      <c r="F330" s="1" t="s">
        <v>1399</v>
      </c>
      <c r="G330" s="1" t="s">
        <v>1400</v>
      </c>
      <c r="H330" s="4" t="s">
        <v>8863</v>
      </c>
    </row>
    <row r="331" spans="1:8" x14ac:dyDescent="0.25">
      <c r="A331" s="2">
        <v>329</v>
      </c>
      <c r="B331" s="1" t="s">
        <v>1401</v>
      </c>
      <c r="C331" s="1" t="s">
        <v>1402</v>
      </c>
      <c r="D331" s="1" t="s">
        <v>248</v>
      </c>
      <c r="E331" s="1" t="str">
        <f>HYPERLINK("https://doi.org/10.3390/ma15010316","DOI Link")</f>
        <v>DOI Link</v>
      </c>
      <c r="F331" s="1" t="s">
        <v>1403</v>
      </c>
      <c r="G331" s="1" t="s">
        <v>1404</v>
      </c>
      <c r="H331" s="4" t="s">
        <v>8862</v>
      </c>
    </row>
    <row r="332" spans="1:8" x14ac:dyDescent="0.25">
      <c r="A332" s="2">
        <v>330</v>
      </c>
      <c r="B332" s="1" t="s">
        <v>1405</v>
      </c>
      <c r="C332" s="1" t="s">
        <v>1406</v>
      </c>
      <c r="D332" s="1" t="s">
        <v>1356</v>
      </c>
      <c r="E332" s="1" t="str">
        <f>HYPERLINK("https://doi.org/10.1080/17445302.2021.2020986","DOI Link")</f>
        <v>DOI Link</v>
      </c>
      <c r="F332" s="1" t="s">
        <v>1407</v>
      </c>
      <c r="G332" s="1" t="s">
        <v>1408</v>
      </c>
      <c r="H332" s="4" t="s">
        <v>8862</v>
      </c>
    </row>
    <row r="333" spans="1:8" x14ac:dyDescent="0.25">
      <c r="A333" s="2">
        <v>331</v>
      </c>
      <c r="B333" s="1" t="s">
        <v>1409</v>
      </c>
      <c r="C333" s="1" t="s">
        <v>1410</v>
      </c>
      <c r="D333" s="1" t="s">
        <v>248</v>
      </c>
      <c r="E333" s="1" t="str">
        <f>HYPERLINK("https://doi.org/10.3390/ma15020445","DOI Link")</f>
        <v>DOI Link</v>
      </c>
      <c r="F333" s="1" t="s">
        <v>9070</v>
      </c>
      <c r="G333" s="1" t="s">
        <v>1411</v>
      </c>
      <c r="H333" s="4" t="s">
        <v>9071</v>
      </c>
    </row>
    <row r="334" spans="1:8" x14ac:dyDescent="0.25">
      <c r="A334" s="2">
        <v>332</v>
      </c>
      <c r="B334" s="1" t="s">
        <v>1412</v>
      </c>
      <c r="C334" s="1" t="s">
        <v>1413</v>
      </c>
      <c r="D334" s="1" t="s">
        <v>654</v>
      </c>
      <c r="E334" s="1" t="str">
        <f>HYPERLINK("https://doi.org/10.1007/s12206-021-1214-8","DOI Link")</f>
        <v>DOI Link</v>
      </c>
      <c r="F334" s="1" t="s">
        <v>9072</v>
      </c>
      <c r="G334" s="1" t="s">
        <v>1414</v>
      </c>
      <c r="H334" s="4" t="s">
        <v>8863</v>
      </c>
    </row>
    <row r="335" spans="1:8" x14ac:dyDescent="0.25">
      <c r="A335" s="2">
        <v>333</v>
      </c>
      <c r="B335" s="1" t="s">
        <v>1415</v>
      </c>
      <c r="C335" s="1" t="s">
        <v>1416</v>
      </c>
      <c r="D335" s="1" t="s">
        <v>8</v>
      </c>
      <c r="E335" s="1" t="str">
        <f>HYPERLINK("https://doi.org/10.1007/978-3-030-88166-5_16","DOI Link")</f>
        <v>DOI Link</v>
      </c>
      <c r="F335" s="1" t="s">
        <v>1417</v>
      </c>
      <c r="G335" s="1" t="s">
        <v>1418</v>
      </c>
      <c r="H335" s="4" t="s">
        <v>8862</v>
      </c>
    </row>
    <row r="336" spans="1:8" x14ac:dyDescent="0.25">
      <c r="A336" s="2">
        <v>334</v>
      </c>
      <c r="B336" s="1" t="s">
        <v>1419</v>
      </c>
      <c r="C336" s="1" t="s">
        <v>1420</v>
      </c>
      <c r="D336" s="1" t="s">
        <v>248</v>
      </c>
      <c r="E336" s="1" t="str">
        <f>HYPERLINK("https://doi.org/10.3390/ma15010084","DOI Link")</f>
        <v>DOI Link</v>
      </c>
      <c r="F336" s="1" t="s">
        <v>9073</v>
      </c>
      <c r="G336" s="1" t="s">
        <v>1421</v>
      </c>
      <c r="H336" s="4" t="s">
        <v>9074</v>
      </c>
    </row>
    <row r="337" spans="1:8" x14ac:dyDescent="0.25">
      <c r="A337" s="2">
        <v>335</v>
      </c>
      <c r="B337" s="1" t="s">
        <v>1422</v>
      </c>
      <c r="C337" s="1" t="s">
        <v>1423</v>
      </c>
      <c r="D337" s="1" t="s">
        <v>248</v>
      </c>
      <c r="E337" s="1" t="str">
        <f>HYPERLINK("https://doi.org/10.3390/ma15010065","DOI Link")</f>
        <v>DOI Link</v>
      </c>
      <c r="F337" s="1" t="s">
        <v>1424</v>
      </c>
      <c r="G337" s="1" t="s">
        <v>1425</v>
      </c>
      <c r="H337" s="4" t="s">
        <v>8862</v>
      </c>
    </row>
    <row r="338" spans="1:8" x14ac:dyDescent="0.25">
      <c r="A338" s="2">
        <v>336</v>
      </c>
      <c r="B338" s="1" t="s">
        <v>1426</v>
      </c>
      <c r="C338" s="1" t="s">
        <v>1427</v>
      </c>
      <c r="D338" s="1" t="s">
        <v>889</v>
      </c>
      <c r="E338" s="1" t="str">
        <f>HYPERLINK("https://doi.org/10.1617/s11527-021-01839-y","DOI Link")</f>
        <v>DOI Link</v>
      </c>
      <c r="F338" s="1" t="s">
        <v>1428</v>
      </c>
      <c r="G338" s="1" t="s">
        <v>1429</v>
      </c>
      <c r="H338" s="4" t="s">
        <v>8862</v>
      </c>
    </row>
    <row r="339" spans="1:8" x14ac:dyDescent="0.25">
      <c r="A339" s="2">
        <v>337</v>
      </c>
      <c r="B339" s="1" t="s">
        <v>1430</v>
      </c>
      <c r="C339" s="1" t="s">
        <v>1431</v>
      </c>
      <c r="D339" s="1" t="s">
        <v>13</v>
      </c>
      <c r="E339" s="1" t="str">
        <f>HYPERLINK("https://doi.org/10.1016/j.ijfatigue.2021.106555","DOI Link")</f>
        <v>DOI Link</v>
      </c>
      <c r="F339" s="1" t="s">
        <v>1432</v>
      </c>
      <c r="G339" s="1" t="s">
        <v>1433</v>
      </c>
      <c r="H339" s="4" t="s">
        <v>8862</v>
      </c>
    </row>
    <row r="340" spans="1:8" x14ac:dyDescent="0.25">
      <c r="A340" s="2">
        <v>338</v>
      </c>
      <c r="B340" s="1" t="s">
        <v>1434</v>
      </c>
      <c r="C340" s="1" t="s">
        <v>1435</v>
      </c>
      <c r="D340" s="1" t="s">
        <v>1436</v>
      </c>
      <c r="E340" s="1" t="str">
        <f>HYPERLINK("https://doi.org/10.1007/978-3-030-75996-4_2","DOI Link")</f>
        <v>DOI Link</v>
      </c>
      <c r="F340" s="1" t="s">
        <v>1437</v>
      </c>
      <c r="G340" s="1" t="s">
        <v>1438</v>
      </c>
      <c r="H340" s="4" t="s">
        <v>8862</v>
      </c>
    </row>
    <row r="341" spans="1:8" x14ac:dyDescent="0.25">
      <c r="A341" s="2">
        <v>339</v>
      </c>
      <c r="B341" s="1" t="s">
        <v>1439</v>
      </c>
      <c r="C341" s="1" t="s">
        <v>1440</v>
      </c>
      <c r="D341" s="1" t="s">
        <v>1232</v>
      </c>
      <c r="E341" s="1" t="str">
        <f>HYPERLINK("https://doi.org/10.1007/978-3-030-86118-6_15","DOI Link")</f>
        <v>DOI Link</v>
      </c>
      <c r="F341" s="1" t="s">
        <v>1441</v>
      </c>
      <c r="G341" s="1" t="s">
        <v>1442</v>
      </c>
      <c r="H341" s="4" t="s">
        <v>8862</v>
      </c>
    </row>
    <row r="342" spans="1:8" x14ac:dyDescent="0.25">
      <c r="A342" s="2">
        <v>340</v>
      </c>
      <c r="B342" s="1" t="s">
        <v>1443</v>
      </c>
      <c r="C342" s="1" t="s">
        <v>1444</v>
      </c>
      <c r="D342" s="1" t="s">
        <v>1445</v>
      </c>
      <c r="E342" s="1" t="str">
        <f>HYPERLINK("https://doi.org/10.1007/s11431-021-1865-7","DOI Link")</f>
        <v>DOI Link</v>
      </c>
      <c r="F342" s="1" t="s">
        <v>1446</v>
      </c>
      <c r="G342" s="1" t="s">
        <v>1447</v>
      </c>
      <c r="H342" s="4">
        <v>441</v>
      </c>
    </row>
    <row r="343" spans="1:8" x14ac:dyDescent="0.25">
      <c r="A343" s="2">
        <v>341</v>
      </c>
      <c r="B343" s="1" t="s">
        <v>1448</v>
      </c>
      <c r="C343" s="1" t="s">
        <v>1449</v>
      </c>
      <c r="D343" s="1" t="s">
        <v>1450</v>
      </c>
      <c r="E343" s="1" t="str">
        <f>HYPERLINK("https://doi.org/10.1007/s11012-021-01448-7","DOI Link")</f>
        <v>DOI Link</v>
      </c>
      <c r="F343" s="1" t="s">
        <v>1451</v>
      </c>
      <c r="G343" s="1" t="s">
        <v>1452</v>
      </c>
      <c r="H343" s="4" t="s">
        <v>8862</v>
      </c>
    </row>
    <row r="344" spans="1:8" x14ac:dyDescent="0.25">
      <c r="A344" s="2">
        <v>342</v>
      </c>
      <c r="B344" s="1" t="s">
        <v>1453</v>
      </c>
      <c r="C344" s="1" t="s">
        <v>1454</v>
      </c>
      <c r="D344" s="1" t="s">
        <v>224</v>
      </c>
      <c r="E344" s="1" t="str">
        <f>HYPERLINK("https://doi.org/10.1016/j.engstruct.2021.113475","DOI Link")</f>
        <v>DOI Link</v>
      </c>
      <c r="F344" s="1" t="s">
        <v>1455</v>
      </c>
      <c r="G344" s="1" t="s">
        <v>1456</v>
      </c>
      <c r="H344" s="4" t="s">
        <v>8862</v>
      </c>
    </row>
    <row r="345" spans="1:8" x14ac:dyDescent="0.25">
      <c r="A345" s="2">
        <v>343</v>
      </c>
      <c r="B345" s="1" t="s">
        <v>1457</v>
      </c>
      <c r="C345" s="1" t="s">
        <v>1458</v>
      </c>
      <c r="D345" s="1" t="s">
        <v>224</v>
      </c>
      <c r="E345" s="1" t="str">
        <f>HYPERLINK("https://doi.org/10.1016/j.engstruct.2021.113415","DOI Link")</f>
        <v>DOI Link</v>
      </c>
      <c r="F345" s="1" t="s">
        <v>1459</v>
      </c>
      <c r="G345" s="1" t="s">
        <v>1460</v>
      </c>
      <c r="H345" s="4" t="s">
        <v>8862</v>
      </c>
    </row>
    <row r="346" spans="1:8" x14ac:dyDescent="0.25">
      <c r="A346" s="2">
        <v>344</v>
      </c>
      <c r="B346" s="1" t="s">
        <v>1461</v>
      </c>
      <c r="C346" s="1" t="s">
        <v>1462</v>
      </c>
      <c r="D346" s="1" t="s">
        <v>417</v>
      </c>
      <c r="E346" s="1" t="str">
        <f>HYPERLINK("https://doi.org/10.1111/ffe.13578","DOI Link")</f>
        <v>DOI Link</v>
      </c>
      <c r="F346" s="1" t="s">
        <v>1463</v>
      </c>
      <c r="G346" s="1" t="s">
        <v>1464</v>
      </c>
      <c r="H346" s="4" t="s">
        <v>9075</v>
      </c>
    </row>
    <row r="347" spans="1:8" x14ac:dyDescent="0.25">
      <c r="A347" s="2">
        <v>345</v>
      </c>
      <c r="B347" s="1" t="s">
        <v>1465</v>
      </c>
      <c r="C347" s="1" t="s">
        <v>1466</v>
      </c>
      <c r="D347" s="1" t="s">
        <v>224</v>
      </c>
      <c r="E347" s="1" t="str">
        <f>HYPERLINK("https://doi.org/10.1016/j.engstruct.2021.113410","DOI Link")</f>
        <v>DOI Link</v>
      </c>
      <c r="F347" s="1" t="s">
        <v>1467</v>
      </c>
      <c r="G347" s="1" t="s">
        <v>1468</v>
      </c>
      <c r="H347" s="4" t="s">
        <v>8862</v>
      </c>
    </row>
    <row r="348" spans="1:8" x14ac:dyDescent="0.25">
      <c r="A348" s="2">
        <v>346</v>
      </c>
      <c r="B348" s="1" t="s">
        <v>1469</v>
      </c>
      <c r="C348" s="1" t="s">
        <v>1470</v>
      </c>
      <c r="D348" s="1" t="s">
        <v>1471</v>
      </c>
      <c r="E348" s="1" t="str">
        <f>HYPERLINK("https://doi.org/10.1080/10168664.2021.1961655","DOI Link")</f>
        <v>DOI Link</v>
      </c>
      <c r="F348" s="1" t="s">
        <v>1472</v>
      </c>
      <c r="G348" s="1" t="s">
        <v>1473</v>
      </c>
      <c r="H348" s="4" t="s">
        <v>8862</v>
      </c>
    </row>
    <row r="349" spans="1:8" x14ac:dyDescent="0.25">
      <c r="A349" s="2">
        <v>347</v>
      </c>
      <c r="B349" s="1" t="s">
        <v>1474</v>
      </c>
      <c r="C349" s="1" t="s">
        <v>1475</v>
      </c>
      <c r="D349" s="1" t="s">
        <v>1476</v>
      </c>
      <c r="E349" s="1" t="str">
        <f>HYPERLINK("https://doi.org/10.32604/cmc.2022.017387","DOI Link")</f>
        <v>DOI Link</v>
      </c>
      <c r="F349" s="1" t="s">
        <v>1477</v>
      </c>
      <c r="G349" s="1" t="s">
        <v>1478</v>
      </c>
      <c r="H349" s="4" t="s">
        <v>8862</v>
      </c>
    </row>
    <row r="350" spans="1:8" x14ac:dyDescent="0.25">
      <c r="A350" s="2">
        <v>348</v>
      </c>
      <c r="B350" s="1" t="s">
        <v>1479</v>
      </c>
      <c r="C350" s="1" t="s">
        <v>1480</v>
      </c>
      <c r="D350" s="1" t="s">
        <v>1481</v>
      </c>
      <c r="E350" s="1" t="str">
        <f>HYPERLINK("https://doi.org/10.1080/01694243.2021.1985846","DOI Link")</f>
        <v>DOI Link</v>
      </c>
      <c r="F350" s="1" t="s">
        <v>1482</v>
      </c>
      <c r="G350" s="1" t="s">
        <v>1483</v>
      </c>
      <c r="H350" s="4" t="s">
        <v>8862</v>
      </c>
    </row>
    <row r="351" spans="1:8" ht="14.4" x14ac:dyDescent="0.25">
      <c r="A351" s="2">
        <v>349</v>
      </c>
      <c r="B351" s="1" t="s">
        <v>1484</v>
      </c>
      <c r="C351" s="1" t="s">
        <v>1485</v>
      </c>
      <c r="D351" s="1" t="s">
        <v>1486</v>
      </c>
      <c r="E351" s="1" t="str">
        <f>HYPERLINK("https://doi.org/10.1007/978-3-030-86294-7_7","DOI Link")</f>
        <v>DOI Link</v>
      </c>
      <c r="F351" s="1" t="s">
        <v>8779</v>
      </c>
      <c r="G351" s="1" t="s">
        <v>1487</v>
      </c>
      <c r="H351" s="4" t="s">
        <v>8862</v>
      </c>
    </row>
    <row r="352" spans="1:8" x14ac:dyDescent="0.25">
      <c r="A352" s="2">
        <v>350</v>
      </c>
      <c r="B352" s="1" t="s">
        <v>1488</v>
      </c>
      <c r="C352" s="1" t="s">
        <v>1489</v>
      </c>
      <c r="D352" s="1" t="s">
        <v>417</v>
      </c>
      <c r="E352" s="1" t="str">
        <f>HYPERLINK("https://doi.org/10.1111/ffe.13581","DOI Link")</f>
        <v>DOI Link</v>
      </c>
      <c r="F352" s="1" t="s">
        <v>1490</v>
      </c>
      <c r="G352" s="1" t="s">
        <v>1491</v>
      </c>
      <c r="H352" s="4" t="s">
        <v>8862</v>
      </c>
    </row>
    <row r="353" spans="1:9" x14ac:dyDescent="0.25">
      <c r="A353" s="2">
        <v>351</v>
      </c>
      <c r="B353" s="1" t="s">
        <v>1492</v>
      </c>
      <c r="C353" s="1" t="s">
        <v>1493</v>
      </c>
      <c r="D353" s="1" t="s">
        <v>1494</v>
      </c>
      <c r="E353" s="1" t="str">
        <f>HYPERLINK("https://doi.org/10.1016/j.jmatprotec.2021.117364","DOI Link")</f>
        <v>DOI Link</v>
      </c>
      <c r="F353" s="1" t="s">
        <v>1495</v>
      </c>
      <c r="G353" s="1" t="s">
        <v>1496</v>
      </c>
      <c r="H353" s="4" t="s">
        <v>8862</v>
      </c>
    </row>
    <row r="354" spans="1:9" x14ac:dyDescent="0.25">
      <c r="A354" s="2">
        <v>352</v>
      </c>
      <c r="B354" s="1" t="s">
        <v>1497</v>
      </c>
      <c r="C354" s="1" t="s">
        <v>1498</v>
      </c>
      <c r="D354" s="1" t="s">
        <v>1499</v>
      </c>
      <c r="E354" s="1" t="str">
        <f>HYPERLINK("https://doi.org/10.1007/978-3-030-83719-8_11","DOI Link")</f>
        <v>DOI Link</v>
      </c>
      <c r="F354" s="1" t="s">
        <v>1500</v>
      </c>
      <c r="G354" s="1" t="s">
        <v>1501</v>
      </c>
      <c r="H354" s="4" t="s">
        <v>8862</v>
      </c>
    </row>
    <row r="355" spans="1:9" x14ac:dyDescent="0.25">
      <c r="A355" s="2">
        <v>353</v>
      </c>
      <c r="B355" s="1" t="s">
        <v>1502</v>
      </c>
      <c r="C355" s="1" t="s">
        <v>1503</v>
      </c>
      <c r="D355" s="1" t="s">
        <v>1499</v>
      </c>
      <c r="E355" s="1" t="str">
        <f>HYPERLINK("https://doi.org/10.1007/978-3-030-83719-8_38","DOI Link")</f>
        <v>DOI Link</v>
      </c>
      <c r="F355" s="1" t="s">
        <v>1504</v>
      </c>
      <c r="G355" s="1" t="s">
        <v>1505</v>
      </c>
      <c r="H355" s="4" t="s">
        <v>8862</v>
      </c>
    </row>
    <row r="356" spans="1:9" x14ac:dyDescent="0.25">
      <c r="A356" s="2">
        <v>354</v>
      </c>
      <c r="B356" s="1" t="s">
        <v>1506</v>
      </c>
      <c r="C356" s="1" t="s">
        <v>1507</v>
      </c>
      <c r="D356" s="1" t="s">
        <v>901</v>
      </c>
      <c r="E356" s="1" t="str">
        <f>HYPERLINK("https://doi.org/10.1007/s00170-021-07328-4","DOI Link")</f>
        <v>DOI Link</v>
      </c>
      <c r="F356" s="1" t="s">
        <v>9076</v>
      </c>
      <c r="G356" s="1" t="s">
        <v>1508</v>
      </c>
      <c r="H356" s="4" t="s">
        <v>9077</v>
      </c>
    </row>
    <row r="357" spans="1:9" x14ac:dyDescent="0.25">
      <c r="A357" s="2">
        <v>355</v>
      </c>
      <c r="B357" s="1" t="s">
        <v>1509</v>
      </c>
      <c r="C357" s="1" t="s">
        <v>1510</v>
      </c>
      <c r="D357" s="1" t="s">
        <v>1511</v>
      </c>
      <c r="E357" s="1" t="str">
        <f>HYPERLINK("https://doi.org/10.1080/10298436.2020.1804063","DOI Link")</f>
        <v>DOI Link</v>
      </c>
      <c r="F357" s="1" t="s">
        <v>1512</v>
      </c>
      <c r="G357" s="1" t="s">
        <v>1513</v>
      </c>
      <c r="H357" s="4" t="s">
        <v>8862</v>
      </c>
    </row>
    <row r="358" spans="1:9" x14ac:dyDescent="0.25">
      <c r="A358" s="2">
        <v>356</v>
      </c>
      <c r="B358" s="1" t="s">
        <v>1514</v>
      </c>
      <c r="C358" s="1" t="s">
        <v>1515</v>
      </c>
      <c r="D358" s="1" t="s">
        <v>1511</v>
      </c>
      <c r="E358" s="1" t="str">
        <f>HYPERLINK("https://doi.org/10.1080/10298436.2020.1763993","DOI Link")</f>
        <v>DOI Link</v>
      </c>
      <c r="F358" s="1" t="s">
        <v>1516</v>
      </c>
      <c r="G358" s="1" t="s">
        <v>1517</v>
      </c>
      <c r="H358" s="4" t="s">
        <v>8862</v>
      </c>
    </row>
    <row r="359" spans="1:9" x14ac:dyDescent="0.25">
      <c r="A359" s="2">
        <v>357</v>
      </c>
      <c r="B359" s="1" t="s">
        <v>1518</v>
      </c>
      <c r="C359" s="1" t="s">
        <v>1519</v>
      </c>
      <c r="D359" s="1" t="s">
        <v>1520</v>
      </c>
      <c r="E359" s="1" t="str">
        <f>HYPERLINK("https://doi.org/10.1080/14484846.2019.1704493","DOI Link")</f>
        <v>DOI Link</v>
      </c>
      <c r="F359" s="1" t="s">
        <v>1521</v>
      </c>
      <c r="G359" s="1" t="s">
        <v>1522</v>
      </c>
      <c r="H359" s="4">
        <v>45</v>
      </c>
    </row>
    <row r="360" spans="1:9" x14ac:dyDescent="0.25">
      <c r="A360" s="2">
        <v>358</v>
      </c>
      <c r="B360" s="1" t="s">
        <v>1523</v>
      </c>
      <c r="C360" s="1" t="s">
        <v>1524</v>
      </c>
      <c r="D360" s="1" t="s">
        <v>1525</v>
      </c>
      <c r="E360" s="1" t="str">
        <f>HYPERLINK("https://doi.org/10.30544/631","DOI Link")</f>
        <v>DOI Link</v>
      </c>
      <c r="F360" s="1" t="s">
        <v>1526</v>
      </c>
      <c r="G360" s="1" t="s">
        <v>1527</v>
      </c>
      <c r="H360" s="4" t="s">
        <v>8862</v>
      </c>
    </row>
    <row r="361" spans="1:9" ht="14.4" x14ac:dyDescent="0.25">
      <c r="A361" s="2">
        <v>359</v>
      </c>
      <c r="B361" s="1" t="s">
        <v>1528</v>
      </c>
      <c r="C361" s="1" t="s">
        <v>1529</v>
      </c>
      <c r="D361" s="1" t="s">
        <v>1530</v>
      </c>
      <c r="E361" s="1" t="str">
        <f>HYPERLINK("https://doi.org/10.13832/j.jnpe.2021.S2.0089","DOI Link")</f>
        <v>DOI Link</v>
      </c>
      <c r="F361" s="1" t="s">
        <v>9078</v>
      </c>
      <c r="G361" s="1" t="s">
        <v>1531</v>
      </c>
      <c r="H361" s="4" t="s">
        <v>9079</v>
      </c>
    </row>
    <row r="362" spans="1:9" x14ac:dyDescent="0.25">
      <c r="A362" s="2">
        <v>360</v>
      </c>
      <c r="B362" s="1" t="s">
        <v>1532</v>
      </c>
      <c r="C362" s="1" t="s">
        <v>1533</v>
      </c>
      <c r="D362" s="1" t="s">
        <v>46</v>
      </c>
      <c r="E362" s="1" t="str">
        <f>HYPERLINK("https://doi.org/10.1016/j.conbuildmat.2021.125347","DOI Link")</f>
        <v>DOI Link</v>
      </c>
      <c r="F362" s="1" t="s">
        <v>1534</v>
      </c>
      <c r="G362" s="1" t="s">
        <v>1535</v>
      </c>
      <c r="H362" s="4" t="s">
        <v>8862</v>
      </c>
    </row>
    <row r="363" spans="1:9" x14ac:dyDescent="0.25">
      <c r="A363" s="2">
        <v>361</v>
      </c>
      <c r="B363" s="1" t="s">
        <v>1536</v>
      </c>
      <c r="C363" s="1" t="s">
        <v>1537</v>
      </c>
      <c r="D363" s="1" t="s">
        <v>1538</v>
      </c>
      <c r="E363" s="1" t="str">
        <f>HYPERLINK("https://doi.org/10.3969/j.issn.1004-132X.2021.24.015","DOI Link")</f>
        <v>DOI Link</v>
      </c>
      <c r="F363" s="1" t="s">
        <v>9080</v>
      </c>
      <c r="G363" s="1" t="s">
        <v>1539</v>
      </c>
      <c r="H363" s="4" t="s">
        <v>9081</v>
      </c>
    </row>
    <row r="364" spans="1:9" x14ac:dyDescent="0.25">
      <c r="A364" s="2">
        <v>362</v>
      </c>
      <c r="B364" s="1" t="s">
        <v>1540</v>
      </c>
      <c r="C364" s="1" t="s">
        <v>1541</v>
      </c>
      <c r="D364" s="1" t="s">
        <v>514</v>
      </c>
      <c r="E364" s="1" t="str">
        <f>HYPERLINK("https://doi.org/10.1016/j.ijpvp.2021.104513","DOI Link")</f>
        <v>DOI Link</v>
      </c>
      <c r="F364" s="1" t="s">
        <v>1542</v>
      </c>
      <c r="G364" s="1" t="s">
        <v>1543</v>
      </c>
      <c r="H364" s="4" t="s">
        <v>8862</v>
      </c>
    </row>
    <row r="365" spans="1:9" x14ac:dyDescent="0.25">
      <c r="A365" s="2">
        <v>363</v>
      </c>
      <c r="B365" s="1" t="s">
        <v>1544</v>
      </c>
      <c r="C365" s="1" t="s">
        <v>1545</v>
      </c>
      <c r="D365" s="1" t="s">
        <v>224</v>
      </c>
      <c r="E365" s="1" t="str">
        <f>HYPERLINK("https://doi.org/10.1016/j.engstruct.2021.113369","DOI Link")</f>
        <v>DOI Link</v>
      </c>
      <c r="F365" s="1" t="s">
        <v>1546</v>
      </c>
      <c r="G365" s="1" t="s">
        <v>1547</v>
      </c>
      <c r="H365" s="4" t="s">
        <v>8862</v>
      </c>
    </row>
    <row r="366" spans="1:9" x14ac:dyDescent="0.25">
      <c r="A366" s="2">
        <v>364</v>
      </c>
      <c r="B366" s="1" t="s">
        <v>1548</v>
      </c>
      <c r="C366" s="1" t="s">
        <v>1549</v>
      </c>
      <c r="D366" s="1" t="s">
        <v>224</v>
      </c>
      <c r="E366" s="1" t="str">
        <f>HYPERLINK("https://doi.org/10.1016/j.engstruct.2021.113373","DOI Link")</f>
        <v>DOI Link</v>
      </c>
      <c r="F366" s="1" t="s">
        <v>9082</v>
      </c>
      <c r="G366" s="1" t="s">
        <v>1550</v>
      </c>
      <c r="H366" s="4" t="s">
        <v>8886</v>
      </c>
      <c r="I366" s="4" t="s">
        <v>9083</v>
      </c>
    </row>
    <row r="367" spans="1:9" x14ac:dyDescent="0.25">
      <c r="A367" s="2">
        <v>365</v>
      </c>
      <c r="B367" s="1" t="s">
        <v>1551</v>
      </c>
      <c r="C367" s="1" t="s">
        <v>1552</v>
      </c>
      <c r="D367" s="1" t="s">
        <v>514</v>
      </c>
      <c r="E367" s="1" t="str">
        <f>HYPERLINK("https://doi.org/10.1016/j.ijpvp.2021.104535","DOI Link")</f>
        <v>DOI Link</v>
      </c>
      <c r="F367" s="1" t="s">
        <v>1553</v>
      </c>
      <c r="G367" s="1" t="s">
        <v>1554</v>
      </c>
      <c r="H367" s="4" t="s">
        <v>8862</v>
      </c>
    </row>
    <row r="368" spans="1:9" x14ac:dyDescent="0.25">
      <c r="A368" s="2">
        <v>366</v>
      </c>
      <c r="B368" s="1" t="s">
        <v>1555</v>
      </c>
      <c r="C368" s="1" t="s">
        <v>1556</v>
      </c>
      <c r="D368" s="1" t="s">
        <v>1557</v>
      </c>
      <c r="E368" s="1" t="str">
        <f>HYPERLINK("https://doi.org/10.1016/j.jmmm.2021.168327","DOI Link")</f>
        <v>DOI Link</v>
      </c>
      <c r="F368" s="1" t="s">
        <v>9084</v>
      </c>
      <c r="G368" s="1" t="s">
        <v>1558</v>
      </c>
      <c r="H368" s="4" t="s">
        <v>9024</v>
      </c>
    </row>
    <row r="369" spans="1:8" x14ac:dyDescent="0.25">
      <c r="A369" s="2">
        <v>367</v>
      </c>
      <c r="B369" s="1" t="s">
        <v>1559</v>
      </c>
      <c r="C369" s="1" t="s">
        <v>1560</v>
      </c>
      <c r="D369" s="1" t="s">
        <v>1561</v>
      </c>
      <c r="E369" s="1" t="str">
        <f>HYPERLINK("https://doi.org/10.1134/S0020168521150073","DOI Link")</f>
        <v>DOI Link</v>
      </c>
      <c r="F369" s="1" t="s">
        <v>1562</v>
      </c>
      <c r="G369" s="1" t="s">
        <v>1563</v>
      </c>
      <c r="H369" s="4" t="s">
        <v>8862</v>
      </c>
    </row>
    <row r="370" spans="1:8" x14ac:dyDescent="0.25">
      <c r="A370" s="2">
        <v>368</v>
      </c>
      <c r="B370" s="1" t="s">
        <v>1564</v>
      </c>
      <c r="C370" s="1" t="s">
        <v>1565</v>
      </c>
      <c r="D370" s="1" t="s">
        <v>1566</v>
      </c>
      <c r="E370" s="1" t="str">
        <f>HYPERLINK("https://doi.org/10.3969/j.issn.1007-9629.2021.06.025","DOI Link")</f>
        <v>DOI Link</v>
      </c>
      <c r="F370" s="1" t="s">
        <v>1567</v>
      </c>
      <c r="G370" s="1" t="s">
        <v>1568</v>
      </c>
      <c r="H370" s="4" t="s">
        <v>8862</v>
      </c>
    </row>
    <row r="371" spans="1:8" x14ac:dyDescent="0.25">
      <c r="A371" s="2">
        <v>369</v>
      </c>
      <c r="B371" s="1" t="s">
        <v>1569</v>
      </c>
      <c r="C371" s="1" t="s">
        <v>1570</v>
      </c>
      <c r="D371" s="1" t="s">
        <v>238</v>
      </c>
      <c r="E371" s="1" t="str">
        <f>HYPERLINK("https://doi.org/10.3390/coatings11121482","DOI Link")</f>
        <v>DOI Link</v>
      </c>
      <c r="F371" s="1" t="s">
        <v>9085</v>
      </c>
      <c r="G371" s="1" t="s">
        <v>1571</v>
      </c>
      <c r="H371" s="4" t="s">
        <v>9069</v>
      </c>
    </row>
    <row r="372" spans="1:8" ht="14.4" x14ac:dyDescent="0.25">
      <c r="A372" s="2">
        <v>370</v>
      </c>
      <c r="B372" s="1" t="s">
        <v>1572</v>
      </c>
      <c r="C372" s="1" t="s">
        <v>1573</v>
      </c>
      <c r="D372" s="1" t="s">
        <v>351</v>
      </c>
      <c r="E372" s="1" t="str">
        <f>HYPERLINK("https://doi.org/10.3390/met11122031","DOI Link")</f>
        <v>DOI Link</v>
      </c>
      <c r="F372" s="1" t="s">
        <v>8780</v>
      </c>
      <c r="G372" s="1" t="s">
        <v>1574</v>
      </c>
      <c r="H372" s="4" t="s">
        <v>8862</v>
      </c>
    </row>
    <row r="373" spans="1:8" x14ac:dyDescent="0.25">
      <c r="A373" s="2">
        <v>371</v>
      </c>
      <c r="B373" s="1" t="s">
        <v>1575</v>
      </c>
      <c r="C373" s="1" t="s">
        <v>1576</v>
      </c>
      <c r="D373" s="1" t="s">
        <v>463</v>
      </c>
      <c r="E373" s="1" t="str">
        <f>HYPERLINK("https://doi.org/10.3390/app112311405","DOI Link")</f>
        <v>DOI Link</v>
      </c>
      <c r="F373" s="1" t="s">
        <v>9086</v>
      </c>
      <c r="G373" s="1" t="s">
        <v>1577</v>
      </c>
      <c r="H373" s="4" t="s">
        <v>9087</v>
      </c>
    </row>
    <row r="374" spans="1:8" x14ac:dyDescent="0.25">
      <c r="A374" s="2">
        <v>372</v>
      </c>
      <c r="B374" s="1" t="s">
        <v>1578</v>
      </c>
      <c r="C374" s="1" t="s">
        <v>1579</v>
      </c>
      <c r="D374" s="1" t="s">
        <v>351</v>
      </c>
      <c r="E374" s="1" t="str">
        <f>HYPERLINK("https://doi.org/10.3390/met11121965","DOI Link")</f>
        <v>DOI Link</v>
      </c>
      <c r="F374" s="1" t="s">
        <v>1580</v>
      </c>
      <c r="G374" s="1" t="s">
        <v>1581</v>
      </c>
      <c r="H374" s="4" t="s">
        <v>8862</v>
      </c>
    </row>
    <row r="375" spans="1:8" x14ac:dyDescent="0.25">
      <c r="A375" s="2">
        <v>373</v>
      </c>
      <c r="B375" s="1" t="s">
        <v>1582</v>
      </c>
      <c r="C375" s="1" t="s">
        <v>1583</v>
      </c>
      <c r="D375" s="1" t="s">
        <v>248</v>
      </c>
      <c r="E375" s="1" t="str">
        <f>HYPERLINK("https://doi.org/10.3390/ma14237324","DOI Link")</f>
        <v>DOI Link</v>
      </c>
      <c r="F375" s="1" t="s">
        <v>1584</v>
      </c>
      <c r="G375" s="1" t="s">
        <v>1585</v>
      </c>
      <c r="H375" s="4" t="s">
        <v>8862</v>
      </c>
    </row>
    <row r="376" spans="1:8" x14ac:dyDescent="0.25">
      <c r="A376" s="2">
        <v>374</v>
      </c>
      <c r="B376" s="1" t="s">
        <v>1586</v>
      </c>
      <c r="C376" s="1" t="s">
        <v>1587</v>
      </c>
      <c r="D376" s="1" t="s">
        <v>463</v>
      </c>
      <c r="E376" s="1" t="str">
        <f>HYPERLINK("https://doi.org/10.3390/app112311214","DOI Link")</f>
        <v>DOI Link</v>
      </c>
      <c r="F376" s="1" t="s">
        <v>9088</v>
      </c>
      <c r="G376" s="1" t="s">
        <v>1588</v>
      </c>
      <c r="H376" s="4" t="s">
        <v>9087</v>
      </c>
    </row>
    <row r="377" spans="1:8" x14ac:dyDescent="0.25">
      <c r="A377" s="2">
        <v>375</v>
      </c>
      <c r="B377" s="1" t="s">
        <v>1589</v>
      </c>
      <c r="C377" s="1" t="s">
        <v>1590</v>
      </c>
      <c r="D377" s="1" t="s">
        <v>70</v>
      </c>
      <c r="E377" s="1" t="str">
        <f>HYPERLINK("https://doi.org/10.1016/j.tafmec.2021.103138","DOI Link")</f>
        <v>DOI Link</v>
      </c>
      <c r="F377" s="1" t="s">
        <v>1591</v>
      </c>
      <c r="G377" s="1" t="s">
        <v>1592</v>
      </c>
      <c r="H377" s="4" t="s">
        <v>8862</v>
      </c>
    </row>
    <row r="378" spans="1:8" x14ac:dyDescent="0.25">
      <c r="A378" s="2">
        <v>376</v>
      </c>
      <c r="B378" s="1" t="s">
        <v>1593</v>
      </c>
      <c r="C378" s="1" t="s">
        <v>1594</v>
      </c>
      <c r="D378" s="1" t="s">
        <v>1595</v>
      </c>
      <c r="E378" s="1" t="str">
        <f>HYPERLINK("https://doi.org/10.1016/j.jmapro.2021.10.034","DOI Link")</f>
        <v>DOI Link</v>
      </c>
      <c r="F378" s="1" t="s">
        <v>9089</v>
      </c>
      <c r="G378" s="1" t="s">
        <v>1596</v>
      </c>
      <c r="H378" s="4" t="s">
        <v>9090</v>
      </c>
    </row>
    <row r="379" spans="1:8" x14ac:dyDescent="0.25">
      <c r="A379" s="2">
        <v>377</v>
      </c>
      <c r="B379" s="1" t="s">
        <v>1597</v>
      </c>
      <c r="C379" s="1" t="s">
        <v>1598</v>
      </c>
      <c r="D379" s="1" t="s">
        <v>1599</v>
      </c>
      <c r="E379" s="1" t="str">
        <f>HYPERLINK("https://doi.org/10.1186/s44147-021-00016-w","DOI Link")</f>
        <v>DOI Link</v>
      </c>
      <c r="F379" s="1" t="s">
        <v>9091</v>
      </c>
      <c r="G379" s="1" t="s">
        <v>1600</v>
      </c>
      <c r="H379" s="4" t="s">
        <v>9092</v>
      </c>
    </row>
    <row r="380" spans="1:8" x14ac:dyDescent="0.25">
      <c r="A380" s="2">
        <v>378</v>
      </c>
      <c r="B380" s="1" t="s">
        <v>1601</v>
      </c>
      <c r="C380" s="1" t="s">
        <v>1602</v>
      </c>
      <c r="D380" s="1" t="s">
        <v>33</v>
      </c>
      <c r="E380" s="1" t="str">
        <f>HYPERLINK("https://doi.org/10.1016/j.engfailanal.2021.105793","DOI Link")</f>
        <v>DOI Link</v>
      </c>
      <c r="F380" s="1" t="s">
        <v>1603</v>
      </c>
      <c r="G380" s="1" t="s">
        <v>1604</v>
      </c>
      <c r="H380" s="4" t="s">
        <v>8862</v>
      </c>
    </row>
    <row r="381" spans="1:8" x14ac:dyDescent="0.25">
      <c r="A381" s="2">
        <v>379</v>
      </c>
      <c r="B381" s="1" t="s">
        <v>1605</v>
      </c>
      <c r="C381" s="1" t="s">
        <v>1606</v>
      </c>
      <c r="D381" s="1" t="s">
        <v>61</v>
      </c>
      <c r="E381" s="1" t="str">
        <f>HYPERLINK("https://doi.org/10.1016/j.jcsr.2021.106991","DOI Link")</f>
        <v>DOI Link</v>
      </c>
      <c r="F381" s="1" t="s">
        <v>9093</v>
      </c>
      <c r="G381" s="1" t="s">
        <v>1607</v>
      </c>
      <c r="H381" s="4" t="s">
        <v>8871</v>
      </c>
    </row>
    <row r="382" spans="1:8" x14ac:dyDescent="0.25">
      <c r="A382" s="2">
        <v>380</v>
      </c>
      <c r="B382" s="1" t="s">
        <v>1608</v>
      </c>
      <c r="C382" s="1" t="s">
        <v>1609</v>
      </c>
      <c r="D382" s="1" t="s">
        <v>417</v>
      </c>
      <c r="E382" s="1" t="str">
        <f>HYPERLINK("https://doi.org/10.1111/ffe.13585","DOI Link")</f>
        <v>DOI Link</v>
      </c>
      <c r="F382" s="1" t="s">
        <v>1610</v>
      </c>
      <c r="G382" s="1" t="s">
        <v>1611</v>
      </c>
      <c r="H382" s="4" t="s">
        <v>8862</v>
      </c>
    </row>
    <row r="383" spans="1:8" x14ac:dyDescent="0.25">
      <c r="A383" s="2">
        <v>381</v>
      </c>
      <c r="B383" s="1" t="s">
        <v>1612</v>
      </c>
      <c r="C383" s="1" t="s">
        <v>1613</v>
      </c>
      <c r="D383" s="1" t="s">
        <v>1614</v>
      </c>
      <c r="E383" s="1" t="str">
        <f>HYPERLINK("https://doi.org/10.1186/s40069-021-00474-9","DOI Link")</f>
        <v>DOI Link</v>
      </c>
      <c r="F383" s="1" t="s">
        <v>9094</v>
      </c>
      <c r="G383" s="1" t="s">
        <v>1615</v>
      </c>
      <c r="H383" s="4" t="s">
        <v>9095</v>
      </c>
    </row>
    <row r="384" spans="1:8" x14ac:dyDescent="0.25">
      <c r="A384" s="2">
        <v>382</v>
      </c>
      <c r="B384" s="1" t="s">
        <v>1616</v>
      </c>
      <c r="C384" s="1" t="s">
        <v>1617</v>
      </c>
      <c r="D384" s="1" t="s">
        <v>51</v>
      </c>
      <c r="E384" s="1" t="str">
        <f>HYPERLINK("https://doi.org/10.1016/j.istruc.2021.09.043","DOI Link")</f>
        <v>DOI Link</v>
      </c>
      <c r="F384" s="1" t="s">
        <v>1618</v>
      </c>
      <c r="G384" s="1" t="s">
        <v>1619</v>
      </c>
      <c r="H384" s="4" t="s">
        <v>8862</v>
      </c>
    </row>
    <row r="385" spans="1:9" x14ac:dyDescent="0.25">
      <c r="A385" s="2">
        <v>383</v>
      </c>
      <c r="B385" s="1" t="s">
        <v>1620</v>
      </c>
      <c r="C385" s="1" t="s">
        <v>1621</v>
      </c>
      <c r="D385" s="1" t="s">
        <v>61</v>
      </c>
      <c r="E385" s="1" t="str">
        <f>HYPERLINK("https://doi.org/10.1016/j.jcsr.2021.106956","DOI Link")</f>
        <v>DOI Link</v>
      </c>
      <c r="F385" s="1" t="s">
        <v>1622</v>
      </c>
      <c r="G385" s="1" t="s">
        <v>1623</v>
      </c>
      <c r="H385" s="4" t="s">
        <v>8862</v>
      </c>
    </row>
    <row r="386" spans="1:9" x14ac:dyDescent="0.25">
      <c r="A386" s="2">
        <v>384</v>
      </c>
      <c r="B386" s="1" t="s">
        <v>1624</v>
      </c>
      <c r="C386" s="1" t="s">
        <v>1625</v>
      </c>
      <c r="D386" s="1" t="s">
        <v>61</v>
      </c>
      <c r="E386" s="1" t="str">
        <f>HYPERLINK("https://doi.org/10.1016/j.jcsr.2021.106961","DOI Link")</f>
        <v>DOI Link</v>
      </c>
      <c r="F386" s="1" t="s">
        <v>1626</v>
      </c>
      <c r="G386" s="1" t="s">
        <v>1627</v>
      </c>
      <c r="H386" s="4" t="s">
        <v>8862</v>
      </c>
    </row>
    <row r="387" spans="1:9" ht="14.4" x14ac:dyDescent="0.25">
      <c r="A387" s="2">
        <v>385</v>
      </c>
      <c r="B387" s="1" t="s">
        <v>1628</v>
      </c>
      <c r="C387" s="1" t="s">
        <v>1629</v>
      </c>
      <c r="D387" s="1" t="s">
        <v>13</v>
      </c>
      <c r="E387" s="1" t="str">
        <f>HYPERLINK("https://doi.org/10.1016/j.ijfatigue.2021.106502","DOI Link")</f>
        <v>DOI Link</v>
      </c>
      <c r="F387" s="1" t="s">
        <v>9096</v>
      </c>
      <c r="G387" s="1" t="s">
        <v>1630</v>
      </c>
      <c r="H387" s="4" t="s">
        <v>9097</v>
      </c>
    </row>
    <row r="388" spans="1:9" x14ac:dyDescent="0.25">
      <c r="A388" s="2">
        <v>386</v>
      </c>
      <c r="B388" s="1" t="s">
        <v>1631</v>
      </c>
      <c r="C388" s="1" t="s">
        <v>1632</v>
      </c>
      <c r="D388" s="1" t="s">
        <v>51</v>
      </c>
      <c r="E388" s="1" t="str">
        <f>HYPERLINK("https://doi.org/10.1016/j.istruc.2021.08.068","DOI Link")</f>
        <v>DOI Link</v>
      </c>
      <c r="F388" s="1" t="s">
        <v>1633</v>
      </c>
      <c r="G388" s="1" t="s">
        <v>1634</v>
      </c>
      <c r="H388" s="4" t="s">
        <v>8862</v>
      </c>
    </row>
    <row r="389" spans="1:9" x14ac:dyDescent="0.25">
      <c r="A389" s="2">
        <v>387</v>
      </c>
      <c r="B389" s="1" t="s">
        <v>1635</v>
      </c>
      <c r="C389" s="1" t="s">
        <v>1636</v>
      </c>
      <c r="D389" s="1" t="s">
        <v>514</v>
      </c>
      <c r="E389" s="1" t="str">
        <f>HYPERLINK("https://doi.org/10.1016/j.ijpvp.2021.104521","DOI Link")</f>
        <v>DOI Link</v>
      </c>
      <c r="F389" s="1" t="s">
        <v>9098</v>
      </c>
      <c r="G389" s="1" t="s">
        <v>1637</v>
      </c>
      <c r="H389" s="4" t="s">
        <v>9099</v>
      </c>
    </row>
    <row r="390" spans="1:9" x14ac:dyDescent="0.25">
      <c r="A390" s="2">
        <v>388</v>
      </c>
      <c r="B390" s="1" t="s">
        <v>1638</v>
      </c>
      <c r="C390" s="1" t="s">
        <v>1639</v>
      </c>
      <c r="D390" s="1" t="s">
        <v>13</v>
      </c>
      <c r="E390" s="1" t="str">
        <f>HYPERLINK("https://doi.org/10.1016/j.ijfatigue.2021.106501","DOI Link")</f>
        <v>DOI Link</v>
      </c>
      <c r="F390" s="1" t="s">
        <v>1640</v>
      </c>
      <c r="G390" s="1" t="s">
        <v>1641</v>
      </c>
      <c r="H390" s="4" t="s">
        <v>8862</v>
      </c>
    </row>
    <row r="391" spans="1:9" x14ac:dyDescent="0.25">
      <c r="A391" s="2">
        <v>389</v>
      </c>
      <c r="B391" s="1" t="s">
        <v>1642</v>
      </c>
      <c r="C391" s="1" t="s">
        <v>1643</v>
      </c>
      <c r="D391" s="1" t="s">
        <v>290</v>
      </c>
      <c r="E391" s="1" t="str">
        <f>HYPERLINK("https://doi.org/10.1007/s11665-021-06104-5","DOI Link")</f>
        <v>DOI Link</v>
      </c>
      <c r="F391" s="1" t="s">
        <v>9100</v>
      </c>
      <c r="G391" s="1" t="s">
        <v>1644</v>
      </c>
      <c r="H391" s="4" t="s">
        <v>8886</v>
      </c>
    </row>
    <row r="392" spans="1:9" x14ac:dyDescent="0.25">
      <c r="A392" s="2">
        <v>390</v>
      </c>
      <c r="B392" s="1" t="s">
        <v>1645</v>
      </c>
      <c r="C392" s="1" t="s">
        <v>1646</v>
      </c>
      <c r="D392" s="1" t="s">
        <v>13</v>
      </c>
      <c r="E392" s="1" t="str">
        <f>HYPERLINK("https://doi.org/10.1016/j.ijfatigue.2021.106480","DOI Link")</f>
        <v>DOI Link</v>
      </c>
      <c r="F392" s="1" t="s">
        <v>9101</v>
      </c>
      <c r="G392" s="1" t="s">
        <v>1647</v>
      </c>
      <c r="H392" s="4" t="s">
        <v>9102</v>
      </c>
    </row>
    <row r="393" spans="1:9" x14ac:dyDescent="0.25">
      <c r="A393" s="2">
        <v>391</v>
      </c>
      <c r="B393" s="1" t="s">
        <v>1648</v>
      </c>
      <c r="C393" s="1" t="s">
        <v>1649</v>
      </c>
      <c r="D393" s="1" t="s">
        <v>514</v>
      </c>
      <c r="E393" s="1" t="str">
        <f>HYPERLINK("https://doi.org/10.1016/j.ijpvp.2021.104515","DOI Link")</f>
        <v>DOI Link</v>
      </c>
      <c r="F393" s="1" t="s">
        <v>1650</v>
      </c>
      <c r="G393" s="1" t="s">
        <v>1651</v>
      </c>
      <c r="H393" s="4">
        <v>304</v>
      </c>
    </row>
    <row r="394" spans="1:9" x14ac:dyDescent="0.25">
      <c r="A394" s="2">
        <v>392</v>
      </c>
      <c r="B394" s="1" t="s">
        <v>1652</v>
      </c>
      <c r="C394" s="1" t="s">
        <v>1653</v>
      </c>
      <c r="D394" s="1" t="s">
        <v>797</v>
      </c>
      <c r="E394" s="1" t="str">
        <f>HYPERLINK("https://doi.org/10.1002/srin.202100260","DOI Link")</f>
        <v>DOI Link</v>
      </c>
      <c r="F394" s="1" t="s">
        <v>1654</v>
      </c>
      <c r="G394" s="1" t="s">
        <v>1655</v>
      </c>
      <c r="H394" s="4" t="s">
        <v>8862</v>
      </c>
    </row>
    <row r="395" spans="1:9" x14ac:dyDescent="0.25">
      <c r="A395" s="2">
        <v>393</v>
      </c>
      <c r="B395" s="1" t="s">
        <v>1656</v>
      </c>
      <c r="C395" s="1" t="s">
        <v>1657</v>
      </c>
      <c r="D395" s="1" t="s">
        <v>1658</v>
      </c>
      <c r="E395" s="1" t="str">
        <f>HYPERLINK("https://doi.org/10.1007/s12205-021-1138-y","DOI Link")</f>
        <v>DOI Link</v>
      </c>
      <c r="F395" s="1" t="s">
        <v>1659</v>
      </c>
      <c r="G395" s="1" t="s">
        <v>1660</v>
      </c>
      <c r="H395" s="4" t="s">
        <v>8862</v>
      </c>
    </row>
    <row r="396" spans="1:9" x14ac:dyDescent="0.25">
      <c r="A396" s="2">
        <v>394</v>
      </c>
      <c r="B396" s="1" t="s">
        <v>1661</v>
      </c>
      <c r="C396" s="1" t="s">
        <v>1662</v>
      </c>
      <c r="D396" s="1" t="s">
        <v>13</v>
      </c>
      <c r="E396" s="1" t="str">
        <f>HYPERLINK("https://doi.org/10.1016/j.ijfatigue.2021.106461","DOI Link")</f>
        <v>DOI Link</v>
      </c>
      <c r="F396" s="1" t="s">
        <v>9103</v>
      </c>
      <c r="G396" s="1" t="s">
        <v>1663</v>
      </c>
      <c r="H396" s="4" t="s">
        <v>9104</v>
      </c>
    </row>
    <row r="397" spans="1:9" x14ac:dyDescent="0.25">
      <c r="A397" s="2">
        <v>395</v>
      </c>
      <c r="B397" s="1" t="s">
        <v>1664</v>
      </c>
      <c r="C397" s="1" t="s">
        <v>1665</v>
      </c>
      <c r="D397" s="1" t="s">
        <v>13</v>
      </c>
      <c r="E397" s="1" t="str">
        <f>HYPERLINK("https://doi.org/10.1016/j.ijfatigue.2021.106468","DOI Link")</f>
        <v>DOI Link</v>
      </c>
      <c r="F397" s="1" t="s">
        <v>1666</v>
      </c>
      <c r="G397" s="1" t="s">
        <v>1667</v>
      </c>
      <c r="H397" s="4" t="s">
        <v>8862</v>
      </c>
    </row>
    <row r="398" spans="1:9" x14ac:dyDescent="0.25">
      <c r="A398" s="2">
        <v>396</v>
      </c>
      <c r="B398" s="1" t="s">
        <v>1668</v>
      </c>
      <c r="C398" s="1" t="s">
        <v>1669</v>
      </c>
      <c r="D398" s="1" t="s">
        <v>514</v>
      </c>
      <c r="E398" s="1" t="str">
        <f>HYPERLINK("https://doi.org/10.1016/j.ijpvp.2021.104529","DOI Link")</f>
        <v>DOI Link</v>
      </c>
      <c r="F398" s="1" t="s">
        <v>9105</v>
      </c>
      <c r="G398" s="1" t="s">
        <v>1670</v>
      </c>
      <c r="H398" s="4" t="s">
        <v>9046</v>
      </c>
    </row>
    <row r="399" spans="1:9" x14ac:dyDescent="0.25">
      <c r="A399" s="2">
        <v>397</v>
      </c>
      <c r="B399" s="1" t="s">
        <v>1671</v>
      </c>
      <c r="C399" s="1" t="s">
        <v>1672</v>
      </c>
      <c r="D399" s="1" t="s">
        <v>1445</v>
      </c>
      <c r="E399" s="1" t="str">
        <f>HYPERLINK("https://doi.org/10.1007/s11431-020-1872-8","DOI Link")</f>
        <v>DOI Link</v>
      </c>
      <c r="F399" s="1" t="s">
        <v>1673</v>
      </c>
      <c r="G399" s="1" t="s">
        <v>1674</v>
      </c>
      <c r="H399" s="4" t="s">
        <v>8862</v>
      </c>
    </row>
    <row r="400" spans="1:9" x14ac:dyDescent="0.25">
      <c r="A400" s="2">
        <v>398</v>
      </c>
      <c r="B400" s="1" t="s">
        <v>1675</v>
      </c>
      <c r="C400" s="1" t="s">
        <v>1676</v>
      </c>
      <c r="D400" s="1" t="s">
        <v>1677</v>
      </c>
      <c r="E400" s="1" t="str">
        <f>HYPERLINK("https://doi.org/10.1007/s12204-020-2247-3","DOI Link")</f>
        <v>DOI Link</v>
      </c>
      <c r="F400" s="1" t="s">
        <v>9106</v>
      </c>
      <c r="G400" s="1" t="s">
        <v>1678</v>
      </c>
      <c r="H400" s="4" t="s">
        <v>9107</v>
      </c>
      <c r="I400" s="4">
        <v>45</v>
      </c>
    </row>
    <row r="401" spans="1:10" x14ac:dyDescent="0.25">
      <c r="A401" s="2">
        <v>399</v>
      </c>
      <c r="B401" s="1" t="s">
        <v>1679</v>
      </c>
      <c r="C401" s="1" t="s">
        <v>1680</v>
      </c>
      <c r="D401" s="1" t="s">
        <v>1677</v>
      </c>
      <c r="E401" s="1" t="str">
        <f>HYPERLINK("https://doi.org/10.1007/s12204-020-2237-5","DOI Link")</f>
        <v>DOI Link</v>
      </c>
      <c r="F401" s="1" t="s">
        <v>9108</v>
      </c>
      <c r="G401" s="1" t="s">
        <v>1681</v>
      </c>
      <c r="H401" s="4" t="s">
        <v>9109</v>
      </c>
    </row>
    <row r="402" spans="1:10" x14ac:dyDescent="0.25">
      <c r="A402" s="2">
        <v>400</v>
      </c>
      <c r="B402" s="1" t="s">
        <v>1682</v>
      </c>
      <c r="C402" s="1" t="s">
        <v>1683</v>
      </c>
      <c r="D402" s="1" t="s">
        <v>1110</v>
      </c>
      <c r="E402" s="1" t="str">
        <f>HYPERLINK("https://doi.org/10.1007/s12540-020-00839-x","DOI Link")</f>
        <v>DOI Link</v>
      </c>
      <c r="F402" s="1" t="s">
        <v>1684</v>
      </c>
      <c r="G402" s="1" t="s">
        <v>1685</v>
      </c>
      <c r="H402" s="4" t="s">
        <v>9110</v>
      </c>
    </row>
    <row r="403" spans="1:10" x14ac:dyDescent="0.25">
      <c r="A403" s="2">
        <v>401</v>
      </c>
      <c r="B403" s="1" t="s">
        <v>1686</v>
      </c>
      <c r="C403" s="1" t="s">
        <v>1687</v>
      </c>
      <c r="D403" s="1" t="s">
        <v>1110</v>
      </c>
      <c r="E403" s="1" t="str">
        <f>HYPERLINK("https://doi.org/10.1007/s12540-020-00811-9","DOI Link")</f>
        <v>DOI Link</v>
      </c>
      <c r="F403" s="1" t="s">
        <v>9111</v>
      </c>
      <c r="G403" s="1" t="s">
        <v>1688</v>
      </c>
      <c r="H403" s="4" t="s">
        <v>9112</v>
      </c>
    </row>
    <row r="404" spans="1:10" x14ac:dyDescent="0.25">
      <c r="A404" s="2">
        <v>402</v>
      </c>
      <c r="B404" s="1" t="s">
        <v>1689</v>
      </c>
      <c r="C404" s="1" t="s">
        <v>1690</v>
      </c>
      <c r="D404" s="1" t="s">
        <v>56</v>
      </c>
      <c r="E404" s="1" t="str">
        <f>HYPERLINK("https://doi.org/10.1016/j.oceaneng.2021.110000","DOI Link")</f>
        <v>DOI Link</v>
      </c>
      <c r="F404" s="1" t="s">
        <v>1691</v>
      </c>
      <c r="G404" s="1" t="s">
        <v>1692</v>
      </c>
      <c r="H404" s="4" t="s">
        <v>8862</v>
      </c>
    </row>
    <row r="405" spans="1:10" x14ac:dyDescent="0.25">
      <c r="A405" s="2">
        <v>403</v>
      </c>
      <c r="B405" s="1" t="s">
        <v>1693</v>
      </c>
      <c r="C405" s="1" t="s">
        <v>1694</v>
      </c>
      <c r="D405" s="1" t="s">
        <v>605</v>
      </c>
      <c r="E405" s="1" t="str">
        <f>HYPERLINK("https://doi.org/10.14006/j.jzjgxb.2019.0525","DOI Link")</f>
        <v>DOI Link</v>
      </c>
      <c r="F405" s="1" t="s">
        <v>1695</v>
      </c>
      <c r="G405" s="1" t="s">
        <v>1696</v>
      </c>
      <c r="H405" s="4" t="s">
        <v>8862</v>
      </c>
    </row>
    <row r="406" spans="1:10" ht="14.4" x14ac:dyDescent="0.25">
      <c r="A406" s="2">
        <v>404</v>
      </c>
      <c r="B406" s="1" t="s">
        <v>1697</v>
      </c>
      <c r="C406" s="1" t="s">
        <v>1698</v>
      </c>
      <c r="D406" s="1" t="s">
        <v>1699</v>
      </c>
      <c r="E406" s="1" t="str">
        <f>HYPERLINK("https://doi.org/10.11717/j.issn:2095-1922.2021.06.11","DOI Link")</f>
        <v>DOI Link</v>
      </c>
      <c r="F406" s="1" t="s">
        <v>9113</v>
      </c>
      <c r="G406" s="1" t="s">
        <v>1700</v>
      </c>
      <c r="H406" s="4" t="s">
        <v>9114</v>
      </c>
    </row>
    <row r="407" spans="1:10" x14ac:dyDescent="0.25">
      <c r="A407" s="2">
        <v>405</v>
      </c>
      <c r="B407" s="1" t="s">
        <v>1701</v>
      </c>
      <c r="C407" s="1" t="s">
        <v>1702</v>
      </c>
      <c r="D407" s="1" t="s">
        <v>1703</v>
      </c>
      <c r="E407" s="1" t="str">
        <f>HYPERLINK("https://doi.org/10.2478/scjme-2021-0021","DOI Link")</f>
        <v>DOI Link</v>
      </c>
      <c r="F407" s="1" t="s">
        <v>9115</v>
      </c>
      <c r="G407" s="1" t="s">
        <v>1704</v>
      </c>
      <c r="H407" s="4" t="s">
        <v>9116</v>
      </c>
      <c r="I407" s="4" t="s">
        <v>9117</v>
      </c>
    </row>
    <row r="408" spans="1:10" x14ac:dyDescent="0.25">
      <c r="A408" s="2">
        <v>406</v>
      </c>
      <c r="B408" s="1" t="s">
        <v>1705</v>
      </c>
      <c r="C408" s="1" t="s">
        <v>1706</v>
      </c>
      <c r="D408" s="1" t="s">
        <v>1707</v>
      </c>
      <c r="E408" s="1" t="str">
        <f>HYPERLINK("https://doi.org/10.1115/1.4050842","DOI Link")</f>
        <v>DOI Link</v>
      </c>
      <c r="F408" s="1" t="s">
        <v>1708</v>
      </c>
      <c r="G408" s="1" t="s">
        <v>1709</v>
      </c>
      <c r="H408" s="4" t="s">
        <v>8862</v>
      </c>
    </row>
    <row r="409" spans="1:10" x14ac:dyDescent="0.25">
      <c r="A409" s="2">
        <v>407</v>
      </c>
      <c r="B409" s="1" t="s">
        <v>1710</v>
      </c>
      <c r="C409" s="1" t="s">
        <v>1711</v>
      </c>
      <c r="D409" s="1" t="s">
        <v>363</v>
      </c>
      <c r="E409" s="1" t="str">
        <f>HYPERLINK("https://doi.org/10.16078/j.tribology.2021175","DOI Link")</f>
        <v>DOI Link</v>
      </c>
      <c r="F409" s="1" t="s">
        <v>1712</v>
      </c>
      <c r="G409" s="1" t="s">
        <v>1713</v>
      </c>
      <c r="H409" s="4" t="s">
        <v>8862</v>
      </c>
    </row>
    <row r="410" spans="1:10" x14ac:dyDescent="0.25">
      <c r="A410" s="2">
        <v>408</v>
      </c>
      <c r="B410" s="1" t="s">
        <v>1714</v>
      </c>
      <c r="C410" s="1" t="s">
        <v>1715</v>
      </c>
      <c r="D410" s="1" t="s">
        <v>363</v>
      </c>
      <c r="E410" s="1" t="str">
        <f>HYPERLINK("https://doi.org/10.16078/j.tribology.2020213","DOI Link")</f>
        <v>DOI Link</v>
      </c>
      <c r="F410" s="1" t="s">
        <v>9118</v>
      </c>
      <c r="G410" s="1" t="s">
        <v>1716</v>
      </c>
      <c r="H410" s="4" t="s">
        <v>9119</v>
      </c>
      <c r="I410" s="4" t="s">
        <v>9120</v>
      </c>
    </row>
    <row r="411" spans="1:10" x14ac:dyDescent="0.25">
      <c r="A411" s="2">
        <v>409</v>
      </c>
      <c r="B411" s="1" t="s">
        <v>1717</v>
      </c>
      <c r="C411" s="1" t="s">
        <v>1718</v>
      </c>
      <c r="D411" s="1" t="s">
        <v>1719</v>
      </c>
      <c r="E411" s="1" t="str">
        <f>HYPERLINK("https://doi.org/10.1016/j.egyr.2021.08.135","DOI Link")</f>
        <v>DOI Link</v>
      </c>
      <c r="F411" s="1" t="s">
        <v>9121</v>
      </c>
      <c r="G411" s="1" t="s">
        <v>1720</v>
      </c>
      <c r="H411" s="4" t="s">
        <v>9122</v>
      </c>
      <c r="I411" s="4" t="s">
        <v>8892</v>
      </c>
      <c r="J411" s="1" t="s">
        <v>9123</v>
      </c>
    </row>
    <row r="412" spans="1:10" x14ac:dyDescent="0.25">
      <c r="A412" s="2">
        <v>410</v>
      </c>
      <c r="B412" s="1" t="s">
        <v>1721</v>
      </c>
      <c r="C412" s="1" t="s">
        <v>1722</v>
      </c>
      <c r="D412" s="1" t="s">
        <v>1719</v>
      </c>
      <c r="E412" s="1" t="str">
        <f>HYPERLINK("https://doi.org/10.1016/j.egyr.2021.09.180","DOI Link")</f>
        <v>DOI Link</v>
      </c>
      <c r="F412" s="1" t="s">
        <v>1723</v>
      </c>
      <c r="G412" s="1" t="s">
        <v>1724</v>
      </c>
      <c r="H412" s="4" t="s">
        <v>8862</v>
      </c>
    </row>
    <row r="413" spans="1:10" x14ac:dyDescent="0.25">
      <c r="A413" s="2">
        <v>411</v>
      </c>
      <c r="B413" s="1" t="s">
        <v>1725</v>
      </c>
      <c r="C413" s="1" t="s">
        <v>1726</v>
      </c>
      <c r="D413" s="1" t="s">
        <v>1727</v>
      </c>
      <c r="E413" s="1" t="str">
        <f>HYPERLINK("https://doi.org/10.1016/j.jmrt.2021.11.102","DOI Link")</f>
        <v>DOI Link</v>
      </c>
      <c r="F413" s="1" t="s">
        <v>9124</v>
      </c>
      <c r="G413" s="1" t="s">
        <v>1728</v>
      </c>
      <c r="H413" s="4" t="s">
        <v>9007</v>
      </c>
    </row>
    <row r="414" spans="1:10" x14ac:dyDescent="0.25">
      <c r="A414" s="2">
        <v>412</v>
      </c>
      <c r="B414" s="1" t="s">
        <v>1729</v>
      </c>
      <c r="C414" s="1" t="s">
        <v>1730</v>
      </c>
      <c r="D414" s="1" t="s">
        <v>248</v>
      </c>
      <c r="E414" s="1" t="str">
        <f>HYPERLINK("https://doi.org/10.3390/ma14227087","DOI Link")</f>
        <v>DOI Link</v>
      </c>
      <c r="F414" s="1" t="s">
        <v>1731</v>
      </c>
      <c r="G414" s="1" t="s">
        <v>1732</v>
      </c>
      <c r="H414" s="4" t="s">
        <v>8862</v>
      </c>
    </row>
    <row r="415" spans="1:10" x14ac:dyDescent="0.25">
      <c r="A415" s="2">
        <v>413</v>
      </c>
      <c r="B415" s="1" t="s">
        <v>1733</v>
      </c>
      <c r="C415" s="1" t="s">
        <v>1734</v>
      </c>
      <c r="D415" s="1" t="s">
        <v>248</v>
      </c>
      <c r="E415" s="1" t="str">
        <f>HYPERLINK("https://doi.org/10.3390/ma14227086","DOI Link")</f>
        <v>DOI Link</v>
      </c>
      <c r="F415" s="1" t="s">
        <v>9125</v>
      </c>
      <c r="G415" s="1" t="s">
        <v>1735</v>
      </c>
      <c r="H415" s="4" t="s">
        <v>9069</v>
      </c>
    </row>
    <row r="416" spans="1:10" x14ac:dyDescent="0.25">
      <c r="A416" s="2">
        <v>414</v>
      </c>
      <c r="B416" s="1" t="s">
        <v>1736</v>
      </c>
      <c r="C416" s="1" t="s">
        <v>1737</v>
      </c>
      <c r="D416" s="1" t="s">
        <v>248</v>
      </c>
      <c r="E416" s="1" t="str">
        <f>HYPERLINK("https://doi.org/10.3390/ma14227023","DOI Link")</f>
        <v>DOI Link</v>
      </c>
      <c r="F416" s="1" t="s">
        <v>9126</v>
      </c>
      <c r="G416" s="1" t="s">
        <v>1738</v>
      </c>
      <c r="H416" s="4" t="s">
        <v>9127</v>
      </c>
      <c r="I416" s="4" t="s">
        <v>9128</v>
      </c>
    </row>
    <row r="417" spans="1:8" x14ac:dyDescent="0.25">
      <c r="A417" s="2">
        <v>415</v>
      </c>
      <c r="B417" s="1" t="s">
        <v>1739</v>
      </c>
      <c r="C417" s="1" t="s">
        <v>1740</v>
      </c>
      <c r="D417" s="1" t="s">
        <v>605</v>
      </c>
      <c r="E417" s="1" t="str">
        <f>HYPERLINK("https://doi.org/10.14006/j.jzjgxb.2021.S2.0055","DOI Link")</f>
        <v>DOI Link</v>
      </c>
      <c r="F417" s="1" t="s">
        <v>1741</v>
      </c>
      <c r="G417" s="1" t="s">
        <v>1742</v>
      </c>
      <c r="H417" s="4" t="s">
        <v>8862</v>
      </c>
    </row>
    <row r="418" spans="1:8" x14ac:dyDescent="0.25">
      <c r="A418" s="2">
        <v>416</v>
      </c>
      <c r="B418" s="1" t="s">
        <v>1743</v>
      </c>
      <c r="C418" s="1" t="s">
        <v>1744</v>
      </c>
      <c r="D418" s="1" t="s">
        <v>463</v>
      </c>
      <c r="E418" s="1" t="str">
        <f>HYPERLINK("https://doi.org/10.3390/app112210529","DOI Link")</f>
        <v>DOI Link</v>
      </c>
      <c r="F418" s="1" t="s">
        <v>1745</v>
      </c>
      <c r="G418" s="1" t="s">
        <v>1746</v>
      </c>
      <c r="H418" s="4" t="s">
        <v>8862</v>
      </c>
    </row>
    <row r="419" spans="1:8" x14ac:dyDescent="0.25">
      <c r="A419" s="2">
        <v>417</v>
      </c>
      <c r="B419" s="1" t="s">
        <v>1747</v>
      </c>
      <c r="C419" s="1" t="s">
        <v>1748</v>
      </c>
      <c r="D419" s="1" t="s">
        <v>463</v>
      </c>
      <c r="E419" s="1" t="str">
        <f>HYPERLINK("https://doi.org/10.3390/app112110499","DOI Link")</f>
        <v>DOI Link</v>
      </c>
      <c r="F419" s="1" t="s">
        <v>9129</v>
      </c>
      <c r="G419" s="1" t="s">
        <v>1749</v>
      </c>
      <c r="H419" s="4" t="s">
        <v>9130</v>
      </c>
    </row>
    <row r="420" spans="1:8" x14ac:dyDescent="0.25">
      <c r="A420" s="2">
        <v>418</v>
      </c>
      <c r="B420" s="1" t="s">
        <v>1750</v>
      </c>
      <c r="C420" s="1" t="s">
        <v>1751</v>
      </c>
      <c r="D420" s="1" t="s">
        <v>1752</v>
      </c>
      <c r="E420" s="1" t="str">
        <f>HYPERLINK("https://doi.org/10.13229/j.cnki.jdxbgxb20200633","DOI Link")</f>
        <v>DOI Link</v>
      </c>
      <c r="F420" s="1" t="s">
        <v>1753</v>
      </c>
      <c r="G420" s="1" t="s">
        <v>1754</v>
      </c>
      <c r="H420" s="4" t="s">
        <v>9027</v>
      </c>
    </row>
    <row r="421" spans="1:8" x14ac:dyDescent="0.25">
      <c r="A421" s="2">
        <v>419</v>
      </c>
      <c r="B421" s="1" t="s">
        <v>1755</v>
      </c>
      <c r="C421" s="1" t="s">
        <v>1756</v>
      </c>
      <c r="D421" s="1" t="s">
        <v>654</v>
      </c>
      <c r="E421" s="1" t="str">
        <f>HYPERLINK("https://doi.org/10.1007/s12206-021-1015-0","DOI Link")</f>
        <v>DOI Link</v>
      </c>
      <c r="F421" s="1" t="s">
        <v>1757</v>
      </c>
      <c r="G421" s="1" t="s">
        <v>1758</v>
      </c>
      <c r="H421" s="4" t="s">
        <v>8862</v>
      </c>
    </row>
    <row r="422" spans="1:8" x14ac:dyDescent="0.25">
      <c r="A422" s="2">
        <v>420</v>
      </c>
      <c r="B422" s="1" t="s">
        <v>1759</v>
      </c>
      <c r="C422" s="1" t="s">
        <v>1760</v>
      </c>
      <c r="D422" s="1" t="s">
        <v>272</v>
      </c>
      <c r="E422" s="1" t="str">
        <f>HYPERLINK("https://doi.org/10.1016/j.engfracmech.2021.108033","DOI Link")</f>
        <v>DOI Link</v>
      </c>
      <c r="F422" s="1" t="s">
        <v>1761</v>
      </c>
      <c r="G422" s="1" t="s">
        <v>1762</v>
      </c>
      <c r="H422" s="4" t="s">
        <v>8862</v>
      </c>
    </row>
    <row r="423" spans="1:8" x14ac:dyDescent="0.25">
      <c r="A423" s="2">
        <v>421</v>
      </c>
      <c r="B423" s="1" t="s">
        <v>1763</v>
      </c>
      <c r="C423" s="1" t="s">
        <v>1764</v>
      </c>
      <c r="D423" s="1" t="s">
        <v>417</v>
      </c>
      <c r="E423" s="1" t="str">
        <f>HYPERLINK("https://doi.org/10.1111/ffe.13580","DOI Link")</f>
        <v>DOI Link</v>
      </c>
      <c r="F423" s="1" t="s">
        <v>1765</v>
      </c>
      <c r="G423" s="1" t="s">
        <v>1766</v>
      </c>
      <c r="H423" s="4" t="s">
        <v>8887</v>
      </c>
    </row>
    <row r="424" spans="1:8" x14ac:dyDescent="0.25">
      <c r="A424" s="2">
        <v>422</v>
      </c>
      <c r="B424" s="1" t="s">
        <v>1767</v>
      </c>
      <c r="C424" s="1" t="s">
        <v>1768</v>
      </c>
      <c r="D424" s="1" t="s">
        <v>1727</v>
      </c>
      <c r="E424" s="1" t="str">
        <f>HYPERLINK("https://doi.org/10.1016/j.jmrt.2021.09.013","DOI Link")</f>
        <v>DOI Link</v>
      </c>
      <c r="F424" s="1" t="s">
        <v>1769</v>
      </c>
      <c r="G424" s="1" t="s">
        <v>1770</v>
      </c>
      <c r="H424" s="4" t="s">
        <v>8899</v>
      </c>
    </row>
    <row r="425" spans="1:8" x14ac:dyDescent="0.25">
      <c r="A425" s="2">
        <v>423</v>
      </c>
      <c r="B425" s="1" t="s">
        <v>1771</v>
      </c>
      <c r="C425" s="1" t="s">
        <v>1772</v>
      </c>
      <c r="D425" s="1" t="s">
        <v>1727</v>
      </c>
      <c r="E425" s="1" t="str">
        <f>HYPERLINK("https://doi.org/10.1016/j.jmrt.2021.08.141","DOI Link")</f>
        <v>DOI Link</v>
      </c>
      <c r="F425" s="1" t="s">
        <v>1773</v>
      </c>
      <c r="G425" s="1" t="s">
        <v>1774</v>
      </c>
      <c r="H425" s="4" t="s">
        <v>8862</v>
      </c>
    </row>
    <row r="426" spans="1:8" x14ac:dyDescent="0.25">
      <c r="A426" s="2">
        <v>424</v>
      </c>
      <c r="B426" s="1" t="s">
        <v>1775</v>
      </c>
      <c r="C426" s="1" t="s">
        <v>1776</v>
      </c>
      <c r="D426" s="1" t="s">
        <v>1727</v>
      </c>
      <c r="E426" s="1" t="str">
        <f>HYPERLINK("https://doi.org/10.1016/j.jmrt.2021.08.062","DOI Link")</f>
        <v>DOI Link</v>
      </c>
      <c r="F426" s="1" t="s">
        <v>9131</v>
      </c>
      <c r="G426" s="1" t="s">
        <v>1777</v>
      </c>
      <c r="H426" s="4" t="s">
        <v>9133</v>
      </c>
    </row>
    <row r="427" spans="1:8" x14ac:dyDescent="0.25">
      <c r="A427" s="2">
        <v>425</v>
      </c>
      <c r="B427" s="1" t="s">
        <v>1778</v>
      </c>
      <c r="C427" s="1" t="s">
        <v>1779</v>
      </c>
      <c r="D427" s="1" t="s">
        <v>224</v>
      </c>
      <c r="E427" s="1" t="str">
        <f>HYPERLINK("https://doi.org/10.1016/j.engstruct.2021.113052","DOI Link")</f>
        <v>DOI Link</v>
      </c>
      <c r="F427" s="1" t="s">
        <v>1780</v>
      </c>
      <c r="G427" s="1" t="s">
        <v>1781</v>
      </c>
      <c r="H427" s="4" t="s">
        <v>8862</v>
      </c>
    </row>
    <row r="428" spans="1:8" x14ac:dyDescent="0.25">
      <c r="A428" s="2">
        <v>426</v>
      </c>
      <c r="B428" s="1" t="s">
        <v>1782</v>
      </c>
      <c r="C428" s="1" t="s">
        <v>1783</v>
      </c>
      <c r="D428" s="1" t="s">
        <v>61</v>
      </c>
      <c r="E428" s="1" t="str">
        <f>HYPERLINK("https://doi.org/10.1016/j.jcsr.2021.106913","DOI Link")</f>
        <v>DOI Link</v>
      </c>
      <c r="F428" s="1" t="s">
        <v>1784</v>
      </c>
      <c r="G428" s="1" t="s">
        <v>1785</v>
      </c>
      <c r="H428" s="4" t="s">
        <v>8862</v>
      </c>
    </row>
    <row r="429" spans="1:8" x14ac:dyDescent="0.25">
      <c r="A429" s="2">
        <v>427</v>
      </c>
      <c r="B429" s="1" t="s">
        <v>1786</v>
      </c>
      <c r="C429" s="1" t="s">
        <v>1787</v>
      </c>
      <c r="D429" s="1" t="s">
        <v>1788</v>
      </c>
      <c r="E429" s="1" t="str">
        <f>HYPERLINK("https://doi.org/10.1007/s13349-021-00512-w","DOI Link")</f>
        <v>DOI Link</v>
      </c>
      <c r="F429" s="1" t="s">
        <v>1789</v>
      </c>
      <c r="G429" s="1" t="s">
        <v>1790</v>
      </c>
      <c r="H429" s="4" t="s">
        <v>8862</v>
      </c>
    </row>
    <row r="430" spans="1:8" x14ac:dyDescent="0.25">
      <c r="A430" s="2">
        <v>428</v>
      </c>
      <c r="B430" s="1" t="s">
        <v>1791</v>
      </c>
      <c r="C430" s="1" t="s">
        <v>1792</v>
      </c>
      <c r="D430" s="1" t="s">
        <v>13</v>
      </c>
      <c r="E430" s="1" t="str">
        <f>HYPERLINK("https://doi.org/10.1016/j.ijfatigue.2021.106437","DOI Link")</f>
        <v>DOI Link</v>
      </c>
      <c r="F430" s="1" t="s">
        <v>9134</v>
      </c>
      <c r="G430" s="1" t="s">
        <v>1793</v>
      </c>
      <c r="H430" s="4" t="s">
        <v>8977</v>
      </c>
    </row>
    <row r="431" spans="1:8" x14ac:dyDescent="0.25">
      <c r="A431" s="2">
        <v>429</v>
      </c>
      <c r="B431" s="1" t="s">
        <v>1794</v>
      </c>
      <c r="C431" s="1" t="s">
        <v>1795</v>
      </c>
      <c r="D431" s="1" t="s">
        <v>13</v>
      </c>
      <c r="E431" s="1" t="str">
        <f>HYPERLINK("https://doi.org/10.1016/j.ijfatigue.2021.106432","DOI Link")</f>
        <v>DOI Link</v>
      </c>
      <c r="F431" s="1" t="s">
        <v>1796</v>
      </c>
      <c r="G431" s="1" t="s">
        <v>1797</v>
      </c>
      <c r="H431" s="4" t="s">
        <v>8862</v>
      </c>
    </row>
    <row r="432" spans="1:8" x14ac:dyDescent="0.25">
      <c r="A432" s="2">
        <v>430</v>
      </c>
      <c r="B432" s="1" t="s">
        <v>1798</v>
      </c>
      <c r="C432" s="1" t="s">
        <v>1799</v>
      </c>
      <c r="D432" s="1" t="s">
        <v>1494</v>
      </c>
      <c r="E432" s="1" t="str">
        <f>HYPERLINK("https://doi.org/10.1016/j.jmatprotec.2021.117279","DOI Link")</f>
        <v>DOI Link</v>
      </c>
      <c r="F432" s="1" t="s">
        <v>1800</v>
      </c>
      <c r="G432" s="1" t="s">
        <v>1801</v>
      </c>
      <c r="H432" s="4" t="s">
        <v>8877</v>
      </c>
    </row>
    <row r="433" spans="1:9" x14ac:dyDescent="0.25">
      <c r="A433" s="2">
        <v>431</v>
      </c>
      <c r="B433" s="1" t="s">
        <v>1802</v>
      </c>
      <c r="C433" s="1" t="s">
        <v>1803</v>
      </c>
      <c r="D433" s="1" t="s">
        <v>1494</v>
      </c>
      <c r="E433" s="1" t="str">
        <f>HYPERLINK("https://doi.org/10.1016/j.jmatprotec.2021.117274","DOI Link")</f>
        <v>DOI Link</v>
      </c>
      <c r="F433" s="1" t="s">
        <v>9135</v>
      </c>
      <c r="G433" s="1" t="s">
        <v>1804</v>
      </c>
      <c r="H433" s="4" t="s">
        <v>9136</v>
      </c>
    </row>
    <row r="434" spans="1:9" x14ac:dyDescent="0.25">
      <c r="A434" s="2">
        <v>432</v>
      </c>
      <c r="B434" s="1" t="s">
        <v>1805</v>
      </c>
      <c r="C434" s="1" t="s">
        <v>1806</v>
      </c>
      <c r="D434" s="1" t="s">
        <v>329</v>
      </c>
      <c r="E434" s="1" t="str">
        <f>HYPERLINK("https://doi.org/10.3969/j.issn.1007-2012.2021.10.016","DOI Link")</f>
        <v>DOI Link</v>
      </c>
      <c r="F434" s="1" t="s">
        <v>9137</v>
      </c>
      <c r="G434" s="1" t="s">
        <v>1807</v>
      </c>
      <c r="H434" s="4" t="s">
        <v>9138</v>
      </c>
      <c r="I434" s="4" t="s">
        <v>9139</v>
      </c>
    </row>
    <row r="435" spans="1:9" x14ac:dyDescent="0.25">
      <c r="A435" s="2">
        <v>433</v>
      </c>
      <c r="B435" s="1" t="s">
        <v>1808</v>
      </c>
      <c r="C435" s="1" t="s">
        <v>1809</v>
      </c>
      <c r="D435" s="1" t="s">
        <v>446</v>
      </c>
      <c r="E435" s="1" t="str">
        <f>HYPERLINK("https://doi.org/10.11896/cldb.20080286","DOI Link")</f>
        <v>DOI Link</v>
      </c>
      <c r="F435" s="1" t="s">
        <v>1810</v>
      </c>
      <c r="G435" s="1" t="s">
        <v>1811</v>
      </c>
      <c r="H435" s="4" t="s">
        <v>8862</v>
      </c>
    </row>
    <row r="436" spans="1:9" x14ac:dyDescent="0.25">
      <c r="A436" s="2">
        <v>434</v>
      </c>
      <c r="B436" s="1" t="s">
        <v>1812</v>
      </c>
      <c r="C436" s="1" t="s">
        <v>1813</v>
      </c>
      <c r="D436" s="1" t="s">
        <v>1814</v>
      </c>
      <c r="E436" s="1" t="str">
        <f>HYPERLINK("https://doi.org/10.11776/cjam.38.05.B216","DOI Link")</f>
        <v>DOI Link</v>
      </c>
      <c r="F436" s="1" t="s">
        <v>1815</v>
      </c>
      <c r="G436" s="1" t="s">
        <v>1816</v>
      </c>
      <c r="H436" s="4" t="s">
        <v>8862</v>
      </c>
    </row>
    <row r="437" spans="1:9" x14ac:dyDescent="0.25">
      <c r="A437" s="2">
        <v>435</v>
      </c>
      <c r="B437" s="1" t="s">
        <v>1817</v>
      </c>
      <c r="C437" s="1" t="s">
        <v>1818</v>
      </c>
      <c r="D437" s="1" t="s">
        <v>224</v>
      </c>
      <c r="E437" s="1" t="str">
        <f>HYPERLINK("https://doi.org/10.1016/j.engstruct.2021.112869","DOI Link")</f>
        <v>DOI Link</v>
      </c>
      <c r="F437" s="1" t="s">
        <v>1819</v>
      </c>
      <c r="G437" s="1" t="s">
        <v>1820</v>
      </c>
      <c r="H437" s="4" t="s">
        <v>8862</v>
      </c>
    </row>
    <row r="438" spans="1:9" x14ac:dyDescent="0.25">
      <c r="A438" s="2">
        <v>436</v>
      </c>
      <c r="B438" s="1" t="s">
        <v>1821</v>
      </c>
      <c r="C438" s="1" t="s">
        <v>1822</v>
      </c>
      <c r="D438" s="1" t="s">
        <v>1557</v>
      </c>
      <c r="E438" s="1" t="str">
        <f>HYPERLINK("https://doi.org/10.1016/j.jmmm.2021.168136","DOI Link")</f>
        <v>DOI Link</v>
      </c>
      <c r="F438" s="1" t="s">
        <v>9140</v>
      </c>
      <c r="G438" s="1" t="s">
        <v>1823</v>
      </c>
      <c r="H438" s="4" t="s">
        <v>9141</v>
      </c>
    </row>
    <row r="439" spans="1:9" x14ac:dyDescent="0.25">
      <c r="A439" s="2">
        <v>437</v>
      </c>
      <c r="B439" s="1" t="s">
        <v>1824</v>
      </c>
      <c r="C439" s="1" t="s">
        <v>1825</v>
      </c>
      <c r="D439" s="1" t="s">
        <v>1305</v>
      </c>
      <c r="E439" s="1" t="str">
        <f>HYPERLINK("https://doi.org/10.5755/j02.mech.25765","DOI Link")</f>
        <v>DOI Link</v>
      </c>
      <c r="F439" s="1" t="s">
        <v>9142</v>
      </c>
      <c r="G439" s="1" t="s">
        <v>1826</v>
      </c>
      <c r="H439" s="4" t="s">
        <v>9026</v>
      </c>
    </row>
    <row r="440" spans="1:9" x14ac:dyDescent="0.25">
      <c r="A440" s="2">
        <v>438</v>
      </c>
      <c r="B440" s="1" t="s">
        <v>1827</v>
      </c>
      <c r="C440" s="1" t="s">
        <v>1828</v>
      </c>
      <c r="D440" s="1" t="s">
        <v>1538</v>
      </c>
      <c r="E440" s="1" t="str">
        <f>HYPERLINK("https://doi.org/10.3969/j.issn.1004-132X.2021.19.004","DOI Link")</f>
        <v>DOI Link</v>
      </c>
      <c r="F440" s="1" t="s">
        <v>1829</v>
      </c>
      <c r="G440" s="1" t="s">
        <v>1830</v>
      </c>
      <c r="H440" s="4" t="s">
        <v>8862</v>
      </c>
    </row>
    <row r="441" spans="1:9" x14ac:dyDescent="0.25">
      <c r="A441" s="2">
        <v>439</v>
      </c>
      <c r="B441" s="1" t="s">
        <v>1831</v>
      </c>
      <c r="C441" s="1" t="s">
        <v>1832</v>
      </c>
      <c r="D441" s="1" t="s">
        <v>1833</v>
      </c>
      <c r="E441" s="1" t="str">
        <f>HYPERLINK("https://doi.org/10.6052/1000-0879-21-154","DOI Link")</f>
        <v>DOI Link</v>
      </c>
      <c r="F441" s="1" t="s">
        <v>1834</v>
      </c>
      <c r="G441" s="1" t="s">
        <v>1835</v>
      </c>
      <c r="H441" s="4" t="s">
        <v>8862</v>
      </c>
    </row>
    <row r="442" spans="1:9" x14ac:dyDescent="0.25">
      <c r="A442" s="2">
        <v>440</v>
      </c>
      <c r="B442" s="1" t="s">
        <v>1836</v>
      </c>
      <c r="C442" s="1" t="s">
        <v>1837</v>
      </c>
      <c r="D442" s="1" t="s">
        <v>1838</v>
      </c>
      <c r="E442" s="1" t="str">
        <f>HYPERLINK("https://doi.org/10.19636/j.cnki.cjsm42-1250/o3.2021.018","DOI Link")</f>
        <v>DOI Link</v>
      </c>
      <c r="F442" s="1" t="s">
        <v>1839</v>
      </c>
      <c r="G442" s="1" t="s">
        <v>1840</v>
      </c>
      <c r="H442" s="4" t="s">
        <v>8863</v>
      </c>
    </row>
    <row r="443" spans="1:9" x14ac:dyDescent="0.25">
      <c r="A443" s="2">
        <v>441</v>
      </c>
      <c r="B443" s="1" t="s">
        <v>1841</v>
      </c>
      <c r="C443" s="1" t="s">
        <v>1842</v>
      </c>
      <c r="D443" s="1" t="s">
        <v>1566</v>
      </c>
      <c r="E443" s="1" t="str">
        <f>HYPERLINK("https://doi.org/10.3969/j.issn.1007-9629.2021.05.025","DOI Link")</f>
        <v>DOI Link</v>
      </c>
      <c r="F443" s="1" t="s">
        <v>1843</v>
      </c>
      <c r="G443" s="1" t="s">
        <v>1844</v>
      </c>
      <c r="H443" s="4" t="s">
        <v>8862</v>
      </c>
    </row>
    <row r="444" spans="1:9" x14ac:dyDescent="0.25">
      <c r="A444" s="2">
        <v>442</v>
      </c>
      <c r="B444" s="1" t="s">
        <v>1845</v>
      </c>
      <c r="C444" s="1" t="s">
        <v>1846</v>
      </c>
      <c r="D444" s="1" t="s">
        <v>351</v>
      </c>
      <c r="E444" s="1" t="str">
        <f>HYPERLINK("https://doi.org/10.3390/met11101620","DOI Link")</f>
        <v>DOI Link</v>
      </c>
      <c r="F444" s="1" t="s">
        <v>9143</v>
      </c>
      <c r="G444" s="1" t="s">
        <v>1847</v>
      </c>
      <c r="H444" s="4" t="s">
        <v>8953</v>
      </c>
    </row>
    <row r="445" spans="1:9" x14ac:dyDescent="0.25">
      <c r="A445" s="2">
        <v>443</v>
      </c>
      <c r="B445" s="1" t="s">
        <v>1848</v>
      </c>
      <c r="C445" s="1" t="s">
        <v>1849</v>
      </c>
      <c r="D445" s="1" t="s">
        <v>248</v>
      </c>
      <c r="E445" s="1" t="str">
        <f>HYPERLINK("https://doi.org/10.3390/ma14195854","DOI Link")</f>
        <v>DOI Link</v>
      </c>
      <c r="F445" s="1" t="s">
        <v>1850</v>
      </c>
      <c r="G445" s="1" t="s">
        <v>1851</v>
      </c>
      <c r="H445" s="4" t="s">
        <v>8862</v>
      </c>
    </row>
    <row r="446" spans="1:9" x14ac:dyDescent="0.25">
      <c r="A446" s="2">
        <v>444</v>
      </c>
      <c r="B446" s="1" t="s">
        <v>1852</v>
      </c>
      <c r="C446" s="1" t="s">
        <v>1853</v>
      </c>
      <c r="D446" s="1" t="s">
        <v>248</v>
      </c>
      <c r="E446" s="1" t="str">
        <f>HYPERLINK("https://doi.org/10.3390/ma14195594","DOI Link")</f>
        <v>DOI Link</v>
      </c>
      <c r="F446" s="1" t="s">
        <v>1854</v>
      </c>
      <c r="G446" s="1" t="s">
        <v>1855</v>
      </c>
      <c r="H446" s="4" t="s">
        <v>8863</v>
      </c>
      <c r="I446" s="4">
        <v>2205</v>
      </c>
    </row>
    <row r="447" spans="1:9" x14ac:dyDescent="0.25">
      <c r="A447" s="2">
        <v>445</v>
      </c>
      <c r="B447" s="1" t="s">
        <v>1856</v>
      </c>
      <c r="C447" s="1" t="s">
        <v>1857</v>
      </c>
      <c r="D447" s="1" t="s">
        <v>1858</v>
      </c>
      <c r="E447" s="1" t="str">
        <f>HYPERLINK("https://doi.org/10.1007/s12239-021-0112-5","DOI Link")</f>
        <v>DOI Link</v>
      </c>
      <c r="F447" s="1" t="s">
        <v>1859</v>
      </c>
      <c r="G447" s="1" t="s">
        <v>1860</v>
      </c>
      <c r="H447" s="4" t="s">
        <v>8862</v>
      </c>
    </row>
    <row r="448" spans="1:9" x14ac:dyDescent="0.25">
      <c r="A448" s="2">
        <v>446</v>
      </c>
      <c r="B448" s="1" t="s">
        <v>1861</v>
      </c>
      <c r="C448" s="1" t="s">
        <v>1862</v>
      </c>
      <c r="D448" s="1" t="s">
        <v>351</v>
      </c>
      <c r="E448" s="1" t="str">
        <f>HYPERLINK("https://doi.org/10.3390/met11101516","DOI Link")</f>
        <v>DOI Link</v>
      </c>
      <c r="F448" s="1" t="s">
        <v>1863</v>
      </c>
      <c r="G448" s="1" t="s">
        <v>1864</v>
      </c>
      <c r="H448" s="4" t="s">
        <v>8862</v>
      </c>
    </row>
    <row r="449" spans="1:8" x14ac:dyDescent="0.25">
      <c r="A449" s="2">
        <v>447</v>
      </c>
      <c r="B449" s="1" t="s">
        <v>1865</v>
      </c>
      <c r="C449" s="1" t="s">
        <v>1866</v>
      </c>
      <c r="D449" s="1" t="s">
        <v>351</v>
      </c>
      <c r="E449" s="1" t="str">
        <f>HYPERLINK("https://doi.org/10.3390/met11101502","DOI Link")</f>
        <v>DOI Link</v>
      </c>
      <c r="F449" s="1" t="s">
        <v>9144</v>
      </c>
      <c r="G449" s="1" t="s">
        <v>1867</v>
      </c>
      <c r="H449" s="4" t="s">
        <v>9132</v>
      </c>
    </row>
    <row r="450" spans="1:8" ht="14.4" x14ac:dyDescent="0.25">
      <c r="A450" s="2">
        <v>448</v>
      </c>
      <c r="B450" s="1" t="s">
        <v>1868</v>
      </c>
      <c r="C450" s="1" t="s">
        <v>1869</v>
      </c>
      <c r="D450" s="1" t="s">
        <v>1870</v>
      </c>
      <c r="E450" s="1" t="str">
        <f>HYPERLINK("https://doi.org/10.1007/s13632-021-00775-1","DOI Link")</f>
        <v>DOI Link</v>
      </c>
      <c r="F450" s="1" t="s">
        <v>9145</v>
      </c>
      <c r="G450" s="1" t="s">
        <v>1871</v>
      </c>
      <c r="H450" s="4" t="s">
        <v>9146</v>
      </c>
    </row>
    <row r="451" spans="1:8" x14ac:dyDescent="0.25">
      <c r="A451" s="2">
        <v>449</v>
      </c>
      <c r="B451" s="1" t="s">
        <v>1872</v>
      </c>
      <c r="C451" s="1" t="s">
        <v>1873</v>
      </c>
      <c r="D451" s="1" t="s">
        <v>1874</v>
      </c>
      <c r="E451" s="1" t="str">
        <f>HYPERLINK("https://doi.org/10.11835/j.issn.2096-6717.2020.081","DOI Link")</f>
        <v>DOI Link</v>
      </c>
      <c r="F451" s="1" t="s">
        <v>9147</v>
      </c>
      <c r="G451" s="1" t="s">
        <v>1875</v>
      </c>
      <c r="H451" s="4" t="s">
        <v>8871</v>
      </c>
    </row>
    <row r="452" spans="1:8" x14ac:dyDescent="0.25">
      <c r="A452" s="2">
        <v>450</v>
      </c>
      <c r="B452" s="1" t="s">
        <v>1876</v>
      </c>
      <c r="C452" s="1" t="s">
        <v>1877</v>
      </c>
      <c r="D452" s="1" t="s">
        <v>23</v>
      </c>
      <c r="E452" s="1" t="str">
        <f>HYPERLINK("https://doi.org/10.1061/(ASCE)ST.1943-541X.0003146","DOI Link")</f>
        <v>DOI Link</v>
      </c>
      <c r="F452" s="1" t="s">
        <v>1878</v>
      </c>
      <c r="G452" s="1" t="s">
        <v>1879</v>
      </c>
      <c r="H452" s="4" t="s">
        <v>8862</v>
      </c>
    </row>
    <row r="453" spans="1:8" x14ac:dyDescent="0.25">
      <c r="A453" s="2">
        <v>451</v>
      </c>
      <c r="B453" s="1" t="s">
        <v>1880</v>
      </c>
      <c r="C453" s="1" t="s">
        <v>1881</v>
      </c>
      <c r="D453" s="1" t="s">
        <v>13</v>
      </c>
      <c r="E453" s="1" t="str">
        <f>HYPERLINK("https://doi.org/10.1016/j.ijfatigue.2021.106324","DOI Link")</f>
        <v>DOI Link</v>
      </c>
      <c r="F453" s="1" t="s">
        <v>1882</v>
      </c>
      <c r="G453" s="1" t="s">
        <v>1883</v>
      </c>
      <c r="H453" s="4" t="s">
        <v>8862</v>
      </c>
    </row>
    <row r="454" spans="1:8" x14ac:dyDescent="0.25">
      <c r="A454" s="2">
        <v>452</v>
      </c>
      <c r="B454" s="1" t="s">
        <v>1884</v>
      </c>
      <c r="C454" s="1" t="s">
        <v>1885</v>
      </c>
      <c r="D454" s="1" t="s">
        <v>51</v>
      </c>
      <c r="E454" s="1" t="str">
        <f>HYPERLINK("https://doi.org/10.1016/j.istruc.2021.06.080","DOI Link")</f>
        <v>DOI Link</v>
      </c>
      <c r="F454" s="1" t="s">
        <v>9148</v>
      </c>
      <c r="G454" s="1" t="s">
        <v>1886</v>
      </c>
      <c r="H454" s="4" t="s">
        <v>8935</v>
      </c>
    </row>
    <row r="455" spans="1:8" x14ac:dyDescent="0.25">
      <c r="A455" s="2">
        <v>453</v>
      </c>
      <c r="B455" s="1" t="s">
        <v>1887</v>
      </c>
      <c r="C455" s="1" t="s">
        <v>1888</v>
      </c>
      <c r="D455" s="1" t="s">
        <v>85</v>
      </c>
      <c r="E455" s="1" t="str">
        <f>HYPERLINK("https://doi.org/10.1016/j.addma.2021.102147","DOI Link")</f>
        <v>DOI Link</v>
      </c>
      <c r="F455" s="1" t="s">
        <v>1889</v>
      </c>
      <c r="G455" s="1" t="s">
        <v>1890</v>
      </c>
      <c r="H455" s="4" t="s">
        <v>8877</v>
      </c>
    </row>
    <row r="456" spans="1:8" x14ac:dyDescent="0.25">
      <c r="A456" s="2">
        <v>454</v>
      </c>
      <c r="B456" s="1" t="s">
        <v>1891</v>
      </c>
      <c r="C456" s="1" t="s">
        <v>1892</v>
      </c>
      <c r="D456" s="1" t="s">
        <v>13</v>
      </c>
      <c r="E456" s="1" t="str">
        <f>HYPERLINK("https://doi.org/10.1016/j.ijfatigue.2021.106225","DOI Link")</f>
        <v>DOI Link</v>
      </c>
      <c r="F456" s="1" t="s">
        <v>9149</v>
      </c>
      <c r="G456" s="1" t="s">
        <v>1893</v>
      </c>
      <c r="H456" s="4" t="s">
        <v>8882</v>
      </c>
    </row>
    <row r="457" spans="1:8" x14ac:dyDescent="0.25">
      <c r="A457" s="2">
        <v>455</v>
      </c>
      <c r="B457" s="1" t="s">
        <v>1894</v>
      </c>
      <c r="C457" s="1" t="s">
        <v>1895</v>
      </c>
      <c r="D457" s="1" t="s">
        <v>13</v>
      </c>
      <c r="E457" s="1" t="str">
        <f>HYPERLINK("https://doi.org/10.1016/j.ijfatigue.2021.106410","DOI Link")</f>
        <v>DOI Link</v>
      </c>
      <c r="F457" s="1" t="s">
        <v>9150</v>
      </c>
      <c r="G457" s="1" t="s">
        <v>1896</v>
      </c>
      <c r="H457" s="4" t="s">
        <v>9151</v>
      </c>
    </row>
    <row r="458" spans="1:8" x14ac:dyDescent="0.25">
      <c r="A458" s="2">
        <v>456</v>
      </c>
      <c r="B458" s="1" t="s">
        <v>1897</v>
      </c>
      <c r="C458" s="1" t="s">
        <v>1898</v>
      </c>
      <c r="D458" s="1" t="s">
        <v>417</v>
      </c>
      <c r="E458" s="1" t="str">
        <f>HYPERLINK("https://doi.org/10.1111/ffe.13536","DOI Link")</f>
        <v>DOI Link</v>
      </c>
      <c r="F458" s="1" t="s">
        <v>1899</v>
      </c>
      <c r="G458" s="1" t="s">
        <v>1900</v>
      </c>
      <c r="H458" s="4" t="s">
        <v>8885</v>
      </c>
    </row>
    <row r="459" spans="1:8" x14ac:dyDescent="0.25">
      <c r="A459" s="2">
        <v>457</v>
      </c>
      <c r="B459" s="1" t="s">
        <v>1901</v>
      </c>
      <c r="C459" s="1" t="s">
        <v>1902</v>
      </c>
      <c r="D459" s="1" t="s">
        <v>13</v>
      </c>
      <c r="E459" s="1" t="str">
        <f>HYPERLINK("https://doi.org/10.1016/j.ijfatigue.2021.106383","DOI Link")</f>
        <v>DOI Link</v>
      </c>
      <c r="F459" s="1" t="s">
        <v>1903</v>
      </c>
      <c r="G459" s="1" t="s">
        <v>1904</v>
      </c>
      <c r="H459" s="4" t="s">
        <v>8862</v>
      </c>
    </row>
    <row r="460" spans="1:8" x14ac:dyDescent="0.25">
      <c r="A460" s="2">
        <v>458</v>
      </c>
      <c r="B460" s="1" t="s">
        <v>1905</v>
      </c>
      <c r="C460" s="1" t="s">
        <v>1906</v>
      </c>
      <c r="D460" s="1" t="s">
        <v>224</v>
      </c>
      <c r="E460" s="1" t="str">
        <f>HYPERLINK("https://doi.org/10.1016/j.engstruct.2021.112729","DOI Link")</f>
        <v>DOI Link</v>
      </c>
      <c r="F460" s="1" t="s">
        <v>9152</v>
      </c>
      <c r="G460" s="1" t="s">
        <v>1907</v>
      </c>
      <c r="H460" s="4" t="s">
        <v>9153</v>
      </c>
    </row>
    <row r="461" spans="1:8" x14ac:dyDescent="0.25">
      <c r="A461" s="2">
        <v>459</v>
      </c>
      <c r="B461" s="1" t="s">
        <v>1908</v>
      </c>
      <c r="C461" s="1" t="s">
        <v>1909</v>
      </c>
      <c r="D461" s="1" t="s">
        <v>13</v>
      </c>
      <c r="E461" s="1" t="str">
        <f>HYPERLINK("https://doi.org/10.1016/j.ijfatigue.2021.106319","DOI Link")</f>
        <v>DOI Link</v>
      </c>
      <c r="F461" s="1" t="s">
        <v>1910</v>
      </c>
      <c r="G461" s="1" t="s">
        <v>1911</v>
      </c>
      <c r="H461" s="4" t="s">
        <v>8877</v>
      </c>
    </row>
    <row r="462" spans="1:8" x14ac:dyDescent="0.25">
      <c r="A462" s="2">
        <v>460</v>
      </c>
      <c r="B462" s="1" t="s">
        <v>1912</v>
      </c>
      <c r="C462" s="1" t="s">
        <v>1913</v>
      </c>
      <c r="D462" s="1" t="s">
        <v>514</v>
      </c>
      <c r="E462" s="1" t="str">
        <f>HYPERLINK("https://doi.org/10.1016/j.ijpvp.2021.104458","DOI Link")</f>
        <v>DOI Link</v>
      </c>
      <c r="F462" s="1" t="s">
        <v>1914</v>
      </c>
      <c r="G462" s="1" t="s">
        <v>1915</v>
      </c>
      <c r="H462" s="4" t="s">
        <v>8862</v>
      </c>
    </row>
    <row r="463" spans="1:8" x14ac:dyDescent="0.25">
      <c r="A463" s="2">
        <v>461</v>
      </c>
      <c r="B463" s="1" t="s">
        <v>1916</v>
      </c>
      <c r="C463" s="1" t="s">
        <v>1917</v>
      </c>
      <c r="D463" s="1" t="s">
        <v>13</v>
      </c>
      <c r="E463" s="1" t="str">
        <f>HYPERLINK("https://doi.org/10.1016/j.ijfatigue.2021.106363","DOI Link")</f>
        <v>DOI Link</v>
      </c>
      <c r="F463" s="1" t="s">
        <v>1918</v>
      </c>
      <c r="G463" s="1" t="s">
        <v>1919</v>
      </c>
      <c r="H463" s="4" t="s">
        <v>8862</v>
      </c>
    </row>
    <row r="464" spans="1:8" x14ac:dyDescent="0.25">
      <c r="A464" s="2">
        <v>462</v>
      </c>
      <c r="B464" s="1" t="s">
        <v>1920</v>
      </c>
      <c r="C464" s="1" t="s">
        <v>1921</v>
      </c>
      <c r="D464" s="1" t="s">
        <v>209</v>
      </c>
      <c r="E464" s="1" t="str">
        <f>HYPERLINK("https://doi.org/10.1177/14644207211003321","DOI Link")</f>
        <v>DOI Link</v>
      </c>
      <c r="F464" s="1" t="s">
        <v>1922</v>
      </c>
      <c r="G464" s="1" t="s">
        <v>1923</v>
      </c>
      <c r="H464" s="4" t="s">
        <v>8862</v>
      </c>
    </row>
    <row r="465" spans="1:8" x14ac:dyDescent="0.25">
      <c r="A465" s="2">
        <v>463</v>
      </c>
      <c r="B465" s="1" t="s">
        <v>1924</v>
      </c>
      <c r="C465" s="1" t="s">
        <v>1925</v>
      </c>
      <c r="D465" s="1" t="s">
        <v>827</v>
      </c>
      <c r="E465" s="1" t="str">
        <f>HYPERLINK("https://doi.org/10.1016/j.ymssp.2021.107782","DOI Link")</f>
        <v>DOI Link</v>
      </c>
      <c r="F465" s="1" t="s">
        <v>1926</v>
      </c>
      <c r="G465" s="1" t="s">
        <v>1927</v>
      </c>
      <c r="H465" s="4" t="s">
        <v>8862</v>
      </c>
    </row>
    <row r="466" spans="1:8" x14ac:dyDescent="0.25">
      <c r="A466" s="2">
        <v>464</v>
      </c>
      <c r="B466" s="1" t="s">
        <v>1928</v>
      </c>
      <c r="C466" s="1" t="s">
        <v>1929</v>
      </c>
      <c r="D466" s="1" t="s">
        <v>1930</v>
      </c>
      <c r="E466" s="1" t="str">
        <f>HYPERLINK("https://doi.org/10.3788/CJL202148.1802017","DOI Link")</f>
        <v>DOI Link</v>
      </c>
      <c r="F466" s="1" t="s">
        <v>9154</v>
      </c>
      <c r="G466" s="1" t="s">
        <v>1931</v>
      </c>
      <c r="H466" s="4" t="s">
        <v>9026</v>
      </c>
    </row>
    <row r="467" spans="1:8" ht="14.4" x14ac:dyDescent="0.25">
      <c r="A467" s="2">
        <v>465</v>
      </c>
      <c r="B467" s="1" t="s">
        <v>1932</v>
      </c>
      <c r="C467" s="1" t="s">
        <v>1933</v>
      </c>
      <c r="D467" s="1" t="s">
        <v>1930</v>
      </c>
      <c r="E467" s="1" t="str">
        <f>HYPERLINK("https://doi.org/10.3788/CJL202148.1802003","DOI Link")</f>
        <v>DOI Link</v>
      </c>
      <c r="F467" s="1" t="s">
        <v>8781</v>
      </c>
      <c r="G467" s="1" t="s">
        <v>1934</v>
      </c>
      <c r="H467" s="4" t="s">
        <v>8862</v>
      </c>
    </row>
    <row r="468" spans="1:8" x14ac:dyDescent="0.25">
      <c r="A468" s="2">
        <v>466</v>
      </c>
      <c r="B468" s="1" t="s">
        <v>1935</v>
      </c>
      <c r="C468" s="1" t="s">
        <v>1936</v>
      </c>
      <c r="D468" s="1" t="s">
        <v>1166</v>
      </c>
      <c r="E468" s="1" t="str">
        <f>HYPERLINK("https://doi.org/10.1016/j.matpr.2020.08.115","DOI Link")</f>
        <v>DOI Link</v>
      </c>
      <c r="F468" s="1" t="s">
        <v>1937</v>
      </c>
      <c r="G468" s="1" t="s">
        <v>1938</v>
      </c>
      <c r="H468" s="4" t="s">
        <v>8862</v>
      </c>
    </row>
    <row r="469" spans="1:8" x14ac:dyDescent="0.25">
      <c r="A469" s="2">
        <v>467</v>
      </c>
      <c r="B469" s="1" t="s">
        <v>1939</v>
      </c>
      <c r="C469" s="1" t="s">
        <v>1940</v>
      </c>
      <c r="D469" s="1" t="s">
        <v>1941</v>
      </c>
      <c r="E469" s="1" t="str">
        <f>HYPERLINK("https://doi.org/10.16285/j.rsm.2021.0295","DOI Link")</f>
        <v>DOI Link</v>
      </c>
      <c r="F469" s="1" t="s">
        <v>1942</v>
      </c>
      <c r="G469" s="1" t="s">
        <v>1943</v>
      </c>
      <c r="H469" s="4" t="s">
        <v>8862</v>
      </c>
    </row>
    <row r="470" spans="1:8" x14ac:dyDescent="0.25">
      <c r="A470" s="2">
        <v>468</v>
      </c>
      <c r="B470" s="1" t="s">
        <v>1944</v>
      </c>
      <c r="C470" s="1" t="s">
        <v>1945</v>
      </c>
      <c r="D470" s="1" t="s">
        <v>267</v>
      </c>
      <c r="E470" s="1" t="str">
        <f>HYPERLINK("https://doi.org/10.1016/j.msea.2021.140826","DOI Link")</f>
        <v>DOI Link</v>
      </c>
      <c r="F470" s="1" t="s">
        <v>9155</v>
      </c>
      <c r="G470" s="1" t="s">
        <v>1946</v>
      </c>
      <c r="H470" s="4" t="s">
        <v>9156</v>
      </c>
    </row>
    <row r="471" spans="1:8" ht="14.4" x14ac:dyDescent="0.25">
      <c r="A471" s="2">
        <v>469</v>
      </c>
      <c r="B471" s="1" t="s">
        <v>1947</v>
      </c>
      <c r="C471" s="1" t="s">
        <v>1948</v>
      </c>
      <c r="D471" s="1" t="s">
        <v>1949</v>
      </c>
      <c r="E471" s="1" t="str">
        <f>HYPERLINK("https://doi.org/10.1016/j.nme.2021.101052","DOI Link")</f>
        <v>DOI Link</v>
      </c>
      <c r="F471" s="1" t="s">
        <v>8782</v>
      </c>
      <c r="G471" s="1" t="s">
        <v>1950</v>
      </c>
      <c r="H471" s="4" t="s">
        <v>8862</v>
      </c>
    </row>
    <row r="472" spans="1:8" x14ac:dyDescent="0.25">
      <c r="A472" s="2">
        <v>470</v>
      </c>
      <c r="B472" s="1" t="s">
        <v>1951</v>
      </c>
      <c r="C472" s="1" t="s">
        <v>1952</v>
      </c>
      <c r="D472" s="1" t="s">
        <v>363</v>
      </c>
      <c r="E472" s="1" t="str">
        <f>HYPERLINK("https://doi.org/10.16078/j.tribology.2021157","DOI Link")</f>
        <v>DOI Link</v>
      </c>
      <c r="F472" s="1" t="s">
        <v>1953</v>
      </c>
      <c r="G472" s="1" t="s">
        <v>1954</v>
      </c>
      <c r="H472" s="4" t="s">
        <v>8862</v>
      </c>
    </row>
    <row r="473" spans="1:8" x14ac:dyDescent="0.25">
      <c r="A473" s="2">
        <v>471</v>
      </c>
      <c r="B473" s="1" t="s">
        <v>1955</v>
      </c>
      <c r="C473" s="1" t="s">
        <v>1956</v>
      </c>
      <c r="D473" s="1" t="s">
        <v>1957</v>
      </c>
      <c r="E473" s="1" t="str">
        <f>HYPERLINK("https://doi.org/10.1134/S1029959921050143","DOI Link")</f>
        <v>DOI Link</v>
      </c>
      <c r="F473" s="1" t="s">
        <v>1958</v>
      </c>
      <c r="G473" s="1" t="s">
        <v>1959</v>
      </c>
      <c r="H473" s="4" t="s">
        <v>8862</v>
      </c>
    </row>
    <row r="474" spans="1:8" x14ac:dyDescent="0.25">
      <c r="A474" s="2">
        <v>472</v>
      </c>
      <c r="B474" s="1" t="s">
        <v>1960</v>
      </c>
      <c r="C474" s="1" t="s">
        <v>1961</v>
      </c>
      <c r="D474" s="1" t="s">
        <v>481</v>
      </c>
      <c r="E474" s="1" t="str">
        <f>HYPERLINK("https://doi.org/10.13228/j.boyuan.issn0449-749x.20210092","DOI Link")</f>
        <v>DOI Link</v>
      </c>
      <c r="F474" s="1" t="s">
        <v>1962</v>
      </c>
      <c r="G474" s="1" t="s">
        <v>1963</v>
      </c>
      <c r="H474" s="4" t="s">
        <v>8862</v>
      </c>
    </row>
    <row r="475" spans="1:8" x14ac:dyDescent="0.25">
      <c r="A475" s="2">
        <v>473</v>
      </c>
      <c r="B475" s="1" t="s">
        <v>1964</v>
      </c>
      <c r="C475" s="1" t="s">
        <v>1965</v>
      </c>
      <c r="D475" s="1" t="s">
        <v>248</v>
      </c>
      <c r="E475" s="1" t="str">
        <f>HYPERLINK("https://doi.org/10.3390/ma14185420","DOI Link")</f>
        <v>DOI Link</v>
      </c>
      <c r="F475" s="1" t="s">
        <v>9157</v>
      </c>
      <c r="G475" s="1" t="s">
        <v>1966</v>
      </c>
      <c r="H475" s="4" t="s">
        <v>9158</v>
      </c>
    </row>
    <row r="476" spans="1:8" x14ac:dyDescent="0.25">
      <c r="A476" s="2">
        <v>474</v>
      </c>
      <c r="B476" s="1" t="s">
        <v>1967</v>
      </c>
      <c r="C476" s="1" t="s">
        <v>1968</v>
      </c>
      <c r="D476" s="1" t="s">
        <v>351</v>
      </c>
      <c r="E476" s="1" t="str">
        <f>HYPERLINK("https://doi.org/10.3390/met11091455","DOI Link")</f>
        <v>DOI Link</v>
      </c>
      <c r="F476" s="1" t="s">
        <v>9159</v>
      </c>
      <c r="G476" s="1" t="s">
        <v>1969</v>
      </c>
      <c r="H476" s="4" t="s">
        <v>9160</v>
      </c>
    </row>
    <row r="477" spans="1:8" x14ac:dyDescent="0.25">
      <c r="A477" s="2">
        <v>475</v>
      </c>
      <c r="B477" s="1" t="s">
        <v>1970</v>
      </c>
      <c r="C477" s="1" t="s">
        <v>1971</v>
      </c>
      <c r="D477" s="1" t="s">
        <v>248</v>
      </c>
      <c r="E477" s="1" t="str">
        <f>HYPERLINK("https://doi.org/10.3390/ma14185275","DOI Link")</f>
        <v>DOI Link</v>
      </c>
      <c r="F477" s="1" t="s">
        <v>1972</v>
      </c>
      <c r="G477" s="1" t="s">
        <v>1973</v>
      </c>
      <c r="H477" s="4" t="s">
        <v>8862</v>
      </c>
    </row>
    <row r="478" spans="1:8" x14ac:dyDescent="0.25">
      <c r="A478" s="2">
        <v>476</v>
      </c>
      <c r="B478" s="1" t="s">
        <v>1974</v>
      </c>
      <c r="C478" s="1" t="s">
        <v>1975</v>
      </c>
      <c r="D478" s="1" t="s">
        <v>463</v>
      </c>
      <c r="E478" s="1" t="str">
        <f>HYPERLINK("https://doi.org/10.3390/app11188297","DOI Link")</f>
        <v>DOI Link</v>
      </c>
      <c r="F478" s="1" t="s">
        <v>1976</v>
      </c>
      <c r="G478" s="1" t="s">
        <v>1977</v>
      </c>
      <c r="H478" s="4" t="s">
        <v>8862</v>
      </c>
    </row>
    <row r="479" spans="1:8" ht="14.4" x14ac:dyDescent="0.25">
      <c r="A479" s="2">
        <v>477</v>
      </c>
      <c r="B479" s="1" t="s">
        <v>1978</v>
      </c>
      <c r="C479" s="1" t="s">
        <v>1979</v>
      </c>
      <c r="D479" s="1" t="s">
        <v>351</v>
      </c>
      <c r="E479" s="1" t="str">
        <f>HYPERLINK("https://doi.org/10.3390/met11091427","DOI Link")</f>
        <v>DOI Link</v>
      </c>
      <c r="F479" s="1" t="s">
        <v>8783</v>
      </c>
      <c r="G479" s="1" t="s">
        <v>1980</v>
      </c>
      <c r="H479" s="4" t="s">
        <v>8862</v>
      </c>
    </row>
    <row r="480" spans="1:8" ht="14.4" x14ac:dyDescent="0.25">
      <c r="A480" s="2">
        <v>478</v>
      </c>
      <c r="B480" s="1" t="s">
        <v>1981</v>
      </c>
      <c r="C480" s="1" t="s">
        <v>1982</v>
      </c>
      <c r="D480" s="1" t="s">
        <v>248</v>
      </c>
      <c r="E480" s="1" t="str">
        <f>HYPERLINK("https://doi.org/10.3390/ma14174828","DOI Link")</f>
        <v>DOI Link</v>
      </c>
      <c r="F480" s="1" t="s">
        <v>8784</v>
      </c>
      <c r="G480" s="1" t="s">
        <v>1983</v>
      </c>
      <c r="H480" s="4" t="s">
        <v>8862</v>
      </c>
    </row>
    <row r="481" spans="1:10" x14ac:dyDescent="0.25">
      <c r="A481" s="2">
        <v>479</v>
      </c>
      <c r="B481" s="1" t="s">
        <v>1984</v>
      </c>
      <c r="C481" s="1" t="s">
        <v>1985</v>
      </c>
      <c r="D481" s="1" t="s">
        <v>125</v>
      </c>
      <c r="E481" s="1" t="str">
        <f>HYPERLINK("https://doi.org/10.1007/s40430-021-03147-6","DOI Link")</f>
        <v>DOI Link</v>
      </c>
      <c r="F481" s="1" t="s">
        <v>9161</v>
      </c>
      <c r="G481" s="1" t="s">
        <v>1986</v>
      </c>
      <c r="H481" s="4" t="s">
        <v>8862</v>
      </c>
    </row>
    <row r="482" spans="1:10" x14ac:dyDescent="0.25">
      <c r="A482" s="2">
        <v>480</v>
      </c>
      <c r="B482" s="1" t="s">
        <v>1987</v>
      </c>
      <c r="C482" s="1" t="s">
        <v>1988</v>
      </c>
      <c r="D482" s="1" t="s">
        <v>61</v>
      </c>
      <c r="E482" s="1" t="str">
        <f>HYPERLINK("https://doi.org/10.1016/j.jcsr.2021.106811","DOI Link")</f>
        <v>DOI Link</v>
      </c>
      <c r="F482" s="1" t="s">
        <v>1989</v>
      </c>
      <c r="G482" s="1" t="s">
        <v>1990</v>
      </c>
      <c r="H482" s="4" t="s">
        <v>8879</v>
      </c>
    </row>
    <row r="483" spans="1:10" x14ac:dyDescent="0.25">
      <c r="A483" s="2">
        <v>481</v>
      </c>
      <c r="B483" s="1" t="s">
        <v>1991</v>
      </c>
      <c r="C483" s="1" t="s">
        <v>1992</v>
      </c>
      <c r="D483" s="1" t="s">
        <v>61</v>
      </c>
      <c r="E483" s="1" t="str">
        <f>HYPERLINK("https://doi.org/10.1016/j.jcsr.2021.106817","DOI Link")</f>
        <v>DOI Link</v>
      </c>
      <c r="F483" s="1" t="s">
        <v>1993</v>
      </c>
      <c r="G483" s="1" t="s">
        <v>1994</v>
      </c>
      <c r="H483" s="4" t="s">
        <v>8862</v>
      </c>
    </row>
    <row r="484" spans="1:10" x14ac:dyDescent="0.25">
      <c r="A484" s="2">
        <v>482</v>
      </c>
      <c r="B484" s="1" t="s">
        <v>1995</v>
      </c>
      <c r="C484" s="1" t="s">
        <v>1996</v>
      </c>
      <c r="D484" s="1" t="s">
        <v>33</v>
      </c>
      <c r="E484" s="1" t="str">
        <f>HYPERLINK("https://doi.org/10.1016/j.engfailanal.2021.105471","DOI Link")</f>
        <v>DOI Link</v>
      </c>
      <c r="F484" s="1" t="s">
        <v>1997</v>
      </c>
      <c r="G484" s="1" t="s">
        <v>1998</v>
      </c>
      <c r="H484" s="4" t="s">
        <v>8862</v>
      </c>
    </row>
    <row r="485" spans="1:10" x14ac:dyDescent="0.25">
      <c r="A485" s="2">
        <v>483</v>
      </c>
      <c r="B485" s="1" t="s">
        <v>1999</v>
      </c>
      <c r="C485" s="1" t="s">
        <v>2000</v>
      </c>
      <c r="D485" s="1" t="s">
        <v>61</v>
      </c>
      <c r="E485" s="1" t="str">
        <f>HYPERLINK("https://doi.org/10.1016/j.jcsr.2021.106798","DOI Link")</f>
        <v>DOI Link</v>
      </c>
      <c r="F485" s="1" t="s">
        <v>2001</v>
      </c>
      <c r="G485" s="1" t="s">
        <v>2002</v>
      </c>
      <c r="H485" s="4" t="s">
        <v>8862</v>
      </c>
    </row>
    <row r="486" spans="1:10" x14ac:dyDescent="0.25">
      <c r="A486" s="2">
        <v>484</v>
      </c>
      <c r="B486" s="1" t="s">
        <v>2003</v>
      </c>
      <c r="C486" s="1" t="s">
        <v>2004</v>
      </c>
      <c r="D486" s="1" t="s">
        <v>13</v>
      </c>
      <c r="E486" s="1" t="str">
        <f>HYPERLINK("https://doi.org/10.1016/j.ijfatigue.2021.106327","DOI Link")</f>
        <v>DOI Link</v>
      </c>
      <c r="F486" s="1" t="s">
        <v>9162</v>
      </c>
      <c r="G486" s="1" t="s">
        <v>2005</v>
      </c>
      <c r="H486" s="4" t="s">
        <v>9163</v>
      </c>
    </row>
    <row r="487" spans="1:10" x14ac:dyDescent="0.25">
      <c r="A487" s="2">
        <v>485</v>
      </c>
      <c r="B487" s="1" t="s">
        <v>2006</v>
      </c>
      <c r="C487" s="1" t="s">
        <v>2007</v>
      </c>
      <c r="D487" s="1" t="s">
        <v>94</v>
      </c>
      <c r="E487" s="1" t="str">
        <f>HYPERLINK("https://doi.org/10.1016/j.jobe.2021.102649","DOI Link")</f>
        <v>DOI Link</v>
      </c>
      <c r="F487" s="1" t="s">
        <v>2008</v>
      </c>
      <c r="G487" s="1" t="s">
        <v>2009</v>
      </c>
      <c r="H487" s="4" t="s">
        <v>8862</v>
      </c>
    </row>
    <row r="488" spans="1:10" x14ac:dyDescent="0.25">
      <c r="A488" s="2">
        <v>486</v>
      </c>
      <c r="B488" s="1" t="s">
        <v>2010</v>
      </c>
      <c r="C488" s="1" t="s">
        <v>2011</v>
      </c>
      <c r="D488" s="1" t="s">
        <v>2012</v>
      </c>
      <c r="E488" s="1" t="str">
        <f>HYPERLINK("https://doi.org/10.1016/j.tws.2021.108038","DOI Link")</f>
        <v>DOI Link</v>
      </c>
      <c r="F488" s="1" t="s">
        <v>9164</v>
      </c>
      <c r="G488" s="1" t="s">
        <v>2013</v>
      </c>
      <c r="H488" s="4" t="s">
        <v>8871</v>
      </c>
      <c r="I488" s="4" t="s">
        <v>9165</v>
      </c>
      <c r="J488" s="1" t="s">
        <v>8870</v>
      </c>
    </row>
    <row r="489" spans="1:10" x14ac:dyDescent="0.25">
      <c r="A489" s="2">
        <v>487</v>
      </c>
      <c r="B489" s="1" t="s">
        <v>2014</v>
      </c>
      <c r="C489" s="1" t="s">
        <v>2015</v>
      </c>
      <c r="D489" s="1" t="s">
        <v>61</v>
      </c>
      <c r="E489" s="1" t="str">
        <f>HYPERLINK("https://doi.org/10.1016/j.jcsr.2021.106765","DOI Link")</f>
        <v>DOI Link</v>
      </c>
      <c r="F489" s="1" t="s">
        <v>2016</v>
      </c>
      <c r="G489" s="1" t="s">
        <v>2017</v>
      </c>
      <c r="H489" s="4" t="s">
        <v>8862</v>
      </c>
    </row>
    <row r="490" spans="1:10" x14ac:dyDescent="0.25">
      <c r="A490" s="2">
        <v>488</v>
      </c>
      <c r="B490" s="1" t="s">
        <v>2018</v>
      </c>
      <c r="C490" s="1" t="s">
        <v>2019</v>
      </c>
      <c r="D490" s="1" t="s">
        <v>13</v>
      </c>
      <c r="E490" s="1" t="str">
        <f>HYPERLINK("https://doi.org/10.1016/j.ijfatigue.2021.106330","DOI Link")</f>
        <v>DOI Link</v>
      </c>
      <c r="F490" s="1" t="s">
        <v>2020</v>
      </c>
      <c r="G490" s="1" t="s">
        <v>2021</v>
      </c>
      <c r="H490" s="4" t="s">
        <v>8862</v>
      </c>
    </row>
    <row r="491" spans="1:10" x14ac:dyDescent="0.25">
      <c r="A491" s="2">
        <v>489</v>
      </c>
      <c r="B491" s="1" t="s">
        <v>2022</v>
      </c>
      <c r="C491" s="1" t="s">
        <v>2023</v>
      </c>
      <c r="D491" s="1" t="s">
        <v>170</v>
      </c>
      <c r="E491" s="1" t="str">
        <f>HYPERLINK("https://doi.org/10.1016/j.triboint.2021.107092","DOI Link")</f>
        <v>DOI Link</v>
      </c>
      <c r="F491" s="1" t="s">
        <v>9166</v>
      </c>
      <c r="G491" s="1" t="s">
        <v>2024</v>
      </c>
      <c r="H491" s="4" t="s">
        <v>9167</v>
      </c>
      <c r="I491" s="4" t="s">
        <v>8947</v>
      </c>
    </row>
    <row r="492" spans="1:10" x14ac:dyDescent="0.25">
      <c r="A492" s="2">
        <v>490</v>
      </c>
      <c r="B492" s="1" t="s">
        <v>2025</v>
      </c>
      <c r="C492" s="1" t="s">
        <v>2026</v>
      </c>
      <c r="D492" s="1" t="s">
        <v>13</v>
      </c>
      <c r="E492" s="1" t="str">
        <f>HYPERLINK("https://doi.org/10.1016/j.ijfatigue.2021.106309","DOI Link")</f>
        <v>DOI Link</v>
      </c>
      <c r="F492" s="1" t="s">
        <v>9168</v>
      </c>
      <c r="G492" s="1" t="s">
        <v>2027</v>
      </c>
      <c r="H492" s="4" t="s">
        <v>9151</v>
      </c>
    </row>
    <row r="493" spans="1:10" x14ac:dyDescent="0.25">
      <c r="A493" s="2">
        <v>491</v>
      </c>
      <c r="B493" s="1" t="s">
        <v>2028</v>
      </c>
      <c r="C493" s="1" t="s">
        <v>2029</v>
      </c>
      <c r="D493" s="1" t="s">
        <v>797</v>
      </c>
      <c r="E493" s="1" t="str">
        <f>HYPERLINK("https://doi.org/10.1002/srin.202100054","DOI Link")</f>
        <v>DOI Link</v>
      </c>
      <c r="F493" s="1" t="s">
        <v>9169</v>
      </c>
      <c r="G493" s="1" t="s">
        <v>2030</v>
      </c>
      <c r="H493" s="4" t="s">
        <v>9069</v>
      </c>
    </row>
    <row r="494" spans="1:10" x14ac:dyDescent="0.25">
      <c r="A494" s="2">
        <v>492</v>
      </c>
      <c r="B494" s="1" t="s">
        <v>2031</v>
      </c>
      <c r="C494" s="1" t="s">
        <v>2032</v>
      </c>
      <c r="D494" s="1" t="s">
        <v>195</v>
      </c>
      <c r="E494" s="1" t="str">
        <f>HYPERLINK("https://doi.org/10.1007/s40194-021-01120-4","DOI Link")</f>
        <v>DOI Link</v>
      </c>
      <c r="F494" s="1" t="s">
        <v>2033</v>
      </c>
      <c r="G494" s="1" t="s">
        <v>2034</v>
      </c>
      <c r="H494" s="4" t="s">
        <v>8862</v>
      </c>
    </row>
    <row r="495" spans="1:10" x14ac:dyDescent="0.25">
      <c r="A495" s="2">
        <v>493</v>
      </c>
      <c r="B495" s="1" t="s">
        <v>2035</v>
      </c>
      <c r="C495" s="1" t="s">
        <v>2036</v>
      </c>
      <c r="D495" s="1" t="s">
        <v>1110</v>
      </c>
      <c r="E495" s="1" t="str">
        <f>HYPERLINK("https://doi.org/10.1007/s12540-020-00658-0","DOI Link")</f>
        <v>DOI Link</v>
      </c>
      <c r="F495" s="1" t="s">
        <v>2037</v>
      </c>
      <c r="G495" s="1" t="s">
        <v>2038</v>
      </c>
      <c r="H495" s="4" t="s">
        <v>8862</v>
      </c>
    </row>
    <row r="496" spans="1:10" x14ac:dyDescent="0.25">
      <c r="A496" s="2">
        <v>494</v>
      </c>
      <c r="B496" s="1" t="s">
        <v>2039</v>
      </c>
      <c r="C496" s="1" t="s">
        <v>2040</v>
      </c>
      <c r="D496" s="1" t="s">
        <v>2041</v>
      </c>
      <c r="E496" s="1" t="str">
        <f>HYPERLINK("https://doi.org/10.13465/j.cnki.jvs.2021.16.021","DOI Link")</f>
        <v>DOI Link</v>
      </c>
      <c r="F496" s="1" t="s">
        <v>2042</v>
      </c>
      <c r="G496" s="1" t="s">
        <v>2043</v>
      </c>
      <c r="H496" s="4" t="s">
        <v>9170</v>
      </c>
    </row>
    <row r="497" spans="1:9" x14ac:dyDescent="0.25">
      <c r="A497" s="2">
        <v>495</v>
      </c>
      <c r="B497" s="1" t="s">
        <v>2044</v>
      </c>
      <c r="C497" s="1" t="s">
        <v>2045</v>
      </c>
      <c r="D497" s="1" t="s">
        <v>224</v>
      </c>
      <c r="E497" s="1" t="str">
        <f>HYPERLINK("https://doi.org/10.1016/j.engstruct.2021.112461","DOI Link")</f>
        <v>DOI Link</v>
      </c>
      <c r="F497" s="1" t="s">
        <v>2046</v>
      </c>
      <c r="G497" s="1" t="s">
        <v>2047</v>
      </c>
      <c r="H497" s="4" t="s">
        <v>8862</v>
      </c>
    </row>
    <row r="498" spans="1:9" x14ac:dyDescent="0.25">
      <c r="A498" s="2">
        <v>496</v>
      </c>
      <c r="B498" s="1" t="s">
        <v>2048</v>
      </c>
      <c r="C498" s="1" t="s">
        <v>2049</v>
      </c>
      <c r="D498" s="1" t="s">
        <v>224</v>
      </c>
      <c r="E498" s="1" t="str">
        <f>HYPERLINK("https://doi.org/10.1016/j.engstruct.2021.112459","DOI Link")</f>
        <v>DOI Link</v>
      </c>
      <c r="F498" s="1" t="s">
        <v>2050</v>
      </c>
      <c r="G498" s="1" t="s">
        <v>2051</v>
      </c>
      <c r="H498" s="4" t="s">
        <v>8862</v>
      </c>
    </row>
    <row r="499" spans="1:9" x14ac:dyDescent="0.25">
      <c r="A499" s="2">
        <v>497</v>
      </c>
      <c r="B499" s="1" t="s">
        <v>2052</v>
      </c>
      <c r="C499" s="1" t="s">
        <v>2053</v>
      </c>
      <c r="D499" s="1" t="s">
        <v>2054</v>
      </c>
      <c r="E499" s="1" t="str">
        <f>HYPERLINK("https://doi.org/10.3901/JME.2021.15.129","DOI Link")</f>
        <v>DOI Link</v>
      </c>
      <c r="F499" s="1" t="s">
        <v>2055</v>
      </c>
      <c r="G499" s="1" t="s">
        <v>2056</v>
      </c>
      <c r="H499" s="4" t="s">
        <v>8862</v>
      </c>
    </row>
    <row r="500" spans="1:9" x14ac:dyDescent="0.25">
      <c r="A500" s="2">
        <v>498</v>
      </c>
      <c r="B500" s="1" t="s">
        <v>2057</v>
      </c>
      <c r="C500" s="1" t="s">
        <v>2058</v>
      </c>
      <c r="D500" s="1" t="s">
        <v>248</v>
      </c>
      <c r="E500" s="1" t="str">
        <f>HYPERLINK("https://doi.org/10.3390/ma14164724","DOI Link")</f>
        <v>DOI Link</v>
      </c>
      <c r="F500" s="1" t="s">
        <v>2059</v>
      </c>
      <c r="G500" s="1" t="s">
        <v>2060</v>
      </c>
      <c r="H500" s="4" t="s">
        <v>8867</v>
      </c>
    </row>
    <row r="501" spans="1:9" x14ac:dyDescent="0.25">
      <c r="A501" s="2">
        <v>499</v>
      </c>
      <c r="B501" s="1" t="s">
        <v>2061</v>
      </c>
      <c r="C501" s="1" t="s">
        <v>2062</v>
      </c>
      <c r="D501" s="1" t="s">
        <v>463</v>
      </c>
      <c r="E501" s="1" t="str">
        <f>HYPERLINK("https://doi.org/10.3390/app11167692","DOI Link")</f>
        <v>DOI Link</v>
      </c>
      <c r="F501" s="1" t="s">
        <v>2063</v>
      </c>
      <c r="G501" s="1" t="s">
        <v>2064</v>
      </c>
      <c r="H501" s="4" t="s">
        <v>8862</v>
      </c>
    </row>
    <row r="502" spans="1:9" x14ac:dyDescent="0.25">
      <c r="A502" s="2">
        <v>500</v>
      </c>
      <c r="B502" s="1" t="s">
        <v>2065</v>
      </c>
      <c r="C502" s="1" t="s">
        <v>2066</v>
      </c>
      <c r="D502" s="1" t="s">
        <v>2067</v>
      </c>
      <c r="E502" s="1" t="str">
        <f>HYPERLINK("https://doi.org/10.12141/j.issn.1000-565X.200633","DOI Link")</f>
        <v>DOI Link</v>
      </c>
      <c r="F502" s="1" t="s">
        <v>9171</v>
      </c>
      <c r="G502" s="1" t="s">
        <v>2068</v>
      </c>
      <c r="H502" s="4" t="s">
        <v>8896</v>
      </c>
    </row>
    <row r="503" spans="1:9" ht="14.4" x14ac:dyDescent="0.25">
      <c r="A503" s="2">
        <v>501</v>
      </c>
      <c r="B503" s="1" t="s">
        <v>2069</v>
      </c>
      <c r="C503" s="1" t="s">
        <v>2070</v>
      </c>
      <c r="D503" s="1" t="s">
        <v>982</v>
      </c>
      <c r="E503" s="1" t="str">
        <f>HYPERLINK("https://doi.org/10.19721/j.cnki.1001-7372.2021.08.021","DOI Link")</f>
        <v>DOI Link</v>
      </c>
      <c r="F503" s="1" t="s">
        <v>8785</v>
      </c>
      <c r="G503" s="1" t="s">
        <v>2071</v>
      </c>
      <c r="H503" s="4" t="s">
        <v>8862</v>
      </c>
    </row>
    <row r="504" spans="1:9" x14ac:dyDescent="0.25">
      <c r="A504" s="2">
        <v>502</v>
      </c>
      <c r="B504" s="1" t="s">
        <v>2072</v>
      </c>
      <c r="C504" s="1" t="s">
        <v>2073</v>
      </c>
      <c r="D504" s="1" t="s">
        <v>2074</v>
      </c>
      <c r="E504" s="1" t="str">
        <f>HYPERLINK("https://doi.org/10.1007/s11709-021-0759-z","DOI Link")</f>
        <v>DOI Link</v>
      </c>
      <c r="F504" s="1" t="s">
        <v>2075</v>
      </c>
      <c r="G504" s="1" t="s">
        <v>2076</v>
      </c>
      <c r="H504" s="4" t="s">
        <v>8862</v>
      </c>
    </row>
    <row r="505" spans="1:9" x14ac:dyDescent="0.25">
      <c r="A505" s="2">
        <v>503</v>
      </c>
      <c r="B505" s="1" t="s">
        <v>2077</v>
      </c>
      <c r="C505" s="1" t="s">
        <v>2078</v>
      </c>
      <c r="D505" s="1" t="s">
        <v>627</v>
      </c>
      <c r="E505" s="1" t="str">
        <f>HYPERLINK("https://doi.org/10.11908/j.issn.0253-374x.21164","DOI Link")</f>
        <v>DOI Link</v>
      </c>
      <c r="F505" s="1" t="s">
        <v>2079</v>
      </c>
      <c r="G505" s="1" t="s">
        <v>2080</v>
      </c>
      <c r="H505" s="4" t="s">
        <v>8862</v>
      </c>
    </row>
    <row r="506" spans="1:9" x14ac:dyDescent="0.25">
      <c r="A506" s="2">
        <v>504</v>
      </c>
      <c r="B506" s="1" t="s">
        <v>2081</v>
      </c>
      <c r="C506" s="1" t="s">
        <v>2082</v>
      </c>
      <c r="D506" s="1" t="s">
        <v>2083</v>
      </c>
      <c r="E506" s="1" t="str">
        <f>HYPERLINK("https://doi.org/10.6052/j.issn.1000-4750.2020.07.0522","DOI Link")</f>
        <v>DOI Link</v>
      </c>
      <c r="F506" s="1" t="s">
        <v>2084</v>
      </c>
      <c r="G506" s="1" t="s">
        <v>2085</v>
      </c>
      <c r="H506" s="4" t="s">
        <v>8876</v>
      </c>
    </row>
    <row r="507" spans="1:9" x14ac:dyDescent="0.25">
      <c r="A507" s="2">
        <v>505</v>
      </c>
      <c r="B507" s="1" t="s">
        <v>2086</v>
      </c>
      <c r="C507" s="1" t="s">
        <v>2087</v>
      </c>
      <c r="D507" s="1" t="s">
        <v>351</v>
      </c>
      <c r="E507" s="1" t="str">
        <f>HYPERLINK("https://doi.org/10.3390/met11081318","DOI Link")</f>
        <v>DOI Link</v>
      </c>
      <c r="F507" s="1" t="s">
        <v>2088</v>
      </c>
      <c r="G507" s="1" t="s">
        <v>2089</v>
      </c>
      <c r="H507" s="4" t="s">
        <v>8862</v>
      </c>
    </row>
    <row r="508" spans="1:9" x14ac:dyDescent="0.25">
      <c r="A508" s="2">
        <v>506</v>
      </c>
      <c r="B508" s="1" t="s">
        <v>2090</v>
      </c>
      <c r="C508" s="1" t="s">
        <v>2091</v>
      </c>
      <c r="D508" s="1" t="s">
        <v>2074</v>
      </c>
      <c r="E508" s="1" t="str">
        <f>HYPERLINK("https://doi.org/10.1007/s11709-021-0683-2","DOI Link")</f>
        <v>DOI Link</v>
      </c>
      <c r="F508" s="1" t="s">
        <v>2092</v>
      </c>
      <c r="G508" s="1" t="s">
        <v>2093</v>
      </c>
      <c r="H508" s="4" t="s">
        <v>9172</v>
      </c>
      <c r="I508" s="4" t="s">
        <v>8954</v>
      </c>
    </row>
    <row r="509" spans="1:9" x14ac:dyDescent="0.25">
      <c r="A509" s="2">
        <v>507</v>
      </c>
      <c r="B509" s="1" t="s">
        <v>2094</v>
      </c>
      <c r="C509" s="1" t="s">
        <v>2095</v>
      </c>
      <c r="D509" s="1" t="s">
        <v>351</v>
      </c>
      <c r="E509" s="1" t="str">
        <f>HYPERLINK("https://doi.org/10.3390/met11081191","DOI Link")</f>
        <v>DOI Link</v>
      </c>
      <c r="F509" s="1" t="s">
        <v>9173</v>
      </c>
      <c r="G509" s="1" t="s">
        <v>2096</v>
      </c>
      <c r="H509" s="4" t="s">
        <v>9174</v>
      </c>
    </row>
    <row r="510" spans="1:9" x14ac:dyDescent="0.25">
      <c r="A510" s="2">
        <v>508</v>
      </c>
      <c r="B510" s="1" t="s">
        <v>2097</v>
      </c>
      <c r="C510" s="1" t="s">
        <v>2098</v>
      </c>
      <c r="D510" s="1" t="s">
        <v>351</v>
      </c>
      <c r="E510" s="1" t="str">
        <f>HYPERLINK("https://doi.org/10.3390/met11081178","DOI Link")</f>
        <v>DOI Link</v>
      </c>
      <c r="F510" s="1" t="s">
        <v>9175</v>
      </c>
      <c r="G510" s="1" t="s">
        <v>2099</v>
      </c>
      <c r="H510" s="4" t="s">
        <v>9176</v>
      </c>
      <c r="I510" s="4" t="s">
        <v>9177</v>
      </c>
    </row>
    <row r="511" spans="1:9" x14ac:dyDescent="0.25">
      <c r="A511" s="2">
        <v>509</v>
      </c>
      <c r="B511" s="1" t="s">
        <v>2100</v>
      </c>
      <c r="C511" s="1" t="s">
        <v>2101</v>
      </c>
      <c r="D511" s="1" t="s">
        <v>2102</v>
      </c>
      <c r="E511" s="1" t="str">
        <f>HYPERLINK("https://doi.org/10.1002/stco.202000058","DOI Link")</f>
        <v>DOI Link</v>
      </c>
      <c r="F511" s="1" t="s">
        <v>2103</v>
      </c>
      <c r="G511" s="1" t="s">
        <v>2104</v>
      </c>
      <c r="H511" s="4" t="s">
        <v>8862</v>
      </c>
    </row>
    <row r="512" spans="1:9" x14ac:dyDescent="0.25">
      <c r="A512" s="2">
        <v>510</v>
      </c>
      <c r="B512" s="1" t="s">
        <v>2105</v>
      </c>
      <c r="C512" s="1" t="s">
        <v>2106</v>
      </c>
      <c r="D512" s="1" t="s">
        <v>61</v>
      </c>
      <c r="E512" s="1" t="str">
        <f>HYPERLINK("https://doi.org/10.1016/j.jcsr.2021.106762","DOI Link")</f>
        <v>DOI Link</v>
      </c>
      <c r="F512" s="1" t="s">
        <v>2107</v>
      </c>
      <c r="G512" s="1" t="s">
        <v>2108</v>
      </c>
      <c r="H512" s="4" t="s">
        <v>8862</v>
      </c>
    </row>
    <row r="513" spans="1:9" x14ac:dyDescent="0.25">
      <c r="A513" s="2">
        <v>511</v>
      </c>
      <c r="B513" s="1" t="s">
        <v>2109</v>
      </c>
      <c r="C513" s="1" t="s">
        <v>2110</v>
      </c>
      <c r="D513" s="1" t="s">
        <v>61</v>
      </c>
      <c r="E513" s="1" t="str">
        <f>HYPERLINK("https://doi.org/10.1016/j.jcsr.2021.106772","DOI Link")</f>
        <v>DOI Link</v>
      </c>
      <c r="F513" s="1" t="s">
        <v>2111</v>
      </c>
      <c r="G513" s="1" t="s">
        <v>2112</v>
      </c>
      <c r="H513" s="4" t="s">
        <v>8862</v>
      </c>
    </row>
    <row r="514" spans="1:9" x14ac:dyDescent="0.25">
      <c r="A514" s="2">
        <v>512</v>
      </c>
      <c r="B514" s="1" t="s">
        <v>2113</v>
      </c>
      <c r="C514" s="1" t="s">
        <v>2114</v>
      </c>
      <c r="D514" s="1" t="s">
        <v>13</v>
      </c>
      <c r="E514" s="1" t="str">
        <f>HYPERLINK("https://doi.org/10.1016/j.ijfatigue.2021.106279","DOI Link")</f>
        <v>DOI Link</v>
      </c>
      <c r="F514" s="1" t="s">
        <v>9178</v>
      </c>
      <c r="G514" s="1" t="s">
        <v>2115</v>
      </c>
      <c r="H514" s="4" t="s">
        <v>9179</v>
      </c>
      <c r="I514" s="4" t="s">
        <v>8972</v>
      </c>
    </row>
    <row r="515" spans="1:9" x14ac:dyDescent="0.25">
      <c r="A515" s="2">
        <v>513</v>
      </c>
      <c r="B515" s="1" t="s">
        <v>2116</v>
      </c>
      <c r="C515" s="1" t="s">
        <v>2117</v>
      </c>
      <c r="D515" s="1" t="s">
        <v>33</v>
      </c>
      <c r="E515" s="1" t="str">
        <f>HYPERLINK("https://doi.org/10.1016/j.engfailanal.2021.105455","DOI Link")</f>
        <v>DOI Link</v>
      </c>
      <c r="F515" s="1" t="s">
        <v>2118</v>
      </c>
      <c r="G515" s="1" t="s">
        <v>2119</v>
      </c>
      <c r="H515" s="4" t="s">
        <v>8862</v>
      </c>
    </row>
    <row r="516" spans="1:9" x14ac:dyDescent="0.25">
      <c r="A516" s="2">
        <v>514</v>
      </c>
      <c r="B516" s="1" t="s">
        <v>2120</v>
      </c>
      <c r="C516" s="1" t="s">
        <v>2121</v>
      </c>
      <c r="D516" s="1" t="s">
        <v>13</v>
      </c>
      <c r="E516" s="1" t="str">
        <f>HYPERLINK("https://doi.org/10.1016/j.ijfatigue.2021.106307","DOI Link")</f>
        <v>DOI Link</v>
      </c>
      <c r="F516" s="1" t="s">
        <v>9180</v>
      </c>
      <c r="G516" s="1" t="s">
        <v>2122</v>
      </c>
      <c r="H516" s="4" t="s">
        <v>9181</v>
      </c>
    </row>
    <row r="517" spans="1:9" x14ac:dyDescent="0.25">
      <c r="A517" s="2">
        <v>515</v>
      </c>
      <c r="B517" s="1" t="s">
        <v>2123</v>
      </c>
      <c r="C517" s="1" t="s">
        <v>2124</v>
      </c>
      <c r="D517" s="1" t="s">
        <v>33</v>
      </c>
      <c r="E517" s="1" t="str">
        <f>HYPERLINK("https://doi.org/10.1016/j.engfailanal.2021.105458","DOI Link")</f>
        <v>DOI Link</v>
      </c>
      <c r="F517" s="1" t="s">
        <v>9182</v>
      </c>
      <c r="G517" s="1" t="s">
        <v>2125</v>
      </c>
      <c r="H517" s="4" t="s">
        <v>9183</v>
      </c>
    </row>
    <row r="518" spans="1:9" x14ac:dyDescent="0.25">
      <c r="A518" s="2">
        <v>516</v>
      </c>
      <c r="B518" s="1" t="s">
        <v>2126</v>
      </c>
      <c r="C518" s="1" t="s">
        <v>2127</v>
      </c>
      <c r="D518" s="1" t="s">
        <v>514</v>
      </c>
      <c r="E518" s="1" t="str">
        <f>HYPERLINK("https://doi.org/10.1016/j.ijpvp.2021.104393","DOI Link")</f>
        <v>DOI Link</v>
      </c>
      <c r="F518" s="1" t="s">
        <v>9184</v>
      </c>
      <c r="G518" s="1" t="s">
        <v>2128</v>
      </c>
      <c r="H518" s="4" t="s">
        <v>9185</v>
      </c>
    </row>
    <row r="519" spans="1:9" x14ac:dyDescent="0.25">
      <c r="A519" s="2">
        <v>517</v>
      </c>
      <c r="B519" s="1" t="s">
        <v>2129</v>
      </c>
      <c r="C519" s="1" t="s">
        <v>2130</v>
      </c>
      <c r="D519" s="1" t="s">
        <v>224</v>
      </c>
      <c r="E519" s="1" t="str">
        <f>HYPERLINK("https://doi.org/10.1016/j.engstruct.2021.112414","DOI Link")</f>
        <v>DOI Link</v>
      </c>
      <c r="F519" s="1" t="s">
        <v>2131</v>
      </c>
      <c r="G519" s="1" t="s">
        <v>2132</v>
      </c>
      <c r="H519" s="4" t="s">
        <v>8862</v>
      </c>
    </row>
    <row r="520" spans="1:9" x14ac:dyDescent="0.25">
      <c r="A520" s="2">
        <v>518</v>
      </c>
      <c r="B520" s="1" t="s">
        <v>2133</v>
      </c>
      <c r="C520" s="1" t="s">
        <v>2134</v>
      </c>
      <c r="D520" s="1" t="s">
        <v>61</v>
      </c>
      <c r="E520" s="1" t="str">
        <f>HYPERLINK("https://doi.org/10.1016/j.jcsr.2021.106707","DOI Link")</f>
        <v>DOI Link</v>
      </c>
      <c r="F520" s="1" t="s">
        <v>2135</v>
      </c>
      <c r="G520" s="1" t="s">
        <v>2136</v>
      </c>
      <c r="H520" s="4" t="s">
        <v>8887</v>
      </c>
    </row>
    <row r="521" spans="1:9" x14ac:dyDescent="0.25">
      <c r="A521" s="2">
        <v>519</v>
      </c>
      <c r="B521" s="1" t="s">
        <v>2137</v>
      </c>
      <c r="C521" s="1" t="s">
        <v>2138</v>
      </c>
      <c r="D521" s="1" t="s">
        <v>13</v>
      </c>
      <c r="E521" s="1" t="str">
        <f>HYPERLINK("https://doi.org/10.1016/j.ijfatigue.2021.106269","DOI Link")</f>
        <v>DOI Link</v>
      </c>
      <c r="F521" s="1" t="s">
        <v>2139</v>
      </c>
      <c r="G521" s="1" t="s">
        <v>2140</v>
      </c>
      <c r="H521" s="4" t="s">
        <v>8885</v>
      </c>
    </row>
    <row r="522" spans="1:9" x14ac:dyDescent="0.25">
      <c r="A522" s="2">
        <v>520</v>
      </c>
      <c r="B522" s="1" t="s">
        <v>2141</v>
      </c>
      <c r="C522" s="1" t="s">
        <v>2142</v>
      </c>
      <c r="D522" s="1" t="s">
        <v>13</v>
      </c>
      <c r="E522" s="1" t="str">
        <f>HYPERLINK("https://doi.org/10.1016/j.ijfatigue.2021.106260","DOI Link")</f>
        <v>DOI Link</v>
      </c>
      <c r="F522" s="1" t="s">
        <v>9186</v>
      </c>
      <c r="G522" s="1" t="s">
        <v>2143</v>
      </c>
      <c r="H522" s="4" t="s">
        <v>9018</v>
      </c>
    </row>
    <row r="523" spans="1:9" x14ac:dyDescent="0.25">
      <c r="A523" s="2">
        <v>521</v>
      </c>
      <c r="B523" s="1" t="s">
        <v>2144</v>
      </c>
      <c r="C523" s="1" t="s">
        <v>2145</v>
      </c>
      <c r="D523" s="1" t="s">
        <v>13</v>
      </c>
      <c r="E523" s="1" t="str">
        <f>HYPERLINK("https://doi.org/10.1016/j.ijfatigue.2021.106251","DOI Link")</f>
        <v>DOI Link</v>
      </c>
      <c r="F523" s="1" t="s">
        <v>9187</v>
      </c>
      <c r="G523" s="1" t="s">
        <v>188</v>
      </c>
      <c r="H523" s="4" t="s">
        <v>9188</v>
      </c>
    </row>
    <row r="524" spans="1:9" x14ac:dyDescent="0.25">
      <c r="A524" s="2">
        <v>522</v>
      </c>
      <c r="B524" s="1" t="s">
        <v>2146</v>
      </c>
      <c r="C524" s="1" t="s">
        <v>2147</v>
      </c>
      <c r="D524" s="1" t="s">
        <v>51</v>
      </c>
      <c r="E524" s="1" t="str">
        <f>HYPERLINK("https://doi.org/10.1016/j.istruc.2021.02.064","DOI Link")</f>
        <v>DOI Link</v>
      </c>
      <c r="F524" s="1" t="s">
        <v>2148</v>
      </c>
      <c r="G524" s="1" t="s">
        <v>2149</v>
      </c>
      <c r="H524" s="4" t="s">
        <v>8862</v>
      </c>
    </row>
    <row r="525" spans="1:9" x14ac:dyDescent="0.25">
      <c r="A525" s="2">
        <v>523</v>
      </c>
      <c r="B525" s="1" t="s">
        <v>2150</v>
      </c>
      <c r="C525" s="1" t="s">
        <v>2151</v>
      </c>
      <c r="D525" s="1" t="s">
        <v>700</v>
      </c>
      <c r="E525" s="1" t="str">
        <f>HYPERLINK("https://doi.org/10.1016/j.net.2021.02.001","DOI Link")</f>
        <v>DOI Link</v>
      </c>
      <c r="F525" s="1" t="s">
        <v>9189</v>
      </c>
      <c r="G525" s="1" t="s">
        <v>2152</v>
      </c>
      <c r="H525" s="4" t="s">
        <v>8988</v>
      </c>
    </row>
    <row r="526" spans="1:9" x14ac:dyDescent="0.25">
      <c r="A526" s="2">
        <v>524</v>
      </c>
      <c r="B526" s="1" t="s">
        <v>2153</v>
      </c>
      <c r="C526" s="1" t="s">
        <v>2154</v>
      </c>
      <c r="D526" s="1" t="s">
        <v>1930</v>
      </c>
      <c r="E526" s="1" t="str">
        <f>HYPERLINK("https://doi.org/10.3788/CJL202148.1402006","DOI Link")</f>
        <v>DOI Link</v>
      </c>
      <c r="F526" s="1" t="s">
        <v>2155</v>
      </c>
      <c r="G526" s="1" t="s">
        <v>2156</v>
      </c>
      <c r="H526" s="4" t="s">
        <v>8862</v>
      </c>
    </row>
    <row r="527" spans="1:9" ht="14.4" x14ac:dyDescent="0.25">
      <c r="A527" s="2">
        <v>525</v>
      </c>
      <c r="B527" s="1" t="s">
        <v>2157</v>
      </c>
      <c r="C527" s="1" t="s">
        <v>2158</v>
      </c>
      <c r="D527" s="1" t="s">
        <v>1538</v>
      </c>
      <c r="E527" s="1" t="str">
        <f>HYPERLINK("https://doi.org/10.3969/j.issn.1004-132X.2021.14.011","DOI Link")</f>
        <v>DOI Link</v>
      </c>
      <c r="F527" s="1" t="s">
        <v>8786</v>
      </c>
      <c r="G527" s="1" t="s">
        <v>2159</v>
      </c>
      <c r="H527" s="4" t="s">
        <v>8862</v>
      </c>
    </row>
    <row r="528" spans="1:9" x14ac:dyDescent="0.25">
      <c r="A528" s="2">
        <v>526</v>
      </c>
      <c r="B528" s="1" t="s">
        <v>2160</v>
      </c>
      <c r="C528" s="1" t="s">
        <v>2161</v>
      </c>
      <c r="D528" s="1" t="s">
        <v>2162</v>
      </c>
      <c r="E528" s="1" t="str">
        <f>HYPERLINK("https://doi.org/10.13251/j.issn.0254-6051.2021.07.045","DOI Link")</f>
        <v>DOI Link</v>
      </c>
      <c r="F528" s="1" t="s">
        <v>9190</v>
      </c>
      <c r="G528" s="1" t="s">
        <v>2163</v>
      </c>
      <c r="H528" s="4" t="s">
        <v>9191</v>
      </c>
    </row>
    <row r="529" spans="1:8" x14ac:dyDescent="0.25">
      <c r="A529" s="2">
        <v>527</v>
      </c>
      <c r="B529" s="1" t="s">
        <v>2164</v>
      </c>
      <c r="C529" s="1" t="s">
        <v>2165</v>
      </c>
      <c r="D529" s="1" t="s">
        <v>267</v>
      </c>
      <c r="E529" s="1" t="str">
        <f>HYPERLINK("https://doi.org/10.1016/j.msea.2021.141598","DOI Link")</f>
        <v>DOI Link</v>
      </c>
      <c r="F529" s="1" t="s">
        <v>2166</v>
      </c>
      <c r="G529" s="1" t="s">
        <v>2167</v>
      </c>
      <c r="H529" s="4" t="s">
        <v>8862</v>
      </c>
    </row>
    <row r="530" spans="1:8" x14ac:dyDescent="0.25">
      <c r="A530" s="2">
        <v>528</v>
      </c>
      <c r="B530" s="1" t="s">
        <v>2168</v>
      </c>
      <c r="C530" s="1" t="s">
        <v>2169</v>
      </c>
      <c r="D530" s="1" t="s">
        <v>2170</v>
      </c>
      <c r="E530" s="1" t="str">
        <f>HYPERLINK("https://doi.org/10.3969/j.issn.1001-8360.2021.07.023","DOI Link")</f>
        <v>DOI Link</v>
      </c>
      <c r="F530" s="1" t="s">
        <v>2171</v>
      </c>
      <c r="G530" s="1" t="s">
        <v>2172</v>
      </c>
      <c r="H530" s="4" t="s">
        <v>8862</v>
      </c>
    </row>
    <row r="531" spans="1:8" x14ac:dyDescent="0.25">
      <c r="A531" s="2">
        <v>529</v>
      </c>
      <c r="B531" s="1" t="s">
        <v>2173</v>
      </c>
      <c r="C531" s="1" t="s">
        <v>2174</v>
      </c>
      <c r="D531" s="1" t="s">
        <v>1557</v>
      </c>
      <c r="E531" s="1" t="str">
        <f>HYPERLINK("https://doi.org/10.1016/j.jmmm.2021.167943","DOI Link")</f>
        <v>DOI Link</v>
      </c>
      <c r="F531" s="1" t="s">
        <v>2175</v>
      </c>
      <c r="G531" s="1" t="s">
        <v>2176</v>
      </c>
      <c r="H531" s="4" t="s">
        <v>8862</v>
      </c>
    </row>
    <row r="532" spans="1:8" x14ac:dyDescent="0.25">
      <c r="A532" s="2">
        <v>530</v>
      </c>
      <c r="B532" s="1" t="s">
        <v>2177</v>
      </c>
      <c r="C532" s="1" t="s">
        <v>2178</v>
      </c>
      <c r="D532" s="1" t="s">
        <v>224</v>
      </c>
      <c r="E532" s="1" t="str">
        <f>HYPERLINK("https://doi.org/10.1016/j.engstruct.2021.112234","DOI Link")</f>
        <v>DOI Link</v>
      </c>
      <c r="F532" s="1" t="s">
        <v>2179</v>
      </c>
      <c r="G532" s="1" t="s">
        <v>2180</v>
      </c>
      <c r="H532" s="4" t="s">
        <v>8862</v>
      </c>
    </row>
    <row r="533" spans="1:8" x14ac:dyDescent="0.25">
      <c r="A533" s="2">
        <v>531</v>
      </c>
      <c r="B533" s="1" t="s">
        <v>2181</v>
      </c>
      <c r="C533" s="1" t="s">
        <v>2182</v>
      </c>
      <c r="D533" s="1" t="s">
        <v>248</v>
      </c>
      <c r="E533" s="1" t="str">
        <f>HYPERLINK("https://doi.org/10.3390/ma14143968","DOI Link")</f>
        <v>DOI Link</v>
      </c>
      <c r="F533" s="1" t="s">
        <v>9192</v>
      </c>
      <c r="G533" s="1" t="s">
        <v>2183</v>
      </c>
      <c r="H533" s="4" t="s">
        <v>9097</v>
      </c>
    </row>
    <row r="534" spans="1:8" x14ac:dyDescent="0.25">
      <c r="A534" s="2">
        <v>532</v>
      </c>
      <c r="B534" s="1" t="s">
        <v>2184</v>
      </c>
      <c r="C534" s="1" t="s">
        <v>2185</v>
      </c>
      <c r="D534" s="1" t="s">
        <v>2186</v>
      </c>
      <c r="E534" s="1" t="str">
        <f>HYPERLINK("https://doi.org/10.1007/s11223-021-00320-z","DOI Link")</f>
        <v>DOI Link</v>
      </c>
      <c r="F534" s="1" t="s">
        <v>2187</v>
      </c>
      <c r="G534" s="1" t="s">
        <v>2188</v>
      </c>
      <c r="H534" s="4" t="s">
        <v>8862</v>
      </c>
    </row>
    <row r="535" spans="1:8" x14ac:dyDescent="0.25">
      <c r="A535" s="2">
        <v>533</v>
      </c>
      <c r="B535" s="1" t="s">
        <v>2189</v>
      </c>
      <c r="C535" s="1" t="s">
        <v>2190</v>
      </c>
      <c r="D535" s="1" t="s">
        <v>1055</v>
      </c>
      <c r="E535" s="1" t="str">
        <f>HYPERLINK("https://doi.org/10.3103/S0025654421040129","DOI Link")</f>
        <v>DOI Link</v>
      </c>
      <c r="F535" s="1" t="s">
        <v>2191</v>
      </c>
      <c r="G535" s="1" t="s">
        <v>2192</v>
      </c>
      <c r="H535" s="4" t="s">
        <v>8862</v>
      </c>
    </row>
    <row r="536" spans="1:8" x14ac:dyDescent="0.25">
      <c r="A536" s="2">
        <v>534</v>
      </c>
      <c r="B536" s="1" t="s">
        <v>2193</v>
      </c>
      <c r="C536" s="1" t="s">
        <v>2194</v>
      </c>
      <c r="D536" s="1" t="s">
        <v>982</v>
      </c>
      <c r="E536" s="1" t="str">
        <f>HYPERLINK("https://doi.org/10.19721/j.cnki.1001-7372.2021.07.025","DOI Link")</f>
        <v>DOI Link</v>
      </c>
      <c r="F536" s="1" t="s">
        <v>2195</v>
      </c>
      <c r="G536" s="1" t="s">
        <v>2196</v>
      </c>
      <c r="H536" s="4" t="s">
        <v>8862</v>
      </c>
    </row>
    <row r="537" spans="1:8" x14ac:dyDescent="0.25">
      <c r="A537" s="2">
        <v>535</v>
      </c>
      <c r="B537" s="1" t="s">
        <v>2197</v>
      </c>
      <c r="C537" s="1" t="s">
        <v>2198</v>
      </c>
      <c r="D537" s="1" t="s">
        <v>852</v>
      </c>
      <c r="E537" s="1" t="str">
        <f>HYPERLINK("https://doi.org/10.3969/j.issn.1007-7294.2021.07.011","DOI Link")</f>
        <v>DOI Link</v>
      </c>
      <c r="F537" s="1" t="s">
        <v>9193</v>
      </c>
      <c r="G537" s="1" t="s">
        <v>2199</v>
      </c>
      <c r="H537" s="4" t="s">
        <v>9194</v>
      </c>
    </row>
    <row r="538" spans="1:8" ht="14.4" x14ac:dyDescent="0.25">
      <c r="A538" s="2">
        <v>536</v>
      </c>
      <c r="B538" s="1" t="s">
        <v>2200</v>
      </c>
      <c r="C538" s="1" t="s">
        <v>2201</v>
      </c>
      <c r="D538" s="1" t="s">
        <v>2202</v>
      </c>
      <c r="E538" s="1" t="str">
        <f>HYPERLINK("https://doi.org/10.3390/lubricants9070070","DOI Link")</f>
        <v>DOI Link</v>
      </c>
      <c r="F538" s="1" t="s">
        <v>8787</v>
      </c>
      <c r="G538" s="1" t="s">
        <v>8788</v>
      </c>
      <c r="H538" s="4" t="s">
        <v>8862</v>
      </c>
    </row>
    <row r="539" spans="1:8" x14ac:dyDescent="0.25">
      <c r="A539" s="2">
        <v>537</v>
      </c>
      <c r="B539" s="1" t="s">
        <v>2203</v>
      </c>
      <c r="C539" s="1" t="s">
        <v>2204</v>
      </c>
      <c r="D539" s="1" t="s">
        <v>248</v>
      </c>
      <c r="E539" s="1" t="str">
        <f>HYPERLINK("https://doi.org/10.3390/ma14133588","DOI Link")</f>
        <v>DOI Link</v>
      </c>
      <c r="F539" s="1" t="s">
        <v>2205</v>
      </c>
      <c r="G539" s="1" t="s">
        <v>2206</v>
      </c>
      <c r="H539" s="4" t="s">
        <v>8863</v>
      </c>
    </row>
    <row r="540" spans="1:8" x14ac:dyDescent="0.25">
      <c r="A540" s="2">
        <v>538</v>
      </c>
      <c r="B540" s="1" t="s">
        <v>2207</v>
      </c>
      <c r="C540" s="1" t="s">
        <v>2208</v>
      </c>
      <c r="D540" s="1" t="s">
        <v>272</v>
      </c>
      <c r="E540" s="1" t="str">
        <f>HYPERLINK("https://doi.org/10.1016/j.engfracmech.2021.107844","DOI Link")</f>
        <v>DOI Link</v>
      </c>
      <c r="F540" s="1" t="s">
        <v>2209</v>
      </c>
      <c r="G540" s="1" t="s">
        <v>2210</v>
      </c>
      <c r="H540" s="4" t="s">
        <v>8887</v>
      </c>
    </row>
    <row r="541" spans="1:8" x14ac:dyDescent="0.25">
      <c r="A541" s="2">
        <v>539</v>
      </c>
      <c r="B541" s="1" t="s">
        <v>2211</v>
      </c>
      <c r="C541" s="1" t="s">
        <v>2212</v>
      </c>
      <c r="D541" s="1" t="s">
        <v>75</v>
      </c>
      <c r="E541" s="1" t="str">
        <f>HYPERLINK("https://doi.org/10.1061/(ASCE)BE.1943-5592.0001743","DOI Link")</f>
        <v>DOI Link</v>
      </c>
      <c r="F541" s="1" t="s">
        <v>2213</v>
      </c>
      <c r="G541" s="1" t="s">
        <v>2214</v>
      </c>
      <c r="H541" s="4" t="s">
        <v>8862</v>
      </c>
    </row>
    <row r="542" spans="1:8" x14ac:dyDescent="0.25">
      <c r="A542" s="2">
        <v>540</v>
      </c>
      <c r="B542" s="1" t="s">
        <v>2215</v>
      </c>
      <c r="C542" s="1" t="s">
        <v>2216</v>
      </c>
      <c r="D542" s="1" t="s">
        <v>2217</v>
      </c>
      <c r="E542" s="1" t="str">
        <f>HYPERLINK("https://doi.org/10.1016/j.marstruc.2021.103020","DOI Link")</f>
        <v>DOI Link</v>
      </c>
      <c r="F542" s="1" t="s">
        <v>2218</v>
      </c>
      <c r="G542" s="1" t="s">
        <v>2219</v>
      </c>
      <c r="H542" s="4" t="s">
        <v>8862</v>
      </c>
    </row>
    <row r="543" spans="1:8" x14ac:dyDescent="0.25">
      <c r="A543" s="2">
        <v>541</v>
      </c>
      <c r="B543" s="1" t="s">
        <v>2220</v>
      </c>
      <c r="C543" s="1" t="s">
        <v>2221</v>
      </c>
      <c r="D543" s="1" t="s">
        <v>61</v>
      </c>
      <c r="E543" s="1" t="str">
        <f>HYPERLINK("https://doi.org/10.1016/j.jcsr.2021.106662","DOI Link")</f>
        <v>DOI Link</v>
      </c>
      <c r="F543" s="1" t="s">
        <v>9195</v>
      </c>
      <c r="G543" s="1" t="s">
        <v>2222</v>
      </c>
      <c r="H543" s="4" t="s">
        <v>9196</v>
      </c>
    </row>
    <row r="544" spans="1:8" x14ac:dyDescent="0.25">
      <c r="A544" s="2">
        <v>542</v>
      </c>
      <c r="B544" s="1" t="s">
        <v>2223</v>
      </c>
      <c r="C544" s="1" t="s">
        <v>2224</v>
      </c>
      <c r="D544" s="1" t="s">
        <v>417</v>
      </c>
      <c r="E544" s="1" t="str">
        <f>HYPERLINK("https://doi.org/10.1111/ffe.13462","DOI Link")</f>
        <v>DOI Link</v>
      </c>
      <c r="F544" s="1" t="s">
        <v>2225</v>
      </c>
      <c r="G544" s="1" t="s">
        <v>2226</v>
      </c>
      <c r="H544" s="4" t="s">
        <v>8862</v>
      </c>
    </row>
    <row r="545" spans="1:9" x14ac:dyDescent="0.25">
      <c r="A545" s="2">
        <v>543</v>
      </c>
      <c r="B545" s="1" t="s">
        <v>2227</v>
      </c>
      <c r="C545" s="1" t="s">
        <v>2228</v>
      </c>
      <c r="D545" s="1" t="s">
        <v>61</v>
      </c>
      <c r="E545" s="1" t="str">
        <f>HYPERLINK("https://doi.org/10.1016/j.jcsr.2021.106676","DOI Link")</f>
        <v>DOI Link</v>
      </c>
      <c r="F545" s="1" t="s">
        <v>9197</v>
      </c>
      <c r="G545" s="1" t="s">
        <v>2229</v>
      </c>
      <c r="H545" s="4" t="s">
        <v>9198</v>
      </c>
    </row>
    <row r="546" spans="1:9" x14ac:dyDescent="0.25">
      <c r="A546" s="2">
        <v>544</v>
      </c>
      <c r="B546" s="1" t="s">
        <v>2230</v>
      </c>
      <c r="C546" s="1" t="s">
        <v>2231</v>
      </c>
      <c r="D546" s="1" t="s">
        <v>61</v>
      </c>
      <c r="E546" s="1" t="str">
        <f>HYPERLINK("https://doi.org/10.1016/j.jcsr.2021.106678","DOI Link")</f>
        <v>DOI Link</v>
      </c>
      <c r="F546" s="1" t="s">
        <v>2232</v>
      </c>
      <c r="G546" s="1" t="s">
        <v>2233</v>
      </c>
      <c r="H546" s="4" t="s">
        <v>8862</v>
      </c>
    </row>
    <row r="547" spans="1:9" x14ac:dyDescent="0.25">
      <c r="A547" s="2">
        <v>545</v>
      </c>
      <c r="B547" s="1" t="s">
        <v>2234</v>
      </c>
      <c r="C547" s="1" t="s">
        <v>2235</v>
      </c>
      <c r="D547" s="1" t="s">
        <v>61</v>
      </c>
      <c r="E547" s="1" t="str">
        <f>HYPERLINK("https://doi.org/10.1016/j.jcsr.2021.106664","DOI Link")</f>
        <v>DOI Link</v>
      </c>
      <c r="F547" s="1" t="s">
        <v>2236</v>
      </c>
      <c r="G547" s="1" t="s">
        <v>2237</v>
      </c>
      <c r="H547" s="4" t="s">
        <v>8862</v>
      </c>
    </row>
    <row r="548" spans="1:9" x14ac:dyDescent="0.25">
      <c r="A548" s="2">
        <v>546</v>
      </c>
      <c r="B548" s="1" t="s">
        <v>2238</v>
      </c>
      <c r="C548" s="1" t="s">
        <v>2239</v>
      </c>
      <c r="D548" s="1" t="s">
        <v>13</v>
      </c>
      <c r="E548" s="1" t="str">
        <f>HYPERLINK("https://doi.org/10.1016/j.ijfatigue.2021.106247","DOI Link")</f>
        <v>DOI Link</v>
      </c>
      <c r="F548" s="1" t="s">
        <v>2240</v>
      </c>
      <c r="G548" s="1" t="s">
        <v>2241</v>
      </c>
      <c r="H548" s="4" t="s">
        <v>8862</v>
      </c>
    </row>
    <row r="549" spans="1:9" x14ac:dyDescent="0.25">
      <c r="A549" s="2">
        <v>547</v>
      </c>
      <c r="B549" s="1" t="s">
        <v>2242</v>
      </c>
      <c r="C549" s="1" t="s">
        <v>2243</v>
      </c>
      <c r="D549" s="1" t="s">
        <v>13</v>
      </c>
      <c r="E549" s="1" t="str">
        <f>HYPERLINK("https://doi.org/10.1016/j.ijfatigue.2021.106237","DOI Link")</f>
        <v>DOI Link</v>
      </c>
      <c r="F549" s="1" t="s">
        <v>2244</v>
      </c>
      <c r="G549" s="1" t="s">
        <v>2245</v>
      </c>
      <c r="H549" s="4" t="s">
        <v>8862</v>
      </c>
    </row>
    <row r="550" spans="1:9" x14ac:dyDescent="0.25">
      <c r="A550" s="2">
        <v>548</v>
      </c>
      <c r="B550" s="1" t="s">
        <v>2246</v>
      </c>
      <c r="C550" s="1" t="s">
        <v>2247</v>
      </c>
      <c r="D550" s="1" t="s">
        <v>290</v>
      </c>
      <c r="E550" s="1" t="str">
        <f>HYPERLINK("https://doi.org/10.1007/s11665-021-05554-1","DOI Link")</f>
        <v>DOI Link</v>
      </c>
      <c r="F550" s="1" t="s">
        <v>9199</v>
      </c>
      <c r="G550" s="1" t="s">
        <v>2248</v>
      </c>
      <c r="H550" s="4" t="s">
        <v>9200</v>
      </c>
    </row>
    <row r="551" spans="1:9" x14ac:dyDescent="0.25">
      <c r="A551" s="2">
        <v>549</v>
      </c>
      <c r="B551" s="1" t="s">
        <v>2249</v>
      </c>
      <c r="C551" s="1" t="s">
        <v>2250</v>
      </c>
      <c r="D551" s="1" t="s">
        <v>2251</v>
      </c>
      <c r="E551" s="1" t="str">
        <f>HYPERLINK("https://doi.org/10.1007/s42107-021-00351-6","DOI Link")</f>
        <v>DOI Link</v>
      </c>
      <c r="F551" s="1" t="s">
        <v>9201</v>
      </c>
      <c r="G551" s="1" t="s">
        <v>2252</v>
      </c>
      <c r="H551" s="4" t="s">
        <v>9114</v>
      </c>
    </row>
    <row r="552" spans="1:9" x14ac:dyDescent="0.25">
      <c r="A552" s="2">
        <v>550</v>
      </c>
      <c r="B552" s="1" t="s">
        <v>2253</v>
      </c>
      <c r="C552" s="1" t="s">
        <v>2254</v>
      </c>
      <c r="D552" s="1" t="s">
        <v>1110</v>
      </c>
      <c r="E552" s="1" t="str">
        <f>HYPERLINK("https://doi.org/10.1007/s12540-020-00760-3","DOI Link")</f>
        <v>DOI Link</v>
      </c>
      <c r="F552" s="1" t="s">
        <v>9202</v>
      </c>
      <c r="G552" s="1" t="s">
        <v>2255</v>
      </c>
      <c r="H552" s="4" t="s">
        <v>8862</v>
      </c>
    </row>
    <row r="553" spans="1:9" ht="14.4" x14ac:dyDescent="0.25">
      <c r="A553" s="2">
        <v>551</v>
      </c>
      <c r="B553" s="1" t="s">
        <v>2256</v>
      </c>
      <c r="C553" s="1" t="s">
        <v>2257</v>
      </c>
      <c r="D553" s="1" t="s">
        <v>2162</v>
      </c>
      <c r="E553" s="1" t="str">
        <f>HYPERLINK("https://doi.org/10.13251/j.issn.0254-6051.2021.06.003","DOI Link")</f>
        <v>DOI Link</v>
      </c>
      <c r="F553" s="1" t="s">
        <v>9203</v>
      </c>
      <c r="G553" s="1" t="s">
        <v>2258</v>
      </c>
      <c r="H553" s="4" t="s">
        <v>9204</v>
      </c>
      <c r="I553" s="4" t="s">
        <v>9205</v>
      </c>
    </row>
    <row r="554" spans="1:9" x14ac:dyDescent="0.25">
      <c r="A554" s="2">
        <v>552</v>
      </c>
      <c r="B554" s="1" t="s">
        <v>2259</v>
      </c>
      <c r="C554" s="1" t="s">
        <v>2260</v>
      </c>
      <c r="D554" s="1" t="s">
        <v>267</v>
      </c>
      <c r="E554" s="1" t="str">
        <f>HYPERLINK("https://doi.org/10.1016/j.msea.2021.141387","DOI Link")</f>
        <v>DOI Link</v>
      </c>
      <c r="F554" s="1" t="s">
        <v>9206</v>
      </c>
      <c r="G554" s="1" t="s">
        <v>2261</v>
      </c>
      <c r="H554" s="4" t="s">
        <v>8862</v>
      </c>
    </row>
    <row r="555" spans="1:9" x14ac:dyDescent="0.25">
      <c r="A555" s="2">
        <v>553</v>
      </c>
      <c r="B555" s="1" t="s">
        <v>2262</v>
      </c>
      <c r="C555" s="1" t="s">
        <v>2263</v>
      </c>
      <c r="D555" s="1" t="s">
        <v>338</v>
      </c>
      <c r="E555" s="1" t="str">
        <f>HYPERLINK("https://doi.org/10.1016/j.ijhydene.2021.03.183","DOI Link")</f>
        <v>DOI Link</v>
      </c>
      <c r="F555" s="1" t="s">
        <v>2264</v>
      </c>
      <c r="G555" s="1" t="s">
        <v>2265</v>
      </c>
      <c r="H555" s="4" t="s">
        <v>8862</v>
      </c>
    </row>
    <row r="556" spans="1:9" x14ac:dyDescent="0.25">
      <c r="A556" s="2">
        <v>554</v>
      </c>
      <c r="B556" s="1" t="s">
        <v>2266</v>
      </c>
      <c r="C556" s="1" t="s">
        <v>2267</v>
      </c>
      <c r="D556" s="1" t="s">
        <v>2268</v>
      </c>
      <c r="E556" s="1" t="str">
        <f>HYPERLINK("https://doi.org/10.19805/j.cnki.jcspe.2021.06.013","DOI Link")</f>
        <v>DOI Link</v>
      </c>
      <c r="F556" s="1" t="s">
        <v>9207</v>
      </c>
      <c r="G556" s="1" t="s">
        <v>2269</v>
      </c>
      <c r="H556" s="4" t="s">
        <v>9208</v>
      </c>
    </row>
    <row r="557" spans="1:9" x14ac:dyDescent="0.25">
      <c r="A557" s="2">
        <v>555</v>
      </c>
      <c r="B557" s="1" t="s">
        <v>2270</v>
      </c>
      <c r="C557" s="1" t="s">
        <v>2271</v>
      </c>
      <c r="D557" s="1" t="s">
        <v>1530</v>
      </c>
      <c r="E557" s="1" t="str">
        <f>HYPERLINK("https://doi.org/10.13832/j.jnpe.2021.03.0096","DOI Link")</f>
        <v>DOI Link</v>
      </c>
      <c r="F557" s="1" t="s">
        <v>2272</v>
      </c>
      <c r="G557" s="1" t="s">
        <v>2273</v>
      </c>
      <c r="H557" s="4" t="s">
        <v>8877</v>
      </c>
    </row>
    <row r="558" spans="1:9" x14ac:dyDescent="0.25">
      <c r="A558" s="2">
        <v>556</v>
      </c>
      <c r="B558" s="1" t="s">
        <v>2274</v>
      </c>
      <c r="C558" s="1" t="s">
        <v>2275</v>
      </c>
      <c r="D558" s="1" t="s">
        <v>80</v>
      </c>
      <c r="E558" s="1" t="str">
        <f>HYPERLINK("https://doi.org/10.1016/j.compstruct.2021.113816","DOI Link")</f>
        <v>DOI Link</v>
      </c>
      <c r="F558" s="1" t="s">
        <v>2276</v>
      </c>
      <c r="G558" s="1" t="s">
        <v>2277</v>
      </c>
      <c r="H558" s="4" t="s">
        <v>8862</v>
      </c>
    </row>
    <row r="559" spans="1:9" x14ac:dyDescent="0.25">
      <c r="A559" s="2">
        <v>557</v>
      </c>
      <c r="B559" s="1" t="s">
        <v>2278</v>
      </c>
      <c r="C559" s="1" t="s">
        <v>2279</v>
      </c>
      <c r="D559" s="1" t="s">
        <v>446</v>
      </c>
      <c r="E559" s="1" t="str">
        <f>HYPERLINK("https://doi.org/10.11896/cldb.20020136","DOI Link")</f>
        <v>DOI Link</v>
      </c>
      <c r="F559" s="1" t="s">
        <v>2280</v>
      </c>
      <c r="G559" s="1" t="s">
        <v>2281</v>
      </c>
      <c r="H559" s="4" t="s">
        <v>8862</v>
      </c>
    </row>
    <row r="560" spans="1:9" ht="14.4" x14ac:dyDescent="0.25">
      <c r="A560" s="2">
        <v>558</v>
      </c>
      <c r="B560" s="1" t="s">
        <v>2282</v>
      </c>
      <c r="C560" s="1" t="s">
        <v>2283</v>
      </c>
      <c r="D560" s="1" t="s">
        <v>248</v>
      </c>
      <c r="E560" s="1" t="str">
        <f>HYPERLINK("https://doi.org/10.3390/ma14123395","DOI Link")</f>
        <v>DOI Link</v>
      </c>
      <c r="F560" s="1" t="s">
        <v>8789</v>
      </c>
      <c r="G560" s="1" t="s">
        <v>2284</v>
      </c>
      <c r="H560" s="4" t="s">
        <v>8879</v>
      </c>
    </row>
    <row r="561" spans="1:8" x14ac:dyDescent="0.25">
      <c r="A561" s="2">
        <v>559</v>
      </c>
      <c r="B561" s="1" t="s">
        <v>2285</v>
      </c>
      <c r="C561" s="1" t="s">
        <v>2286</v>
      </c>
      <c r="D561" s="1" t="s">
        <v>486</v>
      </c>
      <c r="E561" s="1" t="str">
        <f>HYPERLINK("https://doi.org/10.3390/s21124135","DOI Link")</f>
        <v>DOI Link</v>
      </c>
      <c r="F561" s="1" t="s">
        <v>2287</v>
      </c>
      <c r="G561" s="1" t="s">
        <v>2288</v>
      </c>
      <c r="H561" s="4" t="s">
        <v>8862</v>
      </c>
    </row>
    <row r="562" spans="1:8" x14ac:dyDescent="0.25">
      <c r="A562" s="2">
        <v>560</v>
      </c>
      <c r="B562" s="1" t="s">
        <v>2289</v>
      </c>
      <c r="C562" s="1" t="s">
        <v>2290</v>
      </c>
      <c r="D562" s="1" t="s">
        <v>2291</v>
      </c>
      <c r="E562" s="1" t="str">
        <f>HYPERLINK("https://doi.org/10.1016/j.jajp.2021.100057","DOI Link")</f>
        <v>DOI Link</v>
      </c>
      <c r="F562" s="1" t="s">
        <v>2292</v>
      </c>
      <c r="G562" s="1" t="s">
        <v>2293</v>
      </c>
      <c r="H562" s="4" t="s">
        <v>9209</v>
      </c>
    </row>
    <row r="563" spans="1:8" x14ac:dyDescent="0.25">
      <c r="A563" s="2">
        <v>561</v>
      </c>
      <c r="B563" s="1" t="s">
        <v>2294</v>
      </c>
      <c r="C563" s="1" t="s">
        <v>2295</v>
      </c>
      <c r="D563" s="1" t="s">
        <v>2296</v>
      </c>
      <c r="E563" s="1" t="str">
        <f>HYPERLINK("https://doi.org/10.18280/acsm.450303","DOI Link")</f>
        <v>DOI Link</v>
      </c>
      <c r="F563" s="1" t="s">
        <v>9210</v>
      </c>
      <c r="G563" s="1" t="s">
        <v>2297</v>
      </c>
      <c r="H563" s="4" t="s">
        <v>9211</v>
      </c>
    </row>
    <row r="564" spans="1:8" x14ac:dyDescent="0.25">
      <c r="A564" s="2">
        <v>562</v>
      </c>
      <c r="B564" s="1" t="s">
        <v>2298</v>
      </c>
      <c r="C564" s="1" t="s">
        <v>2299</v>
      </c>
      <c r="D564" s="1" t="s">
        <v>2074</v>
      </c>
      <c r="E564" s="1" t="str">
        <f>HYPERLINK("https://doi.org/10.1007/s11709-021-0728-6","DOI Link")</f>
        <v>DOI Link</v>
      </c>
      <c r="F564" s="1" t="s">
        <v>2300</v>
      </c>
      <c r="G564" s="1" t="s">
        <v>2301</v>
      </c>
      <c r="H564" s="4" t="s">
        <v>8862</v>
      </c>
    </row>
    <row r="565" spans="1:8" x14ac:dyDescent="0.25">
      <c r="A565" s="2">
        <v>563</v>
      </c>
      <c r="B565" s="1" t="s">
        <v>2302</v>
      </c>
      <c r="C565" s="1" t="s">
        <v>2303</v>
      </c>
      <c r="D565" s="1" t="s">
        <v>368</v>
      </c>
      <c r="E565" s="1" t="str">
        <f>HYPERLINK("https://doi.org/10.1088/2053-1591/ac0773","DOI Link")</f>
        <v>DOI Link</v>
      </c>
      <c r="F565" s="1" t="s">
        <v>2304</v>
      </c>
      <c r="G565" s="1" t="s">
        <v>2305</v>
      </c>
      <c r="H565" s="4" t="s">
        <v>8862</v>
      </c>
    </row>
    <row r="566" spans="1:8" x14ac:dyDescent="0.25">
      <c r="A566" s="2">
        <v>564</v>
      </c>
      <c r="B566" s="1" t="s">
        <v>2306</v>
      </c>
      <c r="C566" s="1" t="s">
        <v>2307</v>
      </c>
      <c r="D566" s="1" t="s">
        <v>1858</v>
      </c>
      <c r="E566" s="1" t="str">
        <f>HYPERLINK("https://doi.org/10.1007/s12239-021-0054-y","DOI Link")</f>
        <v>DOI Link</v>
      </c>
      <c r="F566" s="1" t="s">
        <v>2308</v>
      </c>
      <c r="G566" s="1" t="s">
        <v>2309</v>
      </c>
      <c r="H566" s="4" t="s">
        <v>8862</v>
      </c>
    </row>
    <row r="567" spans="1:8" ht="14.4" x14ac:dyDescent="0.25">
      <c r="A567" s="2">
        <v>565</v>
      </c>
      <c r="B567" s="1" t="s">
        <v>2310</v>
      </c>
      <c r="C567" s="1" t="s">
        <v>2311</v>
      </c>
      <c r="D567" s="1" t="s">
        <v>351</v>
      </c>
      <c r="E567" s="1" t="str">
        <f>HYPERLINK("https://doi.org/10.3390/met11060907","DOI Link")</f>
        <v>DOI Link</v>
      </c>
      <c r="F567" s="1" t="s">
        <v>8790</v>
      </c>
      <c r="G567" s="1" t="s">
        <v>8791</v>
      </c>
      <c r="H567" s="4" t="s">
        <v>8862</v>
      </c>
    </row>
    <row r="568" spans="1:8" x14ac:dyDescent="0.25">
      <c r="A568" s="2">
        <v>566</v>
      </c>
      <c r="B568" s="1" t="s">
        <v>2312</v>
      </c>
      <c r="C568" s="1" t="s">
        <v>2313</v>
      </c>
      <c r="D568" s="1" t="s">
        <v>351</v>
      </c>
      <c r="E568" s="1" t="str">
        <f>HYPERLINK("https://doi.org/10.3390/met11060856","DOI Link")</f>
        <v>DOI Link</v>
      </c>
      <c r="F568" s="1" t="s">
        <v>2314</v>
      </c>
      <c r="G568" s="1" t="s">
        <v>2315</v>
      </c>
      <c r="H568" s="4" t="s">
        <v>8862</v>
      </c>
    </row>
    <row r="569" spans="1:8" x14ac:dyDescent="0.25">
      <c r="A569" s="2">
        <v>567</v>
      </c>
      <c r="B569" s="1" t="s">
        <v>2316</v>
      </c>
      <c r="C569" s="1" t="s">
        <v>2317</v>
      </c>
      <c r="D569" s="1" t="s">
        <v>2318</v>
      </c>
      <c r="E569" s="1" t="str">
        <f>HYPERLINK("https://doi.org/10.1016/j.apor.2021.102673","DOI Link")</f>
        <v>DOI Link</v>
      </c>
      <c r="F569" s="1" t="s">
        <v>2319</v>
      </c>
      <c r="G569" s="1" t="s">
        <v>2320</v>
      </c>
      <c r="H569" s="4" t="s">
        <v>8862</v>
      </c>
    </row>
    <row r="570" spans="1:8" x14ac:dyDescent="0.25">
      <c r="A570" s="2">
        <v>568</v>
      </c>
      <c r="B570" s="1" t="s">
        <v>2321</v>
      </c>
      <c r="C570" s="1" t="s">
        <v>2322</v>
      </c>
      <c r="D570" s="1" t="s">
        <v>819</v>
      </c>
      <c r="E570" s="1" t="str">
        <f>HYPERLINK("https://doi.org/10.1016/j.measurement.2021.109443","DOI Link")</f>
        <v>DOI Link</v>
      </c>
      <c r="F570" s="1" t="s">
        <v>9212</v>
      </c>
      <c r="G570" s="1" t="s">
        <v>2323</v>
      </c>
      <c r="H570" s="4" t="s">
        <v>8953</v>
      </c>
    </row>
    <row r="571" spans="1:8" x14ac:dyDescent="0.25">
      <c r="A571" s="2">
        <v>569</v>
      </c>
      <c r="B571" s="1" t="s">
        <v>2324</v>
      </c>
      <c r="C571" s="1" t="s">
        <v>2325</v>
      </c>
      <c r="D571" s="1" t="s">
        <v>2326</v>
      </c>
      <c r="E571" s="1" t="str">
        <f>HYPERLINK("https://doi.org/10.1061/(ASCE)CF.1943-5509.0001584","DOI Link")</f>
        <v>DOI Link</v>
      </c>
      <c r="F571" s="1" t="s">
        <v>2327</v>
      </c>
      <c r="G571" s="1" t="s">
        <v>2328</v>
      </c>
      <c r="H571" s="4" t="s">
        <v>8862</v>
      </c>
    </row>
    <row r="572" spans="1:8" x14ac:dyDescent="0.25">
      <c r="A572" s="2">
        <v>570</v>
      </c>
      <c r="B572" s="1" t="s">
        <v>2329</v>
      </c>
      <c r="C572" s="1" t="s">
        <v>2330</v>
      </c>
      <c r="D572" s="1" t="s">
        <v>2012</v>
      </c>
      <c r="E572" s="1" t="str">
        <f>HYPERLINK("https://doi.org/10.1016/j.tws.2021.107711","DOI Link")</f>
        <v>DOI Link</v>
      </c>
      <c r="F572" s="1" t="s">
        <v>9213</v>
      </c>
      <c r="G572" s="1" t="s">
        <v>2331</v>
      </c>
      <c r="H572" s="4" t="s">
        <v>8935</v>
      </c>
    </row>
    <row r="573" spans="1:8" x14ac:dyDescent="0.25">
      <c r="A573" s="2">
        <v>571</v>
      </c>
      <c r="B573" s="1" t="s">
        <v>2332</v>
      </c>
      <c r="C573" s="1" t="s">
        <v>2333</v>
      </c>
      <c r="D573" s="1" t="s">
        <v>914</v>
      </c>
      <c r="E573" s="1" t="str">
        <f>HYPERLINK("https://doi.org/10.1061/(ASCE)MT.1943-5533.0003761","DOI Link")</f>
        <v>DOI Link</v>
      </c>
      <c r="F573" s="1" t="s">
        <v>9214</v>
      </c>
      <c r="G573" s="1" t="s">
        <v>2334</v>
      </c>
      <c r="H573" s="4" t="s">
        <v>9215</v>
      </c>
    </row>
    <row r="574" spans="1:8" x14ac:dyDescent="0.25">
      <c r="A574" s="2">
        <v>572</v>
      </c>
      <c r="B574" s="1" t="s">
        <v>2335</v>
      </c>
      <c r="C574" s="1" t="s">
        <v>2336</v>
      </c>
      <c r="D574" s="1" t="s">
        <v>33</v>
      </c>
      <c r="E574" s="1" t="str">
        <f>HYPERLINK("https://doi.org/10.1016/j.engfailanal.2021.105335","DOI Link")</f>
        <v>DOI Link</v>
      </c>
      <c r="F574" s="1" t="s">
        <v>2337</v>
      </c>
      <c r="G574" s="1" t="s">
        <v>2338</v>
      </c>
      <c r="H574" s="4" t="s">
        <v>8862</v>
      </c>
    </row>
    <row r="575" spans="1:8" x14ac:dyDescent="0.25">
      <c r="A575" s="2">
        <v>573</v>
      </c>
      <c r="B575" s="1" t="s">
        <v>2339</v>
      </c>
      <c r="C575" s="1" t="s">
        <v>2340</v>
      </c>
      <c r="D575" s="1" t="s">
        <v>514</v>
      </c>
      <c r="E575" s="1" t="str">
        <f>HYPERLINK("https://doi.org/10.1016/j.ijpvp.2021.104369","DOI Link")</f>
        <v>DOI Link</v>
      </c>
      <c r="F575" s="1" t="s">
        <v>9216</v>
      </c>
      <c r="G575" s="1" t="s">
        <v>2341</v>
      </c>
      <c r="H575" s="4" t="s">
        <v>9217</v>
      </c>
    </row>
    <row r="576" spans="1:8" x14ac:dyDescent="0.25">
      <c r="A576" s="2">
        <v>574</v>
      </c>
      <c r="B576" s="1" t="s">
        <v>2342</v>
      </c>
      <c r="C576" s="1" t="s">
        <v>2343</v>
      </c>
      <c r="D576" s="1" t="s">
        <v>13</v>
      </c>
      <c r="E576" s="1" t="str">
        <f>HYPERLINK("https://doi.org/10.1016/j.ijfatigue.2021.106181","DOI Link")</f>
        <v>DOI Link</v>
      </c>
      <c r="F576" s="1" t="s">
        <v>9218</v>
      </c>
      <c r="G576" s="1" t="s">
        <v>2344</v>
      </c>
      <c r="H576" s="4" t="s">
        <v>8929</v>
      </c>
    </row>
    <row r="577" spans="1:8" x14ac:dyDescent="0.25">
      <c r="A577" s="2">
        <v>575</v>
      </c>
      <c r="B577" s="1" t="s">
        <v>2345</v>
      </c>
      <c r="C577" s="1" t="s">
        <v>2346</v>
      </c>
      <c r="D577" s="1" t="s">
        <v>13</v>
      </c>
      <c r="E577" s="1" t="str">
        <f>HYPERLINK("https://doi.org/10.1016/j.ijfatigue.2021.106175","DOI Link")</f>
        <v>DOI Link</v>
      </c>
      <c r="F577" s="1" t="s">
        <v>2347</v>
      </c>
      <c r="G577" s="1" t="s">
        <v>2348</v>
      </c>
      <c r="H577" s="4" t="s">
        <v>8862</v>
      </c>
    </row>
    <row r="578" spans="1:8" x14ac:dyDescent="0.25">
      <c r="A578" s="2">
        <v>576</v>
      </c>
      <c r="B578" s="1" t="s">
        <v>2349</v>
      </c>
      <c r="C578" s="1" t="s">
        <v>2350</v>
      </c>
      <c r="D578" s="1" t="s">
        <v>13</v>
      </c>
      <c r="E578" s="1" t="str">
        <f>HYPERLINK("https://doi.org/10.1016/j.ijfatigue.2021.106170","DOI Link")</f>
        <v>DOI Link</v>
      </c>
      <c r="F578" s="1" t="s">
        <v>2351</v>
      </c>
      <c r="G578" s="1" t="s">
        <v>2352</v>
      </c>
      <c r="H578" s="4">
        <v>2205</v>
      </c>
    </row>
    <row r="579" spans="1:8" x14ac:dyDescent="0.25">
      <c r="A579" s="2">
        <v>577</v>
      </c>
      <c r="B579" s="1" t="s">
        <v>2353</v>
      </c>
      <c r="C579" s="1" t="s">
        <v>2354</v>
      </c>
      <c r="D579" s="1" t="s">
        <v>2355</v>
      </c>
      <c r="E579" s="1" t="str">
        <f>HYPERLINK("https://doi.org/10.1007/s11668-021-01118-6","DOI Link")</f>
        <v>DOI Link</v>
      </c>
      <c r="F579" s="1" t="s">
        <v>2356</v>
      </c>
      <c r="G579" s="1" t="s">
        <v>2357</v>
      </c>
      <c r="H579" s="4" t="s">
        <v>8862</v>
      </c>
    </row>
    <row r="580" spans="1:8" x14ac:dyDescent="0.25">
      <c r="A580" s="2">
        <v>578</v>
      </c>
      <c r="B580" s="1" t="s">
        <v>2358</v>
      </c>
      <c r="C580" s="1" t="s">
        <v>2359</v>
      </c>
      <c r="D580" s="1" t="s">
        <v>2360</v>
      </c>
      <c r="E580" s="1" t="str">
        <f>HYPERLINK("https://doi.org/10.1007/s00773-020-00739-0","DOI Link")</f>
        <v>DOI Link</v>
      </c>
      <c r="F580" s="1" t="s">
        <v>2361</v>
      </c>
      <c r="G580" s="1" t="s">
        <v>2362</v>
      </c>
      <c r="H580" s="4" t="s">
        <v>8862</v>
      </c>
    </row>
    <row r="581" spans="1:8" x14ac:dyDescent="0.25">
      <c r="A581" s="2">
        <v>579</v>
      </c>
      <c r="B581" s="1" t="s">
        <v>2363</v>
      </c>
      <c r="C581" s="1" t="s">
        <v>2364</v>
      </c>
      <c r="D581" s="1" t="s">
        <v>1930</v>
      </c>
      <c r="E581" s="1" t="str">
        <f>HYPERLINK("https://doi.org/10.3788/CJL202148.1002119","DOI Link")</f>
        <v>DOI Link</v>
      </c>
      <c r="F581" s="1" t="s">
        <v>9219</v>
      </c>
      <c r="G581" s="1" t="s">
        <v>2365</v>
      </c>
      <c r="H581" s="4" t="s">
        <v>8932</v>
      </c>
    </row>
    <row r="582" spans="1:8" x14ac:dyDescent="0.25">
      <c r="A582" s="2">
        <v>580</v>
      </c>
      <c r="B582" s="1" t="s">
        <v>2366</v>
      </c>
      <c r="C582" s="1" t="s">
        <v>2367</v>
      </c>
      <c r="D582" s="1" t="s">
        <v>2368</v>
      </c>
      <c r="E582" s="1" t="str">
        <f>HYPERLINK("https://doi.org/10.11901/1005.3093.2020.283","DOI Link")</f>
        <v>DOI Link</v>
      </c>
      <c r="F582" s="1" t="s">
        <v>2369</v>
      </c>
      <c r="G582" s="1" t="s">
        <v>2370</v>
      </c>
      <c r="H582" s="4" t="s">
        <v>8862</v>
      </c>
    </row>
    <row r="583" spans="1:8" x14ac:dyDescent="0.25">
      <c r="A583" s="2">
        <v>581</v>
      </c>
      <c r="B583" s="1" t="s">
        <v>2371</v>
      </c>
      <c r="C583" s="1" t="s">
        <v>2372</v>
      </c>
      <c r="D583" s="1" t="s">
        <v>2373</v>
      </c>
      <c r="E583" s="1" t="str">
        <f>HYPERLINK("https://doi.org/10.12989/scs.2021.39.4.453","DOI Link")</f>
        <v>DOI Link</v>
      </c>
      <c r="F583" s="1" t="s">
        <v>2374</v>
      </c>
      <c r="G583" s="1" t="s">
        <v>2375</v>
      </c>
      <c r="H583" s="4" t="s">
        <v>8862</v>
      </c>
    </row>
    <row r="584" spans="1:8" ht="14.4" x14ac:dyDescent="0.25">
      <c r="A584" s="2">
        <v>582</v>
      </c>
      <c r="B584" s="1" t="s">
        <v>2376</v>
      </c>
      <c r="C584" s="1" t="s">
        <v>2377</v>
      </c>
      <c r="D584" s="1" t="s">
        <v>2378</v>
      </c>
      <c r="E584" s="1" t="str">
        <f>HYPERLINK("https://doi.org/10.13374/j.issn2095-9389.2020.04.01.003","DOI Link")</f>
        <v>DOI Link</v>
      </c>
      <c r="F584" s="1" t="s">
        <v>9220</v>
      </c>
      <c r="G584" s="1" t="s">
        <v>2379</v>
      </c>
      <c r="H584" s="4" t="s">
        <v>9026</v>
      </c>
    </row>
    <row r="585" spans="1:8" x14ac:dyDescent="0.25">
      <c r="A585" s="2">
        <v>583</v>
      </c>
      <c r="B585" s="1" t="s">
        <v>2380</v>
      </c>
      <c r="C585" s="1" t="s">
        <v>2381</v>
      </c>
      <c r="D585" s="1" t="s">
        <v>267</v>
      </c>
      <c r="E585" s="1" t="str">
        <f>HYPERLINK("https://doi.org/10.1016/j.msea.2021.141308","DOI Link")</f>
        <v>DOI Link</v>
      </c>
      <c r="F585" s="1" t="s">
        <v>9221</v>
      </c>
      <c r="G585" s="1" t="s">
        <v>2382</v>
      </c>
      <c r="H585" s="4" t="s">
        <v>8898</v>
      </c>
    </row>
    <row r="586" spans="1:8" x14ac:dyDescent="0.25">
      <c r="A586" s="2">
        <v>584</v>
      </c>
      <c r="B586" s="1" t="s">
        <v>2383</v>
      </c>
      <c r="C586" s="1" t="s">
        <v>2384</v>
      </c>
      <c r="D586" s="1" t="s">
        <v>46</v>
      </c>
      <c r="E586" s="1" t="str">
        <f>HYPERLINK("https://doi.org/10.1016/j.conbuildmat.2021.122845","DOI Link")</f>
        <v>DOI Link</v>
      </c>
      <c r="F586" s="1" t="s">
        <v>2385</v>
      </c>
      <c r="G586" s="1" t="s">
        <v>2386</v>
      </c>
      <c r="H586" s="4" t="s">
        <v>8862</v>
      </c>
    </row>
    <row r="587" spans="1:8" x14ac:dyDescent="0.25">
      <c r="A587" s="2">
        <v>585</v>
      </c>
      <c r="B587" s="1" t="s">
        <v>2387</v>
      </c>
      <c r="C587" s="1" t="s">
        <v>2388</v>
      </c>
      <c r="D587" s="1" t="s">
        <v>2170</v>
      </c>
      <c r="E587" s="1" t="str">
        <f>HYPERLINK("https://doi.org/10.3969/j.issn.1001-8360.2021.05.019","DOI Link")</f>
        <v>DOI Link</v>
      </c>
      <c r="F587" s="1" t="s">
        <v>2389</v>
      </c>
      <c r="G587" s="1" t="s">
        <v>2390</v>
      </c>
      <c r="H587" s="4" t="s">
        <v>8862</v>
      </c>
    </row>
    <row r="588" spans="1:8" x14ac:dyDescent="0.25">
      <c r="A588" s="2">
        <v>586</v>
      </c>
      <c r="B588" s="1" t="s">
        <v>2391</v>
      </c>
      <c r="C588" s="1" t="s">
        <v>2392</v>
      </c>
      <c r="D588" s="1" t="s">
        <v>2170</v>
      </c>
      <c r="E588" s="1" t="str">
        <f>HYPERLINK("https://doi.org/10.3969/j.issn.1001-8360.2021.05.016","DOI Link")</f>
        <v>DOI Link</v>
      </c>
      <c r="F588" s="1" t="s">
        <v>2393</v>
      </c>
      <c r="G588" s="1" t="s">
        <v>2394</v>
      </c>
      <c r="H588" s="4" t="s">
        <v>8862</v>
      </c>
    </row>
    <row r="589" spans="1:8" x14ac:dyDescent="0.25">
      <c r="A589" s="2">
        <v>587</v>
      </c>
      <c r="B589" s="1" t="s">
        <v>2395</v>
      </c>
      <c r="C589" s="1" t="s">
        <v>2396</v>
      </c>
      <c r="D589" s="1" t="s">
        <v>224</v>
      </c>
      <c r="E589" s="1" t="str">
        <f>HYPERLINK("https://doi.org/10.1016/j.engstruct.2021.111996","DOI Link")</f>
        <v>DOI Link</v>
      </c>
      <c r="F589" s="1" t="s">
        <v>2397</v>
      </c>
      <c r="G589" s="1" t="s">
        <v>2398</v>
      </c>
      <c r="H589" s="4" t="s">
        <v>8862</v>
      </c>
    </row>
    <row r="590" spans="1:8" x14ac:dyDescent="0.25">
      <c r="A590" s="2">
        <v>588</v>
      </c>
      <c r="B590" s="1" t="s">
        <v>2399</v>
      </c>
      <c r="C590" s="1" t="s">
        <v>2400</v>
      </c>
      <c r="D590" s="1" t="s">
        <v>224</v>
      </c>
      <c r="E590" s="1" t="str">
        <f>HYPERLINK("https://doi.org/10.1016/j.engstruct.2021.112114","DOI Link")</f>
        <v>DOI Link</v>
      </c>
      <c r="F590" s="1" t="s">
        <v>9222</v>
      </c>
      <c r="G590" s="1" t="s">
        <v>2401</v>
      </c>
      <c r="H590" s="4" t="s">
        <v>9223</v>
      </c>
    </row>
    <row r="591" spans="1:8" x14ac:dyDescent="0.25">
      <c r="A591" s="2">
        <v>589</v>
      </c>
      <c r="B591" s="1" t="s">
        <v>2402</v>
      </c>
      <c r="C591" s="1" t="s">
        <v>2403</v>
      </c>
      <c r="D591" s="1" t="s">
        <v>2404</v>
      </c>
      <c r="E591" s="1" t="str">
        <f>HYPERLINK("https://doi.org/10.1063/5.0050134","DOI Link")</f>
        <v>DOI Link</v>
      </c>
      <c r="F591" s="1" t="s">
        <v>2405</v>
      </c>
      <c r="G591" s="1" t="s">
        <v>2406</v>
      </c>
      <c r="H591" s="4" t="s">
        <v>8862</v>
      </c>
    </row>
    <row r="592" spans="1:8" x14ac:dyDescent="0.25">
      <c r="A592" s="2">
        <v>590</v>
      </c>
      <c r="B592" s="1" t="s">
        <v>2407</v>
      </c>
      <c r="C592" s="1" t="s">
        <v>2408</v>
      </c>
      <c r="D592" s="1" t="s">
        <v>2373</v>
      </c>
      <c r="E592" s="1" t="str">
        <f>HYPERLINK("https://doi.org/10.12989/scs.2021.39.3.229","DOI Link")</f>
        <v>DOI Link</v>
      </c>
      <c r="F592" s="1" t="s">
        <v>2409</v>
      </c>
      <c r="G592" s="1" t="s">
        <v>2410</v>
      </c>
      <c r="H592" s="4" t="s">
        <v>8862</v>
      </c>
    </row>
    <row r="593" spans="1:10" x14ac:dyDescent="0.25">
      <c r="A593" s="2">
        <v>591</v>
      </c>
      <c r="B593" s="1" t="s">
        <v>2411</v>
      </c>
      <c r="C593" s="1" t="s">
        <v>2412</v>
      </c>
      <c r="D593" s="1" t="s">
        <v>46</v>
      </c>
      <c r="E593" s="1" t="str">
        <f>HYPERLINK("https://doi.org/10.1016/j.conbuildmat.2021.122534","DOI Link")</f>
        <v>DOI Link</v>
      </c>
      <c r="F593" s="1" t="s">
        <v>2413</v>
      </c>
      <c r="G593" s="1" t="s">
        <v>2414</v>
      </c>
      <c r="H593" s="4" t="s">
        <v>8862</v>
      </c>
    </row>
    <row r="594" spans="1:10" x14ac:dyDescent="0.25">
      <c r="A594" s="2">
        <v>592</v>
      </c>
      <c r="B594" s="1" t="s">
        <v>2415</v>
      </c>
      <c r="C594" s="1" t="s">
        <v>2416</v>
      </c>
      <c r="D594" s="1" t="s">
        <v>2417</v>
      </c>
      <c r="E594" s="1" t="str">
        <f>HYPERLINK("https://doi.org/10.3390/su13105675","DOI Link")</f>
        <v>DOI Link</v>
      </c>
      <c r="F594" s="1" t="s">
        <v>9224</v>
      </c>
      <c r="G594" s="1" t="s">
        <v>2418</v>
      </c>
      <c r="H594" s="4" t="s">
        <v>9225</v>
      </c>
    </row>
    <row r="595" spans="1:10" ht="14.4" x14ac:dyDescent="0.25">
      <c r="A595" s="2">
        <v>593</v>
      </c>
      <c r="B595" s="1" t="s">
        <v>2419</v>
      </c>
      <c r="C595" s="1" t="s">
        <v>2420</v>
      </c>
      <c r="D595" s="1" t="s">
        <v>2186</v>
      </c>
      <c r="E595" s="1" t="str">
        <f>HYPERLINK("https://doi.org/10.1007/s11223-021-00303-0","DOI Link")</f>
        <v>DOI Link</v>
      </c>
      <c r="F595" s="1" t="s">
        <v>8792</v>
      </c>
      <c r="G595" s="1" t="s">
        <v>2421</v>
      </c>
      <c r="H595" s="4" t="s">
        <v>8862</v>
      </c>
    </row>
    <row r="596" spans="1:10" x14ac:dyDescent="0.25">
      <c r="A596" s="2">
        <v>594</v>
      </c>
      <c r="B596" s="1" t="s">
        <v>2422</v>
      </c>
      <c r="C596" s="1" t="s">
        <v>2423</v>
      </c>
      <c r="D596" s="1" t="s">
        <v>982</v>
      </c>
      <c r="E596" s="1" t="str">
        <f>HYPERLINK("https://doi.org/10.19721/j.cnki.1001-7372.2021.05.007","DOI Link")</f>
        <v>DOI Link</v>
      </c>
      <c r="F596" s="1" t="s">
        <v>2424</v>
      </c>
      <c r="G596" s="1" t="s">
        <v>2425</v>
      </c>
      <c r="H596" s="4" t="s">
        <v>8862</v>
      </c>
    </row>
    <row r="597" spans="1:10" x14ac:dyDescent="0.25">
      <c r="A597" s="2">
        <v>595</v>
      </c>
      <c r="B597" s="1" t="s">
        <v>2426</v>
      </c>
      <c r="C597" s="1" t="s">
        <v>2427</v>
      </c>
      <c r="D597" s="1" t="s">
        <v>2428</v>
      </c>
      <c r="E597" s="1" t="str">
        <f>HYPERLINK("https://doi.org/10.1115/1.4050021","DOI Link")</f>
        <v>DOI Link</v>
      </c>
      <c r="F597" s="1" t="s">
        <v>2429</v>
      </c>
      <c r="G597" s="1" t="s">
        <v>2430</v>
      </c>
      <c r="H597" s="4" t="s">
        <v>8862</v>
      </c>
    </row>
    <row r="598" spans="1:10" x14ac:dyDescent="0.25">
      <c r="A598" s="2">
        <v>596</v>
      </c>
      <c r="B598" s="1" t="s">
        <v>2431</v>
      </c>
      <c r="C598" s="1" t="s">
        <v>2432</v>
      </c>
      <c r="D598" s="1" t="s">
        <v>248</v>
      </c>
      <c r="E598" s="1" t="str">
        <f>HYPERLINK("https://doi.org/10.3390/ma14102529","DOI Link")</f>
        <v>DOI Link</v>
      </c>
      <c r="F598" s="1" t="s">
        <v>2433</v>
      </c>
      <c r="G598" s="1" t="s">
        <v>2434</v>
      </c>
      <c r="H598" s="4">
        <v>304</v>
      </c>
      <c r="I598" s="4" t="s">
        <v>8863</v>
      </c>
    </row>
    <row r="599" spans="1:10" x14ac:dyDescent="0.25">
      <c r="A599" s="2">
        <v>597</v>
      </c>
      <c r="B599" s="1" t="s">
        <v>2435</v>
      </c>
      <c r="C599" s="1" t="s">
        <v>2436</v>
      </c>
      <c r="D599" s="1" t="s">
        <v>248</v>
      </c>
      <c r="E599" s="1" t="str">
        <f>HYPERLINK("https://doi.org/10.3390/ma14102516","DOI Link")</f>
        <v>DOI Link</v>
      </c>
      <c r="F599" s="1" t="s">
        <v>9226</v>
      </c>
      <c r="G599" s="1" t="s">
        <v>2437</v>
      </c>
      <c r="H599" s="4" t="s">
        <v>9024</v>
      </c>
    </row>
    <row r="600" spans="1:10" x14ac:dyDescent="0.25">
      <c r="A600" s="2">
        <v>598</v>
      </c>
      <c r="B600" s="1" t="s">
        <v>2438</v>
      </c>
      <c r="C600" s="1" t="s">
        <v>2439</v>
      </c>
      <c r="D600" s="1" t="s">
        <v>351</v>
      </c>
      <c r="E600" s="1" t="str">
        <f>HYPERLINK("https://doi.org/10.3390/met11050835","DOI Link")</f>
        <v>DOI Link</v>
      </c>
      <c r="F600" s="1" t="s">
        <v>9227</v>
      </c>
      <c r="G600" s="1" t="s">
        <v>2440</v>
      </c>
      <c r="H600" s="4" t="s">
        <v>9026</v>
      </c>
      <c r="I600" s="4">
        <v>420</v>
      </c>
      <c r="J600" s="1" t="s">
        <v>9040</v>
      </c>
    </row>
    <row r="601" spans="1:10" x14ac:dyDescent="0.25">
      <c r="A601" s="2">
        <v>599</v>
      </c>
      <c r="B601" s="1" t="s">
        <v>2441</v>
      </c>
      <c r="C601" s="1" t="s">
        <v>2442</v>
      </c>
      <c r="D601" s="1" t="s">
        <v>351</v>
      </c>
      <c r="E601" s="1" t="str">
        <f>HYPERLINK("https://doi.org/10.3390/met11050807","DOI Link")</f>
        <v>DOI Link</v>
      </c>
      <c r="F601" s="1" t="s">
        <v>9228</v>
      </c>
      <c r="G601" s="1" t="s">
        <v>2443</v>
      </c>
      <c r="H601" s="4">
        <v>9310</v>
      </c>
    </row>
    <row r="602" spans="1:10" x14ac:dyDescent="0.25">
      <c r="A602" s="2">
        <v>600</v>
      </c>
      <c r="B602" s="1" t="s">
        <v>2444</v>
      </c>
      <c r="C602" s="1" t="s">
        <v>2445</v>
      </c>
      <c r="D602" s="1" t="s">
        <v>2446</v>
      </c>
      <c r="E602" s="1" t="str">
        <f>HYPERLINK("https://doi.org/10.1007/s12613-021-2253-y","DOI Link")</f>
        <v>DOI Link</v>
      </c>
      <c r="F602" s="1" t="s">
        <v>2447</v>
      </c>
      <c r="G602" s="1" t="s">
        <v>2448</v>
      </c>
      <c r="H602" s="4" t="s">
        <v>8862</v>
      </c>
    </row>
    <row r="603" spans="1:10" x14ac:dyDescent="0.25">
      <c r="A603" s="2">
        <v>601</v>
      </c>
      <c r="B603" s="1" t="s">
        <v>2449</v>
      </c>
      <c r="C603" s="1" t="s">
        <v>2450</v>
      </c>
      <c r="D603" s="1" t="s">
        <v>2451</v>
      </c>
      <c r="E603" s="1" t="str">
        <f>HYPERLINK("https://doi.org/10.1002/stab.202100016","DOI Link")</f>
        <v>DOI Link</v>
      </c>
      <c r="F603" s="1" t="s">
        <v>2452</v>
      </c>
      <c r="G603" s="1" t="s">
        <v>2453</v>
      </c>
    </row>
    <row r="604" spans="1:10" x14ac:dyDescent="0.25">
      <c r="A604" s="2">
        <v>602</v>
      </c>
      <c r="B604" s="1" t="s">
        <v>2454</v>
      </c>
      <c r="C604" s="1" t="s">
        <v>2455</v>
      </c>
      <c r="D604" s="1" t="s">
        <v>290</v>
      </c>
      <c r="E604" s="1" t="str">
        <f>HYPERLINK("https://doi.org/10.1007/s11665-021-05682-8","DOI Link")</f>
        <v>DOI Link</v>
      </c>
      <c r="F604" s="1" t="s">
        <v>2456</v>
      </c>
      <c r="G604" s="1" t="s">
        <v>2457</v>
      </c>
    </row>
    <row r="605" spans="1:10" x14ac:dyDescent="0.25">
      <c r="A605" s="2">
        <v>603</v>
      </c>
      <c r="B605" s="1" t="s">
        <v>2458</v>
      </c>
      <c r="C605" s="1" t="s">
        <v>2459</v>
      </c>
      <c r="D605" s="1" t="s">
        <v>901</v>
      </c>
      <c r="E605" s="1" t="str">
        <f>HYPERLINK("https://doi.org/10.1007/s00170-021-06822-z","DOI Link")</f>
        <v>DOI Link</v>
      </c>
      <c r="F605" s="1" t="s">
        <v>2460</v>
      </c>
      <c r="G605" s="1" t="s">
        <v>2461</v>
      </c>
    </row>
    <row r="606" spans="1:10" x14ac:dyDescent="0.25">
      <c r="A606" s="2">
        <v>604</v>
      </c>
      <c r="B606" s="1" t="s">
        <v>2462</v>
      </c>
      <c r="C606" s="1" t="s">
        <v>2463</v>
      </c>
      <c r="D606" s="1" t="s">
        <v>2464</v>
      </c>
      <c r="E606" s="1" t="str">
        <f>HYPERLINK("https://doi.org/10.1061/(ASCE)EM.1943-7889.0001932","DOI Link")</f>
        <v>DOI Link</v>
      </c>
      <c r="F606" s="1" t="s">
        <v>2465</v>
      </c>
      <c r="G606" s="1" t="s">
        <v>2466</v>
      </c>
    </row>
    <row r="607" spans="1:10" x14ac:dyDescent="0.25">
      <c r="A607" s="2">
        <v>605</v>
      </c>
      <c r="B607" s="1" t="s">
        <v>2467</v>
      </c>
      <c r="C607" s="1" t="s">
        <v>2468</v>
      </c>
      <c r="D607" s="1" t="s">
        <v>2102</v>
      </c>
      <c r="E607" s="1" t="str">
        <f>HYPERLINK("https://doi.org/10.1002/stco.202000053","DOI Link")</f>
        <v>DOI Link</v>
      </c>
      <c r="F607" s="1" t="s">
        <v>2469</v>
      </c>
      <c r="G607" s="1" t="s">
        <v>2470</v>
      </c>
    </row>
    <row r="608" spans="1:10" x14ac:dyDescent="0.25">
      <c r="A608" s="2">
        <v>606</v>
      </c>
      <c r="B608" s="1" t="s">
        <v>2471</v>
      </c>
      <c r="C608" s="1" t="s">
        <v>2472</v>
      </c>
      <c r="D608" s="1" t="s">
        <v>33</v>
      </c>
      <c r="E608" s="1" t="str">
        <f>HYPERLINK("https://doi.org/10.1016/j.engfailanal.2021.105300","DOI Link")</f>
        <v>DOI Link</v>
      </c>
      <c r="F608" s="1" t="s">
        <v>2473</v>
      </c>
      <c r="G608" s="1" t="s">
        <v>2474</v>
      </c>
    </row>
    <row r="609" spans="1:7" x14ac:dyDescent="0.25">
      <c r="A609" s="2">
        <v>607</v>
      </c>
      <c r="B609" s="1" t="s">
        <v>2475</v>
      </c>
      <c r="C609" s="1" t="s">
        <v>2476</v>
      </c>
      <c r="D609" s="1" t="s">
        <v>2012</v>
      </c>
      <c r="E609" s="1" t="str">
        <f>HYPERLINK("https://doi.org/10.1016/j.tws.2021.107593","DOI Link")</f>
        <v>DOI Link</v>
      </c>
      <c r="F609" s="1" t="s">
        <v>2477</v>
      </c>
      <c r="G609" s="1" t="s">
        <v>2478</v>
      </c>
    </row>
    <row r="610" spans="1:7" x14ac:dyDescent="0.25">
      <c r="A610" s="2">
        <v>608</v>
      </c>
      <c r="B610" s="1" t="s">
        <v>2479</v>
      </c>
      <c r="C610" s="1" t="s">
        <v>2480</v>
      </c>
      <c r="D610" s="1" t="s">
        <v>2012</v>
      </c>
      <c r="E610" s="1" t="str">
        <f>HYPERLINK("https://doi.org/10.1016/j.tws.2021.107564","DOI Link")</f>
        <v>DOI Link</v>
      </c>
      <c r="F610" s="1" t="s">
        <v>2481</v>
      </c>
      <c r="G610" s="1" t="s">
        <v>2482</v>
      </c>
    </row>
    <row r="611" spans="1:7" x14ac:dyDescent="0.25">
      <c r="A611" s="2">
        <v>609</v>
      </c>
      <c r="B611" s="1" t="s">
        <v>2483</v>
      </c>
      <c r="C611" s="1" t="s">
        <v>2484</v>
      </c>
      <c r="D611" s="1" t="s">
        <v>417</v>
      </c>
      <c r="E611" s="1" t="str">
        <f>HYPERLINK("https://doi.org/10.1111/ffe.13438","DOI Link")</f>
        <v>DOI Link</v>
      </c>
      <c r="F611" s="1" t="s">
        <v>2485</v>
      </c>
      <c r="G611" s="1" t="s">
        <v>2486</v>
      </c>
    </row>
    <row r="612" spans="1:7" x14ac:dyDescent="0.25">
      <c r="A612" s="2">
        <v>610</v>
      </c>
      <c r="B612" s="1" t="s">
        <v>2487</v>
      </c>
      <c r="C612" s="1" t="s">
        <v>2488</v>
      </c>
      <c r="D612" s="1" t="s">
        <v>61</v>
      </c>
      <c r="E612" s="1" t="str">
        <f>HYPERLINK("https://doi.org/10.1016/j.jcsr.2021.106571","DOI Link")</f>
        <v>DOI Link</v>
      </c>
      <c r="F612" s="1" t="s">
        <v>2489</v>
      </c>
      <c r="G612" s="1" t="s">
        <v>2490</v>
      </c>
    </row>
    <row r="613" spans="1:7" x14ac:dyDescent="0.25">
      <c r="A613" s="2">
        <v>611</v>
      </c>
      <c r="B613" s="1" t="s">
        <v>2491</v>
      </c>
      <c r="C613" s="1" t="s">
        <v>2492</v>
      </c>
      <c r="D613" s="1" t="s">
        <v>13</v>
      </c>
      <c r="E613" s="1" t="str">
        <f>HYPERLINK("https://doi.org/10.1016/j.ijfatigue.2021.106166","DOI Link")</f>
        <v>DOI Link</v>
      </c>
      <c r="F613" s="1" t="s">
        <v>2493</v>
      </c>
      <c r="G613" s="1" t="s">
        <v>2494</v>
      </c>
    </row>
    <row r="614" spans="1:7" x14ac:dyDescent="0.25">
      <c r="A614" s="2">
        <v>612</v>
      </c>
      <c r="B614" s="1" t="s">
        <v>2495</v>
      </c>
      <c r="C614" s="1" t="s">
        <v>2496</v>
      </c>
      <c r="D614" s="1" t="s">
        <v>417</v>
      </c>
      <c r="E614" s="1" t="str">
        <f>HYPERLINK("https://doi.org/10.1111/ffe.13423","DOI Link")</f>
        <v>DOI Link</v>
      </c>
      <c r="F614" s="1" t="s">
        <v>2497</v>
      </c>
      <c r="G614" s="1" t="s">
        <v>2498</v>
      </c>
    </row>
    <row r="615" spans="1:7" x14ac:dyDescent="0.25">
      <c r="A615" s="2">
        <v>613</v>
      </c>
      <c r="B615" s="1" t="s">
        <v>2499</v>
      </c>
      <c r="C615" s="1" t="s">
        <v>2500</v>
      </c>
      <c r="D615" s="1" t="s">
        <v>13</v>
      </c>
      <c r="E615" s="1" t="str">
        <f>HYPERLINK("https://doi.org/10.1016/j.ijfatigue.2021.106161","DOI Link")</f>
        <v>DOI Link</v>
      </c>
      <c r="F615" s="1" t="s">
        <v>2501</v>
      </c>
      <c r="G615" s="1" t="s">
        <v>2502</v>
      </c>
    </row>
    <row r="616" spans="1:7" x14ac:dyDescent="0.25">
      <c r="A616" s="2">
        <v>614</v>
      </c>
      <c r="B616" s="1" t="s">
        <v>2503</v>
      </c>
      <c r="C616" s="1" t="s">
        <v>2504</v>
      </c>
      <c r="D616" s="1" t="s">
        <v>13</v>
      </c>
      <c r="E616" s="1" t="str">
        <f>HYPERLINK("https://doi.org/10.1016/j.ijfatigue.2020.106101","DOI Link")</f>
        <v>DOI Link</v>
      </c>
      <c r="F616" s="1" t="s">
        <v>2505</v>
      </c>
      <c r="G616" s="1" t="s">
        <v>2506</v>
      </c>
    </row>
    <row r="617" spans="1:7" x14ac:dyDescent="0.25">
      <c r="A617" s="2">
        <v>615</v>
      </c>
      <c r="B617" s="1" t="s">
        <v>2507</v>
      </c>
      <c r="C617" s="1" t="s">
        <v>2508</v>
      </c>
      <c r="D617" s="1" t="s">
        <v>560</v>
      </c>
      <c r="E617" s="1" t="str">
        <f>HYPERLINK("https://doi.org/10.1177/1350650120940196","DOI Link")</f>
        <v>DOI Link</v>
      </c>
      <c r="F617" s="1" t="s">
        <v>2509</v>
      </c>
      <c r="G617" s="1" t="s">
        <v>2510</v>
      </c>
    </row>
    <row r="618" spans="1:7" x14ac:dyDescent="0.25">
      <c r="A618" s="2">
        <v>616</v>
      </c>
      <c r="B618" s="1" t="s">
        <v>2511</v>
      </c>
      <c r="C618" s="1" t="s">
        <v>2512</v>
      </c>
      <c r="D618" s="1" t="s">
        <v>1110</v>
      </c>
      <c r="E618" s="1" t="str">
        <f>HYPERLINK("https://doi.org/10.1007/s12540-019-00458-1","DOI Link")</f>
        <v>DOI Link</v>
      </c>
      <c r="F618" s="1" t="s">
        <v>2513</v>
      </c>
      <c r="G618" s="1" t="s">
        <v>2514</v>
      </c>
    </row>
    <row r="619" spans="1:7" x14ac:dyDescent="0.25">
      <c r="A619" s="2">
        <v>617</v>
      </c>
      <c r="B619" s="1" t="s">
        <v>2515</v>
      </c>
      <c r="C619" s="1" t="s">
        <v>2516</v>
      </c>
      <c r="D619" s="1" t="s">
        <v>2517</v>
      </c>
      <c r="E619" s="1" t="str">
        <f>HYPERLINK("https://doi.org/10.16579/j.issn.1001.9669.2021.02.024","DOI Link")</f>
        <v>DOI Link</v>
      </c>
      <c r="F619" s="1" t="s">
        <v>2518</v>
      </c>
      <c r="G619" s="1" t="s">
        <v>2519</v>
      </c>
    </row>
    <row r="620" spans="1:7" x14ac:dyDescent="0.25">
      <c r="A620" s="2">
        <v>618</v>
      </c>
      <c r="B620" s="1" t="s">
        <v>2520</v>
      </c>
      <c r="C620" s="1" t="s">
        <v>2521</v>
      </c>
      <c r="D620" s="1" t="s">
        <v>272</v>
      </c>
      <c r="E620" s="1" t="str">
        <f>HYPERLINK("https://doi.org/10.1016/j.engfracmech.2021.107672","DOI Link")</f>
        <v>DOI Link</v>
      </c>
      <c r="F620" s="1" t="s">
        <v>2522</v>
      </c>
      <c r="G620" s="1" t="s">
        <v>2523</v>
      </c>
    </row>
    <row r="621" spans="1:7" x14ac:dyDescent="0.25">
      <c r="A621" s="2">
        <v>619</v>
      </c>
      <c r="B621" s="1" t="s">
        <v>2524</v>
      </c>
      <c r="C621" s="1" t="s">
        <v>2525</v>
      </c>
      <c r="D621" s="1" t="s">
        <v>1115</v>
      </c>
      <c r="E621" s="1" t="str">
        <f>HYPERLINK("https://doi.org/10.3389/fmats.2021.641145","DOI Link")</f>
        <v>DOI Link</v>
      </c>
      <c r="F621" s="1" t="s">
        <v>2526</v>
      </c>
      <c r="G621" s="1" t="s">
        <v>2527</v>
      </c>
    </row>
    <row r="622" spans="1:7" x14ac:dyDescent="0.25">
      <c r="A622" s="2">
        <v>620</v>
      </c>
      <c r="B622" s="1" t="s">
        <v>2528</v>
      </c>
      <c r="C622" s="1" t="s">
        <v>2529</v>
      </c>
      <c r="D622" s="1" t="s">
        <v>46</v>
      </c>
      <c r="E622" s="1" t="str">
        <f>HYPERLINK("https://doi.org/10.1016/j.conbuildmat.2021.122426","DOI Link")</f>
        <v>DOI Link</v>
      </c>
      <c r="F622" s="1" t="s">
        <v>2530</v>
      </c>
      <c r="G622" s="1" t="s">
        <v>2531</v>
      </c>
    </row>
    <row r="623" spans="1:7" x14ac:dyDescent="0.25">
      <c r="A623" s="2">
        <v>621</v>
      </c>
      <c r="B623" s="1" t="s">
        <v>2532</v>
      </c>
      <c r="C623" s="1" t="s">
        <v>2533</v>
      </c>
      <c r="D623" s="1" t="s">
        <v>605</v>
      </c>
      <c r="E623" s="1" t="str">
        <f>HYPERLINK("https://doi.org/10.14006/j.jzjgxb.2019.0556","DOI Link")</f>
        <v>DOI Link</v>
      </c>
      <c r="F623" s="1" t="s">
        <v>2534</v>
      </c>
      <c r="G623" s="1" t="s">
        <v>2535</v>
      </c>
    </row>
    <row r="624" spans="1:7" x14ac:dyDescent="0.25">
      <c r="A624" s="2">
        <v>622</v>
      </c>
      <c r="B624" s="1" t="s">
        <v>2536</v>
      </c>
      <c r="C624" s="1" t="s">
        <v>2537</v>
      </c>
      <c r="D624" s="1" t="s">
        <v>605</v>
      </c>
      <c r="E624" s="1" t="str">
        <f>HYPERLINK("https://doi.org/10.14006/j.jzjgxb.2019.0492","DOI Link")</f>
        <v>DOI Link</v>
      </c>
      <c r="F624" s="1" t="s">
        <v>2538</v>
      </c>
      <c r="G624" s="1" t="s">
        <v>2539</v>
      </c>
    </row>
    <row r="625" spans="1:7" x14ac:dyDescent="0.25">
      <c r="A625" s="2">
        <v>623</v>
      </c>
      <c r="B625" s="1" t="s">
        <v>2540</v>
      </c>
      <c r="C625" s="1" t="s">
        <v>2541</v>
      </c>
      <c r="D625" s="1" t="s">
        <v>463</v>
      </c>
      <c r="E625" s="1" t="str">
        <f>HYPERLINK("https://doi.org/10.3390/app11083549","DOI Link")</f>
        <v>DOI Link</v>
      </c>
      <c r="F625" s="1" t="s">
        <v>2542</v>
      </c>
      <c r="G625" s="1" t="s">
        <v>2543</v>
      </c>
    </row>
    <row r="626" spans="1:7" x14ac:dyDescent="0.25">
      <c r="A626" s="2">
        <v>624</v>
      </c>
      <c r="B626" s="1" t="s">
        <v>2544</v>
      </c>
      <c r="C626" s="1" t="s">
        <v>2545</v>
      </c>
      <c r="D626" s="1" t="s">
        <v>248</v>
      </c>
      <c r="E626" s="1" t="str">
        <f>HYPERLINK("https://doi.org/10.3390/ma14081846","DOI Link")</f>
        <v>DOI Link</v>
      </c>
      <c r="F626" s="1" t="s">
        <v>2546</v>
      </c>
      <c r="G626" s="1" t="s">
        <v>2547</v>
      </c>
    </row>
    <row r="627" spans="1:7" x14ac:dyDescent="0.25">
      <c r="A627" s="2">
        <v>625</v>
      </c>
      <c r="B627" s="1" t="s">
        <v>2548</v>
      </c>
      <c r="C627" s="1" t="s">
        <v>2549</v>
      </c>
      <c r="D627" s="1" t="s">
        <v>1566</v>
      </c>
      <c r="E627" s="1" t="str">
        <f>HYPERLINK("https://doi.org/10.3969/j.issn.1007-9629.2021.02.025","DOI Link")</f>
        <v>DOI Link</v>
      </c>
      <c r="F627" s="1" t="s">
        <v>2550</v>
      </c>
      <c r="G627" s="1" t="s">
        <v>2551</v>
      </c>
    </row>
    <row r="628" spans="1:7" x14ac:dyDescent="0.25">
      <c r="A628" s="2">
        <v>626</v>
      </c>
      <c r="B628" s="1" t="s">
        <v>2552</v>
      </c>
      <c r="C628" s="1" t="s">
        <v>2553</v>
      </c>
      <c r="D628" s="1" t="s">
        <v>627</v>
      </c>
      <c r="E628" s="1" t="str">
        <f>HYPERLINK("https://doi.org/10.11908/j.issn.0253-374x.20385","DOI Link")</f>
        <v>DOI Link</v>
      </c>
      <c r="F628" s="1" t="s">
        <v>2554</v>
      </c>
      <c r="G628" s="1" t="s">
        <v>2555</v>
      </c>
    </row>
    <row r="629" spans="1:7" x14ac:dyDescent="0.25">
      <c r="A629" s="2">
        <v>627</v>
      </c>
      <c r="B629" s="1" t="s">
        <v>2556</v>
      </c>
      <c r="C629" s="1" t="s">
        <v>2557</v>
      </c>
      <c r="D629" s="1" t="s">
        <v>463</v>
      </c>
      <c r="E629" s="1" t="str">
        <f>HYPERLINK("https://doi.org/10.3390/app11073272","DOI Link")</f>
        <v>DOI Link</v>
      </c>
      <c r="F629" s="1" t="s">
        <v>2558</v>
      </c>
      <c r="G629" s="1" t="s">
        <v>2559</v>
      </c>
    </row>
    <row r="630" spans="1:7" x14ac:dyDescent="0.25">
      <c r="A630" s="2">
        <v>628</v>
      </c>
      <c r="B630" s="1" t="s">
        <v>2560</v>
      </c>
      <c r="C630" s="1" t="s">
        <v>2561</v>
      </c>
      <c r="D630" s="1" t="s">
        <v>2562</v>
      </c>
      <c r="E630" s="1" t="str">
        <f>HYPERLINK("https://doi.org/10.3390/pr9040594","DOI Link")</f>
        <v>DOI Link</v>
      </c>
      <c r="F630" s="1" t="s">
        <v>2563</v>
      </c>
      <c r="G630" s="1" t="s">
        <v>2564</v>
      </c>
    </row>
    <row r="631" spans="1:7" x14ac:dyDescent="0.25">
      <c r="A631" s="2">
        <v>629</v>
      </c>
      <c r="B631" s="1" t="s">
        <v>2565</v>
      </c>
      <c r="C631" s="1" t="s">
        <v>2566</v>
      </c>
      <c r="D631" s="1" t="s">
        <v>2451</v>
      </c>
      <c r="E631" s="1" t="str">
        <f>HYPERLINK("https://doi.org/10.1002/stab.202100004","DOI Link")</f>
        <v>DOI Link</v>
      </c>
      <c r="F631" s="1" t="s">
        <v>2567</v>
      </c>
      <c r="G631" s="1" t="s">
        <v>2453</v>
      </c>
    </row>
    <row r="632" spans="1:7" x14ac:dyDescent="0.25">
      <c r="A632" s="2">
        <v>630</v>
      </c>
      <c r="B632" s="1" t="s">
        <v>2568</v>
      </c>
      <c r="C632" s="1" t="s">
        <v>2569</v>
      </c>
      <c r="D632" s="1" t="s">
        <v>654</v>
      </c>
      <c r="E632" s="1" t="str">
        <f>HYPERLINK("https://doi.org/10.1007/s12206-021-0310-0","DOI Link")</f>
        <v>DOI Link</v>
      </c>
      <c r="F632" s="1" t="s">
        <v>2570</v>
      </c>
      <c r="G632" s="1" t="s">
        <v>2571</v>
      </c>
    </row>
    <row r="633" spans="1:7" x14ac:dyDescent="0.25">
      <c r="A633" s="2">
        <v>631</v>
      </c>
      <c r="B633" s="1" t="s">
        <v>2572</v>
      </c>
      <c r="C633" s="1" t="s">
        <v>2573</v>
      </c>
      <c r="D633" s="1" t="s">
        <v>351</v>
      </c>
      <c r="E633" s="1" t="str">
        <f>HYPERLINK("https://doi.org/10.3390/met11040542","DOI Link")</f>
        <v>DOI Link</v>
      </c>
      <c r="F633" s="1" t="s">
        <v>2574</v>
      </c>
      <c r="G633" s="1" t="s">
        <v>2575</v>
      </c>
    </row>
    <row r="634" spans="1:7" x14ac:dyDescent="0.25">
      <c r="A634" s="2">
        <v>632</v>
      </c>
      <c r="B634" s="1" t="s">
        <v>2576</v>
      </c>
      <c r="C634" s="1" t="s">
        <v>2577</v>
      </c>
      <c r="D634" s="1" t="s">
        <v>290</v>
      </c>
      <c r="E634" s="1" t="str">
        <f>HYPERLINK("https://doi.org/10.1007/s11665-021-05607-5","DOI Link")</f>
        <v>DOI Link</v>
      </c>
      <c r="F634" s="1" t="s">
        <v>2578</v>
      </c>
      <c r="G634" s="1" t="s">
        <v>2579</v>
      </c>
    </row>
    <row r="635" spans="1:7" x14ac:dyDescent="0.25">
      <c r="A635" s="2">
        <v>633</v>
      </c>
      <c r="B635" s="1" t="s">
        <v>2580</v>
      </c>
      <c r="C635" s="1" t="s">
        <v>2581</v>
      </c>
      <c r="D635" s="1" t="s">
        <v>740</v>
      </c>
      <c r="E635" s="1" t="str">
        <f>HYPERLINK("https://doi.org/10.1007/s13296-021-00457-2","DOI Link")</f>
        <v>DOI Link</v>
      </c>
      <c r="F635" s="1" t="s">
        <v>2582</v>
      </c>
      <c r="G635" s="1" t="s">
        <v>2583</v>
      </c>
    </row>
    <row r="636" spans="1:7" x14ac:dyDescent="0.25">
      <c r="A636" s="2">
        <v>634</v>
      </c>
      <c r="B636" s="1" t="s">
        <v>2584</v>
      </c>
      <c r="C636" s="1" t="s">
        <v>2585</v>
      </c>
      <c r="D636" s="1" t="s">
        <v>33</v>
      </c>
      <c r="E636" s="1" t="str">
        <f>HYPERLINK("https://doi.org/10.1016/j.engfailanal.2020.105195","DOI Link")</f>
        <v>DOI Link</v>
      </c>
      <c r="F636" s="1" t="s">
        <v>2586</v>
      </c>
      <c r="G636" s="1" t="s">
        <v>2587</v>
      </c>
    </row>
    <row r="637" spans="1:7" x14ac:dyDescent="0.25">
      <c r="A637" s="2">
        <v>635</v>
      </c>
      <c r="B637" s="1" t="s">
        <v>2588</v>
      </c>
      <c r="C637" s="1" t="s">
        <v>2589</v>
      </c>
      <c r="D637" s="1" t="s">
        <v>61</v>
      </c>
      <c r="E637" s="1" t="str">
        <f>HYPERLINK("https://doi.org/10.1016/j.jcsr.2021.106537","DOI Link")</f>
        <v>DOI Link</v>
      </c>
      <c r="F637" s="1" t="s">
        <v>2590</v>
      </c>
      <c r="G637" s="1" t="s">
        <v>2591</v>
      </c>
    </row>
    <row r="638" spans="1:7" x14ac:dyDescent="0.25">
      <c r="A638" s="2">
        <v>636</v>
      </c>
      <c r="B638" s="1" t="s">
        <v>2592</v>
      </c>
      <c r="C638" s="1" t="s">
        <v>2593</v>
      </c>
      <c r="D638" s="1" t="s">
        <v>13</v>
      </c>
      <c r="E638" s="1" t="str">
        <f>HYPERLINK("https://doi.org/10.1016/j.ijfatigue.2020.106104","DOI Link")</f>
        <v>DOI Link</v>
      </c>
      <c r="F638" s="1" t="s">
        <v>2594</v>
      </c>
      <c r="G638" s="1" t="s">
        <v>2595</v>
      </c>
    </row>
    <row r="639" spans="1:7" x14ac:dyDescent="0.25">
      <c r="A639" s="2">
        <v>637</v>
      </c>
      <c r="B639" s="1" t="s">
        <v>2596</v>
      </c>
      <c r="C639" s="1" t="s">
        <v>2597</v>
      </c>
      <c r="D639" s="1" t="s">
        <v>299</v>
      </c>
      <c r="E639" s="1" t="str">
        <f>HYPERLINK("https://doi.org/10.1002/stc.2696","DOI Link")</f>
        <v>DOI Link</v>
      </c>
      <c r="F639" s="1" t="s">
        <v>2598</v>
      </c>
      <c r="G639" s="1" t="s">
        <v>2599</v>
      </c>
    </row>
    <row r="640" spans="1:7" x14ac:dyDescent="0.25">
      <c r="A640" s="2">
        <v>638</v>
      </c>
      <c r="B640" s="1" t="s">
        <v>2600</v>
      </c>
      <c r="C640" s="1" t="s">
        <v>2601</v>
      </c>
      <c r="D640" s="1" t="s">
        <v>1595</v>
      </c>
      <c r="E640" s="1" t="str">
        <f>HYPERLINK("https://doi.org/10.1016/j.jmapro.2021.01.010","DOI Link")</f>
        <v>DOI Link</v>
      </c>
      <c r="F640" s="1" t="s">
        <v>2602</v>
      </c>
      <c r="G640" s="1" t="s">
        <v>2603</v>
      </c>
    </row>
    <row r="641" spans="1:7" x14ac:dyDescent="0.25">
      <c r="A641" s="2">
        <v>639</v>
      </c>
      <c r="B641" s="1" t="s">
        <v>2604</v>
      </c>
      <c r="C641" s="1" t="s">
        <v>2605</v>
      </c>
      <c r="D641" s="1" t="s">
        <v>745</v>
      </c>
      <c r="E641" s="1" t="str">
        <f>HYPERLINK("https://doi.org/10.1016/j.fusengdes.2021.112260","DOI Link")</f>
        <v>DOI Link</v>
      </c>
      <c r="F641" s="1" t="s">
        <v>2606</v>
      </c>
      <c r="G641" s="1" t="s">
        <v>2607</v>
      </c>
    </row>
    <row r="642" spans="1:7" x14ac:dyDescent="0.25">
      <c r="A642" s="2">
        <v>640</v>
      </c>
      <c r="B642" s="1" t="s">
        <v>2608</v>
      </c>
      <c r="C642" s="1" t="s">
        <v>2609</v>
      </c>
      <c r="D642" s="1" t="s">
        <v>914</v>
      </c>
      <c r="E642" s="1" t="str">
        <f>HYPERLINK("https://doi.org/10.1061/(ASCE)MT.1943-5533.0003644","DOI Link")</f>
        <v>DOI Link</v>
      </c>
      <c r="F642" s="1" t="s">
        <v>2610</v>
      </c>
      <c r="G642" s="1" t="s">
        <v>2611</v>
      </c>
    </row>
    <row r="643" spans="1:7" x14ac:dyDescent="0.25">
      <c r="A643" s="2">
        <v>641</v>
      </c>
      <c r="B643" s="1" t="s">
        <v>2612</v>
      </c>
      <c r="C643" s="1" t="s">
        <v>2613</v>
      </c>
      <c r="D643" s="1" t="s">
        <v>13</v>
      </c>
      <c r="E643" s="1" t="str">
        <f>HYPERLINK("https://doi.org/10.1016/j.ijfatigue.2020.106049","DOI Link")</f>
        <v>DOI Link</v>
      </c>
      <c r="F643" s="1" t="s">
        <v>2614</v>
      </c>
      <c r="G643" s="1" t="s">
        <v>2615</v>
      </c>
    </row>
    <row r="644" spans="1:7" x14ac:dyDescent="0.25">
      <c r="A644" s="2">
        <v>642</v>
      </c>
      <c r="B644" s="1" t="s">
        <v>2616</v>
      </c>
      <c r="C644" s="1" t="s">
        <v>2617</v>
      </c>
      <c r="D644" s="1" t="s">
        <v>33</v>
      </c>
      <c r="E644" s="1" t="str">
        <f>HYPERLINK("https://doi.org/10.1016/j.engfailanal.2020.105187","DOI Link")</f>
        <v>DOI Link</v>
      </c>
      <c r="F644" s="1" t="s">
        <v>2618</v>
      </c>
      <c r="G644" s="1" t="s">
        <v>2619</v>
      </c>
    </row>
    <row r="645" spans="1:7" x14ac:dyDescent="0.25">
      <c r="A645" s="2">
        <v>643</v>
      </c>
      <c r="B645" s="1" t="s">
        <v>2620</v>
      </c>
      <c r="C645" s="1" t="s">
        <v>2621</v>
      </c>
      <c r="D645" s="1" t="s">
        <v>13</v>
      </c>
      <c r="E645" s="1" t="str">
        <f>HYPERLINK("https://doi.org/10.1016/j.ijfatigue.2020.106079","DOI Link")</f>
        <v>DOI Link</v>
      </c>
      <c r="F645" s="1" t="s">
        <v>2622</v>
      </c>
      <c r="G645" s="1" t="s">
        <v>2623</v>
      </c>
    </row>
    <row r="646" spans="1:7" x14ac:dyDescent="0.25">
      <c r="A646" s="2">
        <v>644</v>
      </c>
      <c r="B646" s="1" t="s">
        <v>2624</v>
      </c>
      <c r="C646" s="1" t="s">
        <v>2625</v>
      </c>
      <c r="D646" s="1" t="s">
        <v>2626</v>
      </c>
      <c r="E646" s="1" t="str">
        <f>HYPERLINK("https://doi.org/10.1007/s40799-020-00419-z","DOI Link")</f>
        <v>DOI Link</v>
      </c>
      <c r="F646" s="1" t="s">
        <v>2627</v>
      </c>
      <c r="G646" s="1" t="s">
        <v>2628</v>
      </c>
    </row>
    <row r="647" spans="1:7" x14ac:dyDescent="0.25">
      <c r="A647" s="2">
        <v>645</v>
      </c>
      <c r="B647" s="1" t="s">
        <v>2629</v>
      </c>
      <c r="C647" s="1" t="s">
        <v>2630</v>
      </c>
      <c r="D647" s="1" t="s">
        <v>13</v>
      </c>
      <c r="E647" s="1" t="str">
        <f>HYPERLINK("https://doi.org/10.1016/j.ijfatigue.2020.106092","DOI Link")</f>
        <v>DOI Link</v>
      </c>
      <c r="F647" s="1" t="s">
        <v>2631</v>
      </c>
      <c r="G647" s="1" t="s">
        <v>2632</v>
      </c>
    </row>
    <row r="648" spans="1:7" x14ac:dyDescent="0.25">
      <c r="A648" s="2">
        <v>646</v>
      </c>
      <c r="B648" s="1" t="s">
        <v>2633</v>
      </c>
      <c r="C648" s="1" t="s">
        <v>2634</v>
      </c>
      <c r="D648" s="1" t="s">
        <v>13</v>
      </c>
      <c r="E648" s="1" t="str">
        <f>HYPERLINK("https://doi.org/10.1016/j.ijfatigue.2020.106113","DOI Link")</f>
        <v>DOI Link</v>
      </c>
      <c r="F648" s="1" t="s">
        <v>2635</v>
      </c>
      <c r="G648" s="1" t="s">
        <v>2636</v>
      </c>
    </row>
    <row r="649" spans="1:7" x14ac:dyDescent="0.25">
      <c r="A649" s="2">
        <v>647</v>
      </c>
      <c r="B649" s="1" t="s">
        <v>2637</v>
      </c>
      <c r="C649" s="1" t="s">
        <v>2638</v>
      </c>
      <c r="D649" s="1" t="s">
        <v>13</v>
      </c>
      <c r="E649" s="1" t="str">
        <f>HYPERLINK("https://doi.org/10.1016/j.ijfatigue.2020.106125","DOI Link")</f>
        <v>DOI Link</v>
      </c>
      <c r="F649" s="1" t="s">
        <v>2639</v>
      </c>
      <c r="G649" s="1" t="s">
        <v>2640</v>
      </c>
    </row>
    <row r="650" spans="1:7" x14ac:dyDescent="0.25">
      <c r="A650" s="2">
        <v>648</v>
      </c>
      <c r="B650" s="1" t="s">
        <v>2641</v>
      </c>
      <c r="C650" s="1" t="s">
        <v>2642</v>
      </c>
      <c r="D650" s="1" t="s">
        <v>13</v>
      </c>
      <c r="E650" s="1" t="str">
        <f>HYPERLINK("https://doi.org/10.1016/j.ijfatigue.2020.106111","DOI Link")</f>
        <v>DOI Link</v>
      </c>
      <c r="F650" s="1" t="s">
        <v>2643</v>
      </c>
      <c r="G650" s="1" t="s">
        <v>2644</v>
      </c>
    </row>
    <row r="651" spans="1:7" x14ac:dyDescent="0.25">
      <c r="A651" s="2">
        <v>649</v>
      </c>
      <c r="B651" s="1" t="s">
        <v>2645</v>
      </c>
      <c r="C651" s="1" t="s">
        <v>2646</v>
      </c>
      <c r="D651" s="1" t="s">
        <v>13</v>
      </c>
      <c r="E651" s="1" t="str">
        <f>HYPERLINK("https://doi.org/10.1016/j.ijfatigue.2020.106080","DOI Link")</f>
        <v>DOI Link</v>
      </c>
      <c r="F651" s="1" t="s">
        <v>2647</v>
      </c>
      <c r="G651" s="1" t="s">
        <v>2648</v>
      </c>
    </row>
    <row r="652" spans="1:7" x14ac:dyDescent="0.25">
      <c r="A652" s="2">
        <v>650</v>
      </c>
      <c r="B652" s="1" t="s">
        <v>2649</v>
      </c>
      <c r="C652" s="1" t="s">
        <v>2650</v>
      </c>
      <c r="D652" s="1" t="s">
        <v>13</v>
      </c>
      <c r="E652" s="1" t="str">
        <f>HYPERLINK("https://doi.org/10.1016/j.ijfatigue.2020.106002","DOI Link")</f>
        <v>DOI Link</v>
      </c>
      <c r="F652" s="1" t="s">
        <v>2651</v>
      </c>
      <c r="G652" s="1" t="s">
        <v>2652</v>
      </c>
    </row>
    <row r="653" spans="1:7" x14ac:dyDescent="0.25">
      <c r="A653" s="2">
        <v>651</v>
      </c>
      <c r="B653" s="1" t="s">
        <v>2653</v>
      </c>
      <c r="C653" s="1" t="s">
        <v>2654</v>
      </c>
      <c r="D653" s="1" t="s">
        <v>2655</v>
      </c>
      <c r="E653" s="1" t="str">
        <f>HYPERLINK("https://doi.org/10.1115/1.4048766","DOI Link")</f>
        <v>DOI Link</v>
      </c>
      <c r="F653" s="1" t="s">
        <v>2656</v>
      </c>
      <c r="G653" s="1" t="s">
        <v>2657</v>
      </c>
    </row>
    <row r="654" spans="1:7" x14ac:dyDescent="0.25">
      <c r="A654" s="2">
        <v>652</v>
      </c>
      <c r="B654" s="1" t="s">
        <v>2658</v>
      </c>
      <c r="C654" s="1" t="s">
        <v>2659</v>
      </c>
      <c r="D654" s="1" t="s">
        <v>80</v>
      </c>
      <c r="E654" s="1" t="str">
        <f>HYPERLINK("https://doi.org/10.1016/j.compstruct.2020.113295","DOI Link")</f>
        <v>DOI Link</v>
      </c>
      <c r="F654" s="1" t="s">
        <v>2660</v>
      </c>
      <c r="G654" s="1" t="s">
        <v>2661</v>
      </c>
    </row>
    <row r="655" spans="1:7" x14ac:dyDescent="0.25">
      <c r="A655" s="2">
        <v>653</v>
      </c>
      <c r="B655" s="1" t="s">
        <v>2662</v>
      </c>
      <c r="C655" s="1" t="s">
        <v>2663</v>
      </c>
      <c r="D655" s="1" t="s">
        <v>2664</v>
      </c>
      <c r="E655" s="1" t="str">
        <f>HYPERLINK("https://doi.org/10.1177/1056789520963205","DOI Link")</f>
        <v>DOI Link</v>
      </c>
      <c r="F655" s="1" t="s">
        <v>2665</v>
      </c>
      <c r="G655" s="1" t="s">
        <v>2666</v>
      </c>
    </row>
    <row r="656" spans="1:7" x14ac:dyDescent="0.25">
      <c r="A656" s="2">
        <v>654</v>
      </c>
      <c r="B656" s="1" t="s">
        <v>2667</v>
      </c>
      <c r="C656" s="1" t="s">
        <v>2668</v>
      </c>
      <c r="D656" s="1" t="s">
        <v>2669</v>
      </c>
      <c r="E656" s="1" t="str">
        <f>HYPERLINK("https://doi.org/10.1007/s12633-020-00500-7","DOI Link")</f>
        <v>DOI Link</v>
      </c>
      <c r="F656" s="1" t="s">
        <v>2670</v>
      </c>
      <c r="G656" s="1" t="s">
        <v>2671</v>
      </c>
    </row>
    <row r="657" spans="1:7" x14ac:dyDescent="0.25">
      <c r="A657" s="2">
        <v>655</v>
      </c>
      <c r="B657" s="1" t="s">
        <v>2672</v>
      </c>
      <c r="C657" s="1" t="s">
        <v>2673</v>
      </c>
      <c r="D657" s="1" t="s">
        <v>569</v>
      </c>
      <c r="E657" s="1" t="str">
        <f>HYPERLINK("https://doi.org/10.11817/j.issn.1672-7207.2021.03.011","DOI Link")</f>
        <v>DOI Link</v>
      </c>
      <c r="F657" s="1" t="s">
        <v>2674</v>
      </c>
      <c r="G657" s="1" t="s">
        <v>2675</v>
      </c>
    </row>
    <row r="658" spans="1:7" ht="14.4" x14ac:dyDescent="0.25">
      <c r="A658" s="2">
        <v>656</v>
      </c>
      <c r="B658" s="1" t="s">
        <v>2676</v>
      </c>
      <c r="C658" s="1" t="s">
        <v>2677</v>
      </c>
      <c r="D658" s="1" t="s">
        <v>2162</v>
      </c>
      <c r="E658" s="1" t="str">
        <f>HYPERLINK("https://doi.org/10.13251/j.issn.0254-6051.2021.03.040","DOI Link")</f>
        <v>DOI Link</v>
      </c>
      <c r="F658" s="1" t="s">
        <v>8793</v>
      </c>
      <c r="G658" s="1" t="s">
        <v>2678</v>
      </c>
    </row>
    <row r="659" spans="1:7" x14ac:dyDescent="0.25">
      <c r="A659" s="2">
        <v>657</v>
      </c>
      <c r="B659" s="1" t="s">
        <v>2679</v>
      </c>
      <c r="C659" s="1" t="s">
        <v>2680</v>
      </c>
      <c r="D659" s="1" t="s">
        <v>446</v>
      </c>
      <c r="E659" s="1" t="str">
        <f>HYPERLINK("https://doi.org/10.11896/cldb.20020078","DOI Link")</f>
        <v>DOI Link</v>
      </c>
      <c r="F659" s="1" t="s">
        <v>2681</v>
      </c>
      <c r="G659" s="1" t="s">
        <v>2682</v>
      </c>
    </row>
    <row r="660" spans="1:7" x14ac:dyDescent="0.25">
      <c r="A660" s="2">
        <v>658</v>
      </c>
      <c r="B660" s="1" t="s">
        <v>2683</v>
      </c>
      <c r="C660" s="1" t="s">
        <v>2684</v>
      </c>
      <c r="D660" s="1" t="s">
        <v>1124</v>
      </c>
      <c r="E660" s="1" t="str">
        <f>HYPERLINK("https://doi.org/10.16339/j.cnki.hdxbzkb.2021.03.003","DOI Link")</f>
        <v>DOI Link</v>
      </c>
      <c r="F660" s="1" t="s">
        <v>2685</v>
      </c>
      <c r="G660" s="1" t="s">
        <v>2686</v>
      </c>
    </row>
    <row r="661" spans="1:7" x14ac:dyDescent="0.25">
      <c r="A661" s="2">
        <v>659</v>
      </c>
      <c r="B661" s="1" t="s">
        <v>2687</v>
      </c>
      <c r="C661" s="1" t="s">
        <v>2688</v>
      </c>
      <c r="D661" s="1" t="s">
        <v>2689</v>
      </c>
      <c r="E661" s="1" t="str">
        <f>HYPERLINK("https://doi.org/10.1088/1755-1315/692/2/022058","DOI Link")</f>
        <v>DOI Link</v>
      </c>
      <c r="F661" s="1" t="s">
        <v>2690</v>
      </c>
      <c r="G661" s="1" t="s">
        <v>2691</v>
      </c>
    </row>
    <row r="662" spans="1:7" x14ac:dyDescent="0.25">
      <c r="A662" s="2">
        <v>660</v>
      </c>
      <c r="B662" s="1" t="s">
        <v>2692</v>
      </c>
      <c r="C662" s="1" t="s">
        <v>2693</v>
      </c>
      <c r="D662" s="1" t="s">
        <v>2694</v>
      </c>
      <c r="E662" s="1" t="str">
        <f>HYPERLINK("https://doi.org/10.13245/j.hust.210315","DOI Link")</f>
        <v>DOI Link</v>
      </c>
      <c r="F662" s="1" t="s">
        <v>2695</v>
      </c>
      <c r="G662" s="1" t="s">
        <v>2696</v>
      </c>
    </row>
    <row r="663" spans="1:7" x14ac:dyDescent="0.25">
      <c r="A663" s="2">
        <v>661</v>
      </c>
      <c r="B663" s="1" t="s">
        <v>2697</v>
      </c>
      <c r="C663" s="1" t="s">
        <v>2698</v>
      </c>
      <c r="D663" s="1" t="s">
        <v>2699</v>
      </c>
      <c r="E663" s="1" t="str">
        <f>HYPERLINK("https://doi.org/10.32326/1814-9146-2021-83-1-111-128","DOI Link")</f>
        <v>DOI Link</v>
      </c>
      <c r="F663" s="1" t="s">
        <v>2700</v>
      </c>
      <c r="G663" s="1" t="s">
        <v>2701</v>
      </c>
    </row>
    <row r="664" spans="1:7" x14ac:dyDescent="0.25">
      <c r="A664" s="2">
        <v>662</v>
      </c>
      <c r="B664" s="1" t="s">
        <v>2702</v>
      </c>
      <c r="C664" s="1" t="s">
        <v>2703</v>
      </c>
      <c r="D664" s="1" t="s">
        <v>1161</v>
      </c>
      <c r="E664" s="1" t="str">
        <f>HYPERLINK("https://doi.org/10.2472/jsms.70.250","DOI Link")</f>
        <v>DOI Link</v>
      </c>
      <c r="F664" s="1" t="s">
        <v>2704</v>
      </c>
      <c r="G664" s="1" t="s">
        <v>2705</v>
      </c>
    </row>
    <row r="665" spans="1:7" x14ac:dyDescent="0.25">
      <c r="A665" s="2">
        <v>663</v>
      </c>
      <c r="B665" s="1" t="s">
        <v>2706</v>
      </c>
      <c r="C665" s="1" t="s">
        <v>2707</v>
      </c>
      <c r="D665" s="1" t="s">
        <v>46</v>
      </c>
      <c r="E665" s="1" t="str">
        <f>HYPERLINK("https://doi.org/10.1016/j.conbuildmat.2020.121579","DOI Link")</f>
        <v>DOI Link</v>
      </c>
      <c r="F665" s="1" t="s">
        <v>2708</v>
      </c>
      <c r="G665" s="1" t="s">
        <v>2709</v>
      </c>
    </row>
    <row r="666" spans="1:7" x14ac:dyDescent="0.25">
      <c r="A666" s="2">
        <v>664</v>
      </c>
      <c r="B666" s="1" t="s">
        <v>2710</v>
      </c>
      <c r="C666" s="1" t="s">
        <v>2711</v>
      </c>
      <c r="D666" s="1" t="s">
        <v>224</v>
      </c>
      <c r="E666" s="1" t="str">
        <f>HYPERLINK("https://doi.org/10.1016/j.engstruct.2020.111748","DOI Link")</f>
        <v>DOI Link</v>
      </c>
      <c r="F666" s="1" t="s">
        <v>2712</v>
      </c>
      <c r="G666" s="1" t="s">
        <v>2713</v>
      </c>
    </row>
    <row r="667" spans="1:7" x14ac:dyDescent="0.25">
      <c r="A667" s="2">
        <v>665</v>
      </c>
      <c r="B667" s="1" t="s">
        <v>2714</v>
      </c>
      <c r="C667" s="1" t="s">
        <v>2715</v>
      </c>
      <c r="D667" s="1" t="s">
        <v>224</v>
      </c>
      <c r="E667" s="1" t="str">
        <f>HYPERLINK("https://doi.org/10.1016/j.engstruct.2020.111728","DOI Link")</f>
        <v>DOI Link</v>
      </c>
      <c r="F667" s="1" t="s">
        <v>2716</v>
      </c>
      <c r="G667" s="1" t="s">
        <v>2717</v>
      </c>
    </row>
    <row r="668" spans="1:7" x14ac:dyDescent="0.25">
      <c r="A668" s="2">
        <v>666</v>
      </c>
      <c r="B668" s="1" t="s">
        <v>2718</v>
      </c>
      <c r="C668" s="1" t="s">
        <v>2719</v>
      </c>
      <c r="D668" s="1" t="s">
        <v>46</v>
      </c>
      <c r="E668" s="1" t="str">
        <f>HYPERLINK("https://doi.org/10.1016/j.conbuildmat.2020.122099","DOI Link")</f>
        <v>DOI Link</v>
      </c>
      <c r="F668" s="1" t="s">
        <v>2720</v>
      </c>
      <c r="G668" s="1" t="s">
        <v>2721</v>
      </c>
    </row>
    <row r="669" spans="1:7" x14ac:dyDescent="0.25">
      <c r="A669" s="2">
        <v>667</v>
      </c>
      <c r="B669" s="1" t="s">
        <v>2722</v>
      </c>
      <c r="C669" s="1" t="s">
        <v>2723</v>
      </c>
      <c r="D669" s="1" t="s">
        <v>1538</v>
      </c>
      <c r="E669" s="1" t="str">
        <f>HYPERLINK("https://doi.org/10.3969/j.issn.1004-132X.2021.05.001","DOI Link")</f>
        <v>DOI Link</v>
      </c>
      <c r="F669" s="1" t="s">
        <v>2724</v>
      </c>
      <c r="G669" s="1" t="s">
        <v>2725</v>
      </c>
    </row>
    <row r="670" spans="1:7" x14ac:dyDescent="0.25">
      <c r="A670" s="2">
        <v>668</v>
      </c>
      <c r="B670" s="1" t="s">
        <v>2726</v>
      </c>
      <c r="C670" s="1" t="s">
        <v>2727</v>
      </c>
      <c r="D670" s="1" t="s">
        <v>605</v>
      </c>
      <c r="E670" s="1" t="str">
        <f>HYPERLINK("https://doi.org/10.14006/j.jzjgxb.2019.0059","DOI Link")</f>
        <v>DOI Link</v>
      </c>
      <c r="F670" s="1" t="s">
        <v>2728</v>
      </c>
      <c r="G670" s="1" t="s">
        <v>2729</v>
      </c>
    </row>
    <row r="671" spans="1:7" x14ac:dyDescent="0.25">
      <c r="A671" s="2">
        <v>669</v>
      </c>
      <c r="B671" s="1" t="s">
        <v>2730</v>
      </c>
      <c r="C671" s="1" t="s">
        <v>2731</v>
      </c>
      <c r="D671" s="1" t="s">
        <v>2732</v>
      </c>
      <c r="E671" s="1" t="str">
        <f>HYPERLINK("https://doi.org/10.1166/mex.2021.1970","DOI Link")</f>
        <v>DOI Link</v>
      </c>
      <c r="F671" s="1" t="s">
        <v>2733</v>
      </c>
      <c r="G671" s="1" t="s">
        <v>2734</v>
      </c>
    </row>
    <row r="672" spans="1:7" ht="14.4" x14ac:dyDescent="0.25">
      <c r="A672" s="2">
        <v>670</v>
      </c>
      <c r="B672" s="1" t="s">
        <v>2735</v>
      </c>
      <c r="C672" s="1" t="s">
        <v>8794</v>
      </c>
      <c r="D672" s="1" t="s">
        <v>982</v>
      </c>
      <c r="E672" s="1" t="str">
        <f>HYPERLINK("https://doi.org/10.19721/j.cnki.1001-7372.2021.03.008","DOI Link")</f>
        <v>DOI Link</v>
      </c>
      <c r="F672" s="1" t="s">
        <v>2736</v>
      </c>
      <c r="G672" s="1" t="s">
        <v>2737</v>
      </c>
    </row>
    <row r="673" spans="1:7" x14ac:dyDescent="0.25">
      <c r="A673" s="2">
        <v>671</v>
      </c>
      <c r="B673" s="1" t="s">
        <v>2738</v>
      </c>
      <c r="C673" s="1" t="s">
        <v>2739</v>
      </c>
      <c r="D673" s="1" t="s">
        <v>622</v>
      </c>
      <c r="E673" s="1" t="str">
        <f>HYPERLINK("https://doi.org/10.3969/j.issn.1001-4632.2021.02.13","DOI Link")</f>
        <v>DOI Link</v>
      </c>
      <c r="F673" s="1" t="s">
        <v>2740</v>
      </c>
      <c r="G673" s="1" t="s">
        <v>2741</v>
      </c>
    </row>
    <row r="674" spans="1:7" ht="14.4" x14ac:dyDescent="0.25">
      <c r="A674" s="2">
        <v>672</v>
      </c>
      <c r="B674" s="1" t="s">
        <v>2742</v>
      </c>
      <c r="C674" s="1" t="s">
        <v>2743</v>
      </c>
      <c r="D674" s="1" t="s">
        <v>2744</v>
      </c>
      <c r="E674" s="1" t="str">
        <f>HYPERLINK("https://doi.org/10.19721/j.cnki.1671-8879.2021.02.010","DOI Link")</f>
        <v>DOI Link</v>
      </c>
      <c r="F674" s="1" t="s">
        <v>8795</v>
      </c>
      <c r="G674" s="1" t="s">
        <v>2745</v>
      </c>
    </row>
    <row r="675" spans="1:7" x14ac:dyDescent="0.25">
      <c r="A675" s="2">
        <v>673</v>
      </c>
      <c r="B675" s="1" t="s">
        <v>2746</v>
      </c>
      <c r="C675" s="1" t="s">
        <v>2747</v>
      </c>
      <c r="D675" s="1" t="s">
        <v>481</v>
      </c>
      <c r="E675" s="1" t="str">
        <f>HYPERLINK("https://doi.org/10.13228/j.boyuan.issn0449-749x.20200456","DOI Link")</f>
        <v>DOI Link</v>
      </c>
      <c r="F675" s="1" t="s">
        <v>2748</v>
      </c>
      <c r="G675" s="1" t="s">
        <v>2749</v>
      </c>
    </row>
    <row r="676" spans="1:7" ht="14.4" x14ac:dyDescent="0.25">
      <c r="A676" s="2">
        <v>674</v>
      </c>
      <c r="B676" s="1" t="s">
        <v>2750</v>
      </c>
      <c r="C676" s="1" t="s">
        <v>2751</v>
      </c>
      <c r="D676" s="1" t="s">
        <v>248</v>
      </c>
      <c r="E676" s="1" t="str">
        <f>HYPERLINK("https://doi.org/10.3390/ma14051245","DOI Link")</f>
        <v>DOI Link</v>
      </c>
      <c r="F676" s="1" t="s">
        <v>8796</v>
      </c>
      <c r="G676" s="1" t="s">
        <v>2752</v>
      </c>
    </row>
    <row r="677" spans="1:7" x14ac:dyDescent="0.25">
      <c r="A677" s="2">
        <v>675</v>
      </c>
      <c r="B677" s="1" t="s">
        <v>2753</v>
      </c>
      <c r="C677" s="1" t="s">
        <v>2754</v>
      </c>
      <c r="D677" s="1" t="s">
        <v>238</v>
      </c>
      <c r="E677" s="1" t="str">
        <f>HYPERLINK("https://doi.org/10.3390/coatings11030291","DOI Link")</f>
        <v>DOI Link</v>
      </c>
      <c r="F677" s="1" t="s">
        <v>2755</v>
      </c>
      <c r="G677" s="1" t="s">
        <v>2756</v>
      </c>
    </row>
    <row r="678" spans="1:7" x14ac:dyDescent="0.25">
      <c r="A678" s="2">
        <v>676</v>
      </c>
      <c r="B678" s="1" t="s">
        <v>2757</v>
      </c>
      <c r="C678" s="1" t="s">
        <v>2758</v>
      </c>
      <c r="D678" s="1" t="s">
        <v>463</v>
      </c>
      <c r="E678" s="1" t="str">
        <f>HYPERLINK("https://doi.org/10.3390/app11052241","DOI Link")</f>
        <v>DOI Link</v>
      </c>
      <c r="F678" s="1" t="s">
        <v>2759</v>
      </c>
      <c r="G678" s="1" t="s">
        <v>2760</v>
      </c>
    </row>
    <row r="679" spans="1:7" x14ac:dyDescent="0.25">
      <c r="A679" s="2">
        <v>677</v>
      </c>
      <c r="B679" s="1" t="s">
        <v>2761</v>
      </c>
      <c r="C679" s="1" t="s">
        <v>2762</v>
      </c>
      <c r="D679" s="1" t="s">
        <v>351</v>
      </c>
      <c r="E679" s="1" t="str">
        <f>HYPERLINK("https://doi.org/10.3390/met11030477","DOI Link")</f>
        <v>DOI Link</v>
      </c>
      <c r="F679" s="1" t="s">
        <v>2763</v>
      </c>
      <c r="G679" s="1" t="s">
        <v>2764</v>
      </c>
    </row>
    <row r="680" spans="1:7" x14ac:dyDescent="0.25">
      <c r="A680" s="2">
        <v>678</v>
      </c>
      <c r="B680" s="1" t="s">
        <v>2765</v>
      </c>
      <c r="C680" s="1" t="s">
        <v>2766</v>
      </c>
      <c r="D680" s="1" t="s">
        <v>351</v>
      </c>
      <c r="E680" s="1" t="str">
        <f>HYPERLINK("https://doi.org/10.3390/met11030475","DOI Link")</f>
        <v>DOI Link</v>
      </c>
      <c r="F680" s="1" t="s">
        <v>2767</v>
      </c>
      <c r="G680" s="1" t="s">
        <v>2768</v>
      </c>
    </row>
    <row r="681" spans="1:7" x14ac:dyDescent="0.25">
      <c r="A681" s="2">
        <v>679</v>
      </c>
      <c r="B681" s="1" t="s">
        <v>2769</v>
      </c>
      <c r="C681" s="1" t="s">
        <v>2770</v>
      </c>
      <c r="D681" s="1" t="s">
        <v>1385</v>
      </c>
      <c r="E681" s="1" t="str">
        <f>HYPERLINK("https://doi.org/10.2355/tetsutohagane.TETSU-2020-104","DOI Link")</f>
        <v>DOI Link</v>
      </c>
      <c r="F681" s="1" t="s">
        <v>2771</v>
      </c>
      <c r="G681" s="1" t="s">
        <v>2772</v>
      </c>
    </row>
    <row r="682" spans="1:7" ht="14.4" x14ac:dyDescent="0.25">
      <c r="A682" s="2">
        <v>680</v>
      </c>
      <c r="B682" s="1" t="s">
        <v>2773</v>
      </c>
      <c r="C682" s="1" t="s">
        <v>2774</v>
      </c>
      <c r="D682" s="1" t="s">
        <v>351</v>
      </c>
      <c r="E682" s="1" t="str">
        <f>HYPERLINK("https://doi.org/10.3390/met11030376","DOI Link")</f>
        <v>DOI Link</v>
      </c>
      <c r="F682" s="1" t="s">
        <v>8797</v>
      </c>
      <c r="G682" s="1" t="s">
        <v>2775</v>
      </c>
    </row>
    <row r="683" spans="1:7" x14ac:dyDescent="0.25">
      <c r="A683" s="2">
        <v>681</v>
      </c>
      <c r="B683" s="1" t="s">
        <v>2776</v>
      </c>
      <c r="C683" s="1" t="s">
        <v>2777</v>
      </c>
      <c r="D683" s="1" t="s">
        <v>290</v>
      </c>
      <c r="E683" s="1" t="str">
        <f>HYPERLINK("https://doi.org/10.1007/s11665-021-05494-w","DOI Link")</f>
        <v>DOI Link</v>
      </c>
      <c r="F683" s="1" t="s">
        <v>2778</v>
      </c>
      <c r="G683" s="1" t="s">
        <v>2779</v>
      </c>
    </row>
    <row r="684" spans="1:7" x14ac:dyDescent="0.25">
      <c r="A684" s="2">
        <v>682</v>
      </c>
      <c r="B684" s="1" t="s">
        <v>2780</v>
      </c>
      <c r="C684" s="1" t="s">
        <v>2781</v>
      </c>
      <c r="D684" s="1" t="s">
        <v>2782</v>
      </c>
      <c r="E684" s="1" t="str">
        <f>HYPERLINK("https://doi.org/10.1016/j.matdes.2021.109469","DOI Link")</f>
        <v>DOI Link</v>
      </c>
      <c r="F684" s="1" t="s">
        <v>2783</v>
      </c>
      <c r="G684" s="1" t="s">
        <v>2784</v>
      </c>
    </row>
    <row r="685" spans="1:7" x14ac:dyDescent="0.25">
      <c r="A685" s="2">
        <v>683</v>
      </c>
      <c r="B685" s="1" t="s">
        <v>2785</v>
      </c>
      <c r="C685" s="1" t="s">
        <v>2786</v>
      </c>
      <c r="D685" s="1" t="s">
        <v>61</v>
      </c>
      <c r="E685" s="1" t="str">
        <f>HYPERLINK("https://doi.org/10.1016/j.jcsr.2020.106497","DOI Link")</f>
        <v>DOI Link</v>
      </c>
      <c r="F685" s="1" t="s">
        <v>2787</v>
      </c>
      <c r="G685" s="1" t="s">
        <v>2788</v>
      </c>
    </row>
    <row r="686" spans="1:7" x14ac:dyDescent="0.25">
      <c r="A686" s="2">
        <v>684</v>
      </c>
      <c r="B686" s="1" t="s">
        <v>2789</v>
      </c>
      <c r="C686" s="1" t="s">
        <v>2790</v>
      </c>
      <c r="D686" s="1" t="s">
        <v>2791</v>
      </c>
      <c r="E686" s="1" t="str">
        <f>HYPERLINK("https://doi.org/10.1016/j.mechmat.2020.103719","DOI Link")</f>
        <v>DOI Link</v>
      </c>
      <c r="F686" s="1" t="s">
        <v>2792</v>
      </c>
      <c r="G686" s="1" t="s">
        <v>2793</v>
      </c>
    </row>
    <row r="687" spans="1:7" x14ac:dyDescent="0.25">
      <c r="A687" s="2">
        <v>685</v>
      </c>
      <c r="B687" s="1" t="s">
        <v>2794</v>
      </c>
      <c r="C687" s="1" t="s">
        <v>2795</v>
      </c>
      <c r="D687" s="1" t="s">
        <v>33</v>
      </c>
      <c r="E687" s="1" t="str">
        <f>HYPERLINK("https://doi.org/10.1016/j.engfailanal.2020.105134","DOI Link")</f>
        <v>DOI Link</v>
      </c>
      <c r="F687" s="1" t="s">
        <v>2796</v>
      </c>
      <c r="G687" s="1" t="s">
        <v>2797</v>
      </c>
    </row>
    <row r="688" spans="1:7" x14ac:dyDescent="0.25">
      <c r="A688" s="2">
        <v>686</v>
      </c>
      <c r="B688" s="1" t="s">
        <v>2798</v>
      </c>
      <c r="C688" s="1" t="s">
        <v>2799</v>
      </c>
      <c r="D688" s="1" t="s">
        <v>33</v>
      </c>
      <c r="E688" s="1" t="str">
        <f>HYPERLINK("https://doi.org/10.1016/j.engfailanal.2020.105150","DOI Link")</f>
        <v>DOI Link</v>
      </c>
      <c r="F688" s="1" t="s">
        <v>2800</v>
      </c>
      <c r="G688" s="1" t="s">
        <v>2801</v>
      </c>
    </row>
    <row r="689" spans="1:7" x14ac:dyDescent="0.25">
      <c r="A689" s="2">
        <v>687</v>
      </c>
      <c r="B689" s="1" t="s">
        <v>2802</v>
      </c>
      <c r="C689" s="1" t="s">
        <v>2803</v>
      </c>
      <c r="D689" s="1" t="s">
        <v>13</v>
      </c>
      <c r="E689" s="1" t="str">
        <f>HYPERLINK("https://doi.org/10.1016/j.ijfatigue.2020.106070","DOI Link")</f>
        <v>DOI Link</v>
      </c>
      <c r="F689" s="1" t="s">
        <v>2804</v>
      </c>
      <c r="G689" s="1" t="s">
        <v>2805</v>
      </c>
    </row>
    <row r="690" spans="1:7" x14ac:dyDescent="0.25">
      <c r="A690" s="2">
        <v>688</v>
      </c>
      <c r="B690" s="1" t="s">
        <v>2806</v>
      </c>
      <c r="C690" s="1" t="s">
        <v>2807</v>
      </c>
      <c r="D690" s="1" t="s">
        <v>417</v>
      </c>
      <c r="E690" s="1" t="str">
        <f>HYPERLINK("https://doi.org/10.1111/ffe.13386","DOI Link")</f>
        <v>DOI Link</v>
      </c>
      <c r="F690" s="1" t="s">
        <v>2808</v>
      </c>
      <c r="G690" s="1" t="s">
        <v>2809</v>
      </c>
    </row>
    <row r="691" spans="1:7" x14ac:dyDescent="0.25">
      <c r="A691" s="2">
        <v>689</v>
      </c>
      <c r="B691" s="1" t="s">
        <v>2810</v>
      </c>
      <c r="C691" s="1" t="s">
        <v>2811</v>
      </c>
      <c r="D691" s="1" t="s">
        <v>46</v>
      </c>
      <c r="E691" s="1" t="str">
        <f>HYPERLINK("https://doi.org/10.1016/j.conbuildmat.2020.121683","DOI Link")</f>
        <v>DOI Link</v>
      </c>
      <c r="F691" s="1" t="s">
        <v>2812</v>
      </c>
      <c r="G691" s="1" t="s">
        <v>2813</v>
      </c>
    </row>
    <row r="692" spans="1:7" x14ac:dyDescent="0.25">
      <c r="A692" s="2">
        <v>690</v>
      </c>
      <c r="B692" s="1" t="s">
        <v>2814</v>
      </c>
      <c r="C692" s="1" t="s">
        <v>2815</v>
      </c>
      <c r="D692" s="1" t="s">
        <v>2012</v>
      </c>
      <c r="E692" s="1" t="str">
        <f>HYPERLINK("https://doi.org/10.1016/j.tws.2020.107339","DOI Link")</f>
        <v>DOI Link</v>
      </c>
      <c r="F692" s="1" t="s">
        <v>2816</v>
      </c>
      <c r="G692" s="1" t="s">
        <v>2817</v>
      </c>
    </row>
    <row r="693" spans="1:7" ht="14.4" x14ac:dyDescent="0.25">
      <c r="A693" s="2">
        <v>691</v>
      </c>
      <c r="B693" s="1" t="s">
        <v>2818</v>
      </c>
      <c r="C693" s="1" t="s">
        <v>2819</v>
      </c>
      <c r="D693" s="1" t="s">
        <v>13</v>
      </c>
      <c r="E693" s="1" t="str">
        <f>HYPERLINK("https://doi.org/10.1016/j.ijfatigue.2020.106042","DOI Link")</f>
        <v>DOI Link</v>
      </c>
      <c r="F693" s="1" t="s">
        <v>8798</v>
      </c>
      <c r="G693" s="1" t="s">
        <v>2820</v>
      </c>
    </row>
    <row r="694" spans="1:7" x14ac:dyDescent="0.25">
      <c r="A694" s="2">
        <v>692</v>
      </c>
      <c r="B694" s="1" t="s">
        <v>2821</v>
      </c>
      <c r="C694" s="1" t="s">
        <v>2822</v>
      </c>
      <c r="D694" s="1" t="s">
        <v>2823</v>
      </c>
      <c r="E694" s="1" t="str">
        <f>HYPERLINK("https://doi.org/10.1007/s11804-020-00154-2","DOI Link")</f>
        <v>DOI Link</v>
      </c>
      <c r="F694" s="1" t="s">
        <v>2824</v>
      </c>
      <c r="G694" s="1" t="s">
        <v>2825</v>
      </c>
    </row>
    <row r="695" spans="1:7" ht="14.4" x14ac:dyDescent="0.25">
      <c r="A695" s="2">
        <v>693</v>
      </c>
      <c r="B695" s="1" t="s">
        <v>2826</v>
      </c>
      <c r="C695" s="1" t="s">
        <v>2827</v>
      </c>
      <c r="D695" s="1" t="s">
        <v>329</v>
      </c>
      <c r="E695" s="1" t="str">
        <f>HYPERLINK("https://doi.org/10.3969/j.issn.1007-2012.2021.02.023","DOI Link")</f>
        <v>DOI Link</v>
      </c>
      <c r="F695" s="1" t="s">
        <v>8799</v>
      </c>
      <c r="G695" s="1" t="s">
        <v>2828</v>
      </c>
    </row>
    <row r="696" spans="1:7" x14ac:dyDescent="0.25">
      <c r="A696" s="2">
        <v>694</v>
      </c>
      <c r="B696" s="1" t="s">
        <v>2829</v>
      </c>
      <c r="C696" s="1" t="s">
        <v>2830</v>
      </c>
      <c r="D696" s="1" t="s">
        <v>2368</v>
      </c>
      <c r="E696" s="1" t="str">
        <f>HYPERLINK("https://doi.org/10.11901/1005.3093.2020.409","DOI Link")</f>
        <v>DOI Link</v>
      </c>
      <c r="F696" s="1" t="s">
        <v>2831</v>
      </c>
      <c r="G696" s="1" t="s">
        <v>2832</v>
      </c>
    </row>
    <row r="697" spans="1:7" x14ac:dyDescent="0.25">
      <c r="A697" s="2">
        <v>695</v>
      </c>
      <c r="B697" s="1" t="s">
        <v>2833</v>
      </c>
      <c r="C697" s="1" t="s">
        <v>2834</v>
      </c>
      <c r="D697" s="1" t="s">
        <v>267</v>
      </c>
      <c r="E697" s="1" t="str">
        <f>HYPERLINK("https://doi.org/10.1016/j.msea.2020.140593","DOI Link")</f>
        <v>DOI Link</v>
      </c>
      <c r="F697" s="1" t="s">
        <v>2835</v>
      </c>
      <c r="G697" s="1" t="s">
        <v>2836</v>
      </c>
    </row>
    <row r="698" spans="1:7" x14ac:dyDescent="0.25">
      <c r="A698" s="2">
        <v>696</v>
      </c>
      <c r="B698" s="1" t="s">
        <v>2837</v>
      </c>
      <c r="C698" s="1" t="s">
        <v>2838</v>
      </c>
      <c r="D698" s="1" t="s">
        <v>2839</v>
      </c>
      <c r="E698" s="1" t="str">
        <f>HYPERLINK("https://doi.org/10.1088/1742-6596/1791/1/012118","DOI Link")</f>
        <v>DOI Link</v>
      </c>
      <c r="F698" s="1" t="s">
        <v>2840</v>
      </c>
      <c r="G698" s="1" t="s">
        <v>2841</v>
      </c>
    </row>
    <row r="699" spans="1:7" x14ac:dyDescent="0.25">
      <c r="A699" s="2">
        <v>697</v>
      </c>
      <c r="B699" s="1" t="s">
        <v>2842</v>
      </c>
      <c r="C699" s="1" t="s">
        <v>2843</v>
      </c>
      <c r="D699" s="1" t="s">
        <v>1161</v>
      </c>
      <c r="E699" s="1" t="str">
        <f>HYPERLINK("https://doi.org/10.2472/jsms.70.105","DOI Link")</f>
        <v>DOI Link</v>
      </c>
      <c r="F699" s="1" t="s">
        <v>2844</v>
      </c>
      <c r="G699" s="1" t="s">
        <v>2845</v>
      </c>
    </row>
    <row r="700" spans="1:7" x14ac:dyDescent="0.25">
      <c r="A700" s="2">
        <v>698</v>
      </c>
      <c r="B700" s="1" t="s">
        <v>2846</v>
      </c>
      <c r="C700" s="1" t="s">
        <v>2847</v>
      </c>
      <c r="D700" s="1" t="s">
        <v>267</v>
      </c>
      <c r="E700" s="1" t="str">
        <f>HYPERLINK("https://doi.org/10.1016/j.msea.2020.140728","DOI Link")</f>
        <v>DOI Link</v>
      </c>
      <c r="F700" s="1" t="s">
        <v>2848</v>
      </c>
      <c r="G700" s="1" t="s">
        <v>2849</v>
      </c>
    </row>
    <row r="701" spans="1:7" x14ac:dyDescent="0.25">
      <c r="A701" s="2">
        <v>699</v>
      </c>
      <c r="B701" s="1" t="s">
        <v>2850</v>
      </c>
      <c r="C701" s="1" t="s">
        <v>2851</v>
      </c>
      <c r="D701" s="1" t="s">
        <v>224</v>
      </c>
      <c r="E701" s="1" t="str">
        <f>HYPERLINK("https://doi.org/10.1016/j.engstruct.2020.111660","DOI Link")</f>
        <v>DOI Link</v>
      </c>
      <c r="F701" s="1" t="s">
        <v>2852</v>
      </c>
      <c r="G701" s="1" t="s">
        <v>2853</v>
      </c>
    </row>
    <row r="702" spans="1:7" x14ac:dyDescent="0.25">
      <c r="A702" s="2">
        <v>700</v>
      </c>
      <c r="B702" s="1" t="s">
        <v>2854</v>
      </c>
      <c r="C702" s="1" t="s">
        <v>2855</v>
      </c>
      <c r="D702" s="1" t="s">
        <v>229</v>
      </c>
      <c r="E702" s="1" t="str">
        <f>HYPERLINK("https://doi.org/10.1016/j.wear.2020.203571","DOI Link")</f>
        <v>DOI Link</v>
      </c>
      <c r="F702" s="1" t="s">
        <v>2856</v>
      </c>
      <c r="G702" s="1" t="s">
        <v>2857</v>
      </c>
    </row>
    <row r="703" spans="1:7" x14ac:dyDescent="0.25">
      <c r="A703" s="2">
        <v>701</v>
      </c>
      <c r="B703" s="1" t="s">
        <v>2858</v>
      </c>
      <c r="C703" s="1" t="s">
        <v>2859</v>
      </c>
      <c r="D703" s="1" t="s">
        <v>46</v>
      </c>
      <c r="E703" s="1" t="str">
        <f>HYPERLINK("https://doi.org/10.1016/j.conbuildmat.2020.121379","DOI Link")</f>
        <v>DOI Link</v>
      </c>
      <c r="F703" s="1" t="s">
        <v>2860</v>
      </c>
      <c r="G703" s="1" t="s">
        <v>2861</v>
      </c>
    </row>
    <row r="704" spans="1:7" x14ac:dyDescent="0.25">
      <c r="A704" s="2">
        <v>702</v>
      </c>
      <c r="B704" s="1" t="s">
        <v>2862</v>
      </c>
      <c r="C704" s="1" t="s">
        <v>2863</v>
      </c>
      <c r="D704" s="1" t="s">
        <v>605</v>
      </c>
      <c r="E704" s="1" t="str">
        <f>HYPERLINK("https://doi.org/10.14006/j.jzjgxb.2020.C175","DOI Link")</f>
        <v>DOI Link</v>
      </c>
      <c r="F704" s="1" t="s">
        <v>2864</v>
      </c>
      <c r="G704" s="1" t="s">
        <v>2865</v>
      </c>
    </row>
    <row r="705" spans="1:7" x14ac:dyDescent="0.25">
      <c r="A705" s="2">
        <v>703</v>
      </c>
      <c r="B705" s="1" t="s">
        <v>2866</v>
      </c>
      <c r="C705" s="1" t="s">
        <v>2867</v>
      </c>
      <c r="D705" s="1" t="s">
        <v>605</v>
      </c>
      <c r="E705" s="1" t="str">
        <f>HYPERLINK("https://doi.org/10.14006/j.jzjgxb.2020.C086","DOI Link")</f>
        <v>DOI Link</v>
      </c>
      <c r="F705" s="1" t="s">
        <v>2868</v>
      </c>
      <c r="G705" s="1" t="s">
        <v>2869</v>
      </c>
    </row>
    <row r="706" spans="1:7" x14ac:dyDescent="0.25">
      <c r="A706" s="2">
        <v>704</v>
      </c>
      <c r="B706" s="1" t="s">
        <v>2870</v>
      </c>
      <c r="C706" s="1" t="s">
        <v>2871</v>
      </c>
      <c r="D706" s="1" t="s">
        <v>2872</v>
      </c>
      <c r="E706" s="1" t="str">
        <f>HYPERLINK("https://doi.org/10.3390/en14040852","DOI Link")</f>
        <v>DOI Link</v>
      </c>
      <c r="F706" s="1" t="s">
        <v>2873</v>
      </c>
      <c r="G706" s="1" t="s">
        <v>2874</v>
      </c>
    </row>
    <row r="707" spans="1:7" x14ac:dyDescent="0.25">
      <c r="A707" s="2">
        <v>705</v>
      </c>
      <c r="B707" s="1" t="s">
        <v>2875</v>
      </c>
      <c r="C707" s="1" t="s">
        <v>2876</v>
      </c>
      <c r="D707" s="1" t="s">
        <v>2877</v>
      </c>
      <c r="E707" s="1" t="str">
        <f>HYPERLINK("https://doi.org/10.7467/KSAE.2021.29.2.157","DOI Link")</f>
        <v>DOI Link</v>
      </c>
      <c r="F707" s="1" t="s">
        <v>2878</v>
      </c>
      <c r="G707" s="1" t="s">
        <v>2879</v>
      </c>
    </row>
    <row r="708" spans="1:7" x14ac:dyDescent="0.25">
      <c r="A708" s="2">
        <v>706</v>
      </c>
      <c r="B708" s="1" t="s">
        <v>2880</v>
      </c>
      <c r="C708" s="1" t="s">
        <v>2881</v>
      </c>
      <c r="D708" s="1" t="s">
        <v>2882</v>
      </c>
      <c r="E708" s="1" t="str">
        <f>HYPERLINK("https://doi.org/10.24425/bpasts.2020.136214","DOI Link")</f>
        <v>DOI Link</v>
      </c>
      <c r="F708" s="1" t="s">
        <v>2883</v>
      </c>
      <c r="G708" s="1" t="s">
        <v>2884</v>
      </c>
    </row>
    <row r="709" spans="1:7" x14ac:dyDescent="0.25">
      <c r="A709" s="2">
        <v>707</v>
      </c>
      <c r="B709" s="1" t="s">
        <v>2885</v>
      </c>
      <c r="C709" s="1" t="s">
        <v>2886</v>
      </c>
      <c r="D709" s="1" t="s">
        <v>351</v>
      </c>
      <c r="E709" s="1" t="str">
        <f>HYPERLINK("https://doi.org/10.3390/met11020307","DOI Link")</f>
        <v>DOI Link</v>
      </c>
      <c r="F709" s="1" t="s">
        <v>2887</v>
      </c>
      <c r="G709" s="1" t="s">
        <v>2888</v>
      </c>
    </row>
    <row r="710" spans="1:7" x14ac:dyDescent="0.25">
      <c r="A710" s="2">
        <v>708</v>
      </c>
      <c r="B710" s="1" t="s">
        <v>2889</v>
      </c>
      <c r="C710" s="1" t="s">
        <v>2890</v>
      </c>
      <c r="D710" s="1" t="s">
        <v>248</v>
      </c>
      <c r="E710" s="1" t="str">
        <f>HYPERLINK("https://doi.org/10.3390/ma14030632","DOI Link")</f>
        <v>DOI Link</v>
      </c>
      <c r="F710" s="1" t="s">
        <v>2891</v>
      </c>
      <c r="G710" s="1" t="s">
        <v>2892</v>
      </c>
    </row>
    <row r="711" spans="1:7" x14ac:dyDescent="0.25">
      <c r="A711" s="2">
        <v>709</v>
      </c>
      <c r="B711" s="1" t="s">
        <v>2893</v>
      </c>
      <c r="C711" s="1" t="s">
        <v>2894</v>
      </c>
      <c r="D711" s="1" t="s">
        <v>2895</v>
      </c>
      <c r="E711" s="1" t="str">
        <f>HYPERLINK("https://doi.org/10.2320/matertrans.MT-M2020214","DOI Link")</f>
        <v>DOI Link</v>
      </c>
      <c r="F711" s="1" t="s">
        <v>2896</v>
      </c>
      <c r="G711" s="1" t="s">
        <v>2897</v>
      </c>
    </row>
    <row r="712" spans="1:7" x14ac:dyDescent="0.25">
      <c r="A712" s="2">
        <v>710</v>
      </c>
      <c r="B712" s="1" t="s">
        <v>2898</v>
      </c>
      <c r="C712" s="1" t="s">
        <v>2899</v>
      </c>
      <c r="D712" s="1" t="s">
        <v>740</v>
      </c>
      <c r="E712" s="1" t="str">
        <f>HYPERLINK("https://doi.org/10.1007/s13296-020-00443-0","DOI Link")</f>
        <v>DOI Link</v>
      </c>
      <c r="F712" s="1" t="s">
        <v>2900</v>
      </c>
      <c r="G712" s="1" t="s">
        <v>2901</v>
      </c>
    </row>
    <row r="713" spans="1:7" x14ac:dyDescent="0.25">
      <c r="A713" s="2">
        <v>711</v>
      </c>
      <c r="B713" s="1" t="s">
        <v>2902</v>
      </c>
      <c r="C713" s="1" t="s">
        <v>2903</v>
      </c>
      <c r="D713" s="1" t="s">
        <v>248</v>
      </c>
      <c r="E713" s="1" t="str">
        <f>HYPERLINK("https://doi.org/10.3390/ma14030482","DOI Link")</f>
        <v>DOI Link</v>
      </c>
      <c r="F713" s="1" t="s">
        <v>2904</v>
      </c>
      <c r="G713" s="1" t="s">
        <v>2905</v>
      </c>
    </row>
    <row r="714" spans="1:7" x14ac:dyDescent="0.25">
      <c r="A714" s="2">
        <v>712</v>
      </c>
      <c r="B714" s="1" t="s">
        <v>2906</v>
      </c>
      <c r="C714" s="1" t="s">
        <v>2907</v>
      </c>
      <c r="D714" s="1" t="s">
        <v>351</v>
      </c>
      <c r="E714" s="1" t="str">
        <f>HYPERLINK("https://doi.org/10.3390/met11020221","DOI Link")</f>
        <v>DOI Link</v>
      </c>
      <c r="F714" s="1" t="s">
        <v>2908</v>
      </c>
      <c r="G714" s="1" t="s">
        <v>2909</v>
      </c>
    </row>
    <row r="715" spans="1:7" x14ac:dyDescent="0.25">
      <c r="A715" s="2">
        <v>713</v>
      </c>
      <c r="B715" s="1" t="s">
        <v>2910</v>
      </c>
      <c r="C715" s="1" t="s">
        <v>2911</v>
      </c>
      <c r="D715" s="1" t="s">
        <v>351</v>
      </c>
      <c r="E715" s="1" t="str">
        <f>HYPERLINK("https://doi.org/10.3390/met11020203","DOI Link")</f>
        <v>DOI Link</v>
      </c>
      <c r="F715" s="1" t="s">
        <v>2912</v>
      </c>
      <c r="G715" s="1" t="s">
        <v>2913</v>
      </c>
    </row>
    <row r="716" spans="1:7" x14ac:dyDescent="0.25">
      <c r="A716" s="2">
        <v>714</v>
      </c>
      <c r="B716" s="1" t="s">
        <v>2914</v>
      </c>
      <c r="C716" s="1" t="s">
        <v>2915</v>
      </c>
      <c r="D716" s="1" t="s">
        <v>51</v>
      </c>
      <c r="E716" s="1" t="str">
        <f>HYPERLINK("https://doi.org/10.1016/j.istruc.2020.12.075","DOI Link")</f>
        <v>DOI Link</v>
      </c>
      <c r="F716" s="1" t="s">
        <v>2916</v>
      </c>
      <c r="G716" s="1" t="s">
        <v>2917</v>
      </c>
    </row>
    <row r="717" spans="1:7" x14ac:dyDescent="0.25">
      <c r="A717" s="2">
        <v>715</v>
      </c>
      <c r="B717" s="1" t="s">
        <v>2918</v>
      </c>
      <c r="C717" s="1" t="s">
        <v>2919</v>
      </c>
      <c r="D717" s="1" t="s">
        <v>901</v>
      </c>
      <c r="E717" s="1" t="str">
        <f>HYPERLINK("https://doi.org/10.1007/s00170-020-06532-y","DOI Link")</f>
        <v>DOI Link</v>
      </c>
      <c r="F717" s="1" t="s">
        <v>2920</v>
      </c>
      <c r="G717" s="1" t="s">
        <v>2921</v>
      </c>
    </row>
    <row r="718" spans="1:7" x14ac:dyDescent="0.25">
      <c r="A718" s="2">
        <v>716</v>
      </c>
      <c r="B718" s="1" t="s">
        <v>2922</v>
      </c>
      <c r="C718" s="1" t="s">
        <v>2923</v>
      </c>
      <c r="D718" s="1" t="s">
        <v>290</v>
      </c>
      <c r="E718" s="1" t="str">
        <f>HYPERLINK("https://doi.org/10.1007/s11665-020-05446-w","DOI Link")</f>
        <v>DOI Link</v>
      </c>
      <c r="F718" s="1" t="s">
        <v>2924</v>
      </c>
      <c r="G718" s="1" t="s">
        <v>2925</v>
      </c>
    </row>
    <row r="719" spans="1:7" x14ac:dyDescent="0.25">
      <c r="A719" s="2">
        <v>717</v>
      </c>
      <c r="B719" s="1" t="s">
        <v>2926</v>
      </c>
      <c r="C719" s="1" t="s">
        <v>2927</v>
      </c>
      <c r="D719" s="1" t="s">
        <v>290</v>
      </c>
      <c r="E719" s="1" t="str">
        <f>HYPERLINK("https://doi.org/10.1007/s11665-020-05444-y","DOI Link")</f>
        <v>DOI Link</v>
      </c>
      <c r="F719" s="1" t="s">
        <v>2928</v>
      </c>
      <c r="G719" s="1" t="s">
        <v>2929</v>
      </c>
    </row>
    <row r="720" spans="1:7" x14ac:dyDescent="0.25">
      <c r="A720" s="2">
        <v>718</v>
      </c>
      <c r="B720" s="1" t="s">
        <v>2930</v>
      </c>
      <c r="C720" s="1" t="s">
        <v>2931</v>
      </c>
      <c r="D720" s="1" t="s">
        <v>514</v>
      </c>
      <c r="E720" s="1" t="str">
        <f>HYPERLINK("https://doi.org/10.1016/j.ijpvp.2020.104282","DOI Link")</f>
        <v>DOI Link</v>
      </c>
      <c r="F720" s="1" t="s">
        <v>2932</v>
      </c>
      <c r="G720" s="1" t="s">
        <v>2933</v>
      </c>
    </row>
    <row r="721" spans="1:7" x14ac:dyDescent="0.25">
      <c r="A721" s="2">
        <v>719</v>
      </c>
      <c r="B721" s="1" t="s">
        <v>2934</v>
      </c>
      <c r="C721" s="1" t="s">
        <v>2935</v>
      </c>
      <c r="D721" s="1" t="s">
        <v>75</v>
      </c>
      <c r="E721" s="1" t="str">
        <f>HYPERLINK("https://doi.org/10.1061/(ASCE)BE.1943-5592.0001680","DOI Link")</f>
        <v>DOI Link</v>
      </c>
      <c r="F721" s="1" t="s">
        <v>2936</v>
      </c>
      <c r="G721" s="1" t="s">
        <v>2937</v>
      </c>
    </row>
    <row r="722" spans="1:7" x14ac:dyDescent="0.25">
      <c r="A722" s="2">
        <v>720</v>
      </c>
      <c r="B722" s="1" t="s">
        <v>2938</v>
      </c>
      <c r="C722" s="1" t="s">
        <v>2939</v>
      </c>
      <c r="D722" s="1" t="s">
        <v>2451</v>
      </c>
      <c r="E722" s="1" t="str">
        <f>HYPERLINK("https://doi.org/10.1002/stab.202000090","DOI Link")</f>
        <v>DOI Link</v>
      </c>
      <c r="F722" s="1" t="s">
        <v>2940</v>
      </c>
      <c r="G722" s="1" t="s">
        <v>2941</v>
      </c>
    </row>
    <row r="723" spans="1:7" x14ac:dyDescent="0.25">
      <c r="A723" s="2">
        <v>721</v>
      </c>
      <c r="B723" s="1" t="s">
        <v>2942</v>
      </c>
      <c r="C723" s="1" t="s">
        <v>2943</v>
      </c>
      <c r="D723" s="1" t="s">
        <v>51</v>
      </c>
      <c r="E723" s="1" t="str">
        <f>HYPERLINK("https://doi.org/10.1016/j.istruc.2020.12.012","DOI Link")</f>
        <v>DOI Link</v>
      </c>
      <c r="F723" s="1" t="s">
        <v>2944</v>
      </c>
      <c r="G723" s="1" t="s">
        <v>2945</v>
      </c>
    </row>
    <row r="724" spans="1:7" x14ac:dyDescent="0.25">
      <c r="A724" s="2">
        <v>722</v>
      </c>
      <c r="B724" s="1" t="s">
        <v>2946</v>
      </c>
      <c r="C724" s="1" t="s">
        <v>2947</v>
      </c>
      <c r="D724" s="1" t="s">
        <v>2012</v>
      </c>
      <c r="E724" s="1" t="str">
        <f>HYPERLINK("https://doi.org/10.1016/j.tws.2020.107350","DOI Link")</f>
        <v>DOI Link</v>
      </c>
      <c r="F724" s="1" t="s">
        <v>2948</v>
      </c>
      <c r="G724" s="1" t="s">
        <v>2949</v>
      </c>
    </row>
    <row r="725" spans="1:7" x14ac:dyDescent="0.25">
      <c r="A725" s="2">
        <v>723</v>
      </c>
      <c r="B725" s="1" t="s">
        <v>2950</v>
      </c>
      <c r="C725" s="1" t="s">
        <v>2951</v>
      </c>
      <c r="D725" s="1" t="s">
        <v>514</v>
      </c>
      <c r="E725" s="1" t="str">
        <f>HYPERLINK("https://doi.org/10.1016/j.ijpvp.2020.104271","DOI Link")</f>
        <v>DOI Link</v>
      </c>
      <c r="F725" s="1" t="s">
        <v>2952</v>
      </c>
      <c r="G725" s="1" t="s">
        <v>2953</v>
      </c>
    </row>
    <row r="726" spans="1:7" x14ac:dyDescent="0.25">
      <c r="A726" s="2">
        <v>724</v>
      </c>
      <c r="B726" s="1" t="s">
        <v>2954</v>
      </c>
      <c r="C726" s="1" t="s">
        <v>2955</v>
      </c>
      <c r="D726" s="1" t="s">
        <v>33</v>
      </c>
      <c r="E726" s="1" t="str">
        <f>HYPERLINK("https://doi.org/10.1016/j.engfailanal.2020.105111","DOI Link")</f>
        <v>DOI Link</v>
      </c>
      <c r="F726" s="1" t="s">
        <v>2956</v>
      </c>
      <c r="G726" s="1" t="s">
        <v>2957</v>
      </c>
    </row>
    <row r="727" spans="1:7" x14ac:dyDescent="0.25">
      <c r="A727" s="2">
        <v>725</v>
      </c>
      <c r="B727" s="1" t="s">
        <v>2958</v>
      </c>
      <c r="C727" s="1" t="s">
        <v>2959</v>
      </c>
      <c r="D727" s="1" t="s">
        <v>417</v>
      </c>
      <c r="E727" s="1" t="str">
        <f>HYPERLINK("https://doi.org/10.1111/ffe.13378","DOI Link")</f>
        <v>DOI Link</v>
      </c>
      <c r="F727" s="1" t="s">
        <v>2960</v>
      </c>
      <c r="G727" s="1" t="s">
        <v>2961</v>
      </c>
    </row>
    <row r="728" spans="1:7" x14ac:dyDescent="0.25">
      <c r="A728" s="2">
        <v>726</v>
      </c>
      <c r="B728" s="1" t="s">
        <v>2962</v>
      </c>
      <c r="C728" s="1" t="s">
        <v>2963</v>
      </c>
      <c r="D728" s="1" t="s">
        <v>94</v>
      </c>
      <c r="E728" s="1" t="str">
        <f>HYPERLINK("https://doi.org/10.1016/j.jobe.2020.101946","DOI Link")</f>
        <v>DOI Link</v>
      </c>
      <c r="F728" s="1" t="s">
        <v>2964</v>
      </c>
      <c r="G728" s="1" t="s">
        <v>2965</v>
      </c>
    </row>
    <row r="729" spans="1:7" x14ac:dyDescent="0.25">
      <c r="A729" s="2">
        <v>727</v>
      </c>
      <c r="B729" s="1" t="s">
        <v>2966</v>
      </c>
      <c r="C729" s="1" t="s">
        <v>2967</v>
      </c>
      <c r="D729" s="1" t="s">
        <v>2968</v>
      </c>
      <c r="E729" s="1" t="str">
        <f>HYPERLINK("https://doi.org/10.1061/(ASCE)PS.1949-1204.0000521","DOI Link")</f>
        <v>DOI Link</v>
      </c>
      <c r="F729" s="1" t="s">
        <v>2969</v>
      </c>
      <c r="G729" s="1" t="s">
        <v>2970</v>
      </c>
    </row>
    <row r="730" spans="1:7" x14ac:dyDescent="0.25">
      <c r="A730" s="2">
        <v>728</v>
      </c>
      <c r="B730" s="1" t="s">
        <v>2971</v>
      </c>
      <c r="C730" s="1" t="s">
        <v>2972</v>
      </c>
      <c r="D730" s="1" t="s">
        <v>195</v>
      </c>
      <c r="E730" s="1" t="str">
        <f>HYPERLINK("https://doi.org/10.1007/s40194-020-01020-z","DOI Link")</f>
        <v>DOI Link</v>
      </c>
      <c r="F730" s="1" t="s">
        <v>2973</v>
      </c>
      <c r="G730" s="1" t="s">
        <v>2974</v>
      </c>
    </row>
    <row r="731" spans="1:7" x14ac:dyDescent="0.25">
      <c r="A731" s="2">
        <v>729</v>
      </c>
      <c r="B731" s="1" t="s">
        <v>2975</v>
      </c>
      <c r="C731" s="1" t="s">
        <v>2976</v>
      </c>
      <c r="D731" s="1" t="s">
        <v>2012</v>
      </c>
      <c r="E731" s="1" t="str">
        <f>HYPERLINK("https://doi.org/10.1016/j.tws.2020.107192","DOI Link")</f>
        <v>DOI Link</v>
      </c>
      <c r="F731" s="1" t="s">
        <v>2977</v>
      </c>
      <c r="G731" s="1" t="s">
        <v>2978</v>
      </c>
    </row>
    <row r="732" spans="1:7" x14ac:dyDescent="0.25">
      <c r="A732" s="2">
        <v>730</v>
      </c>
      <c r="B732" s="1" t="s">
        <v>2979</v>
      </c>
      <c r="C732" s="1" t="s">
        <v>2980</v>
      </c>
      <c r="D732" s="1" t="s">
        <v>13</v>
      </c>
      <c r="E732" s="1" t="str">
        <f>HYPERLINK("https://doi.org/10.1016/j.ijfatigue.2020.106003","DOI Link")</f>
        <v>DOI Link</v>
      </c>
      <c r="F732" s="1" t="s">
        <v>2981</v>
      </c>
      <c r="G732" s="1" t="s">
        <v>2982</v>
      </c>
    </row>
    <row r="733" spans="1:7" x14ac:dyDescent="0.25">
      <c r="A733" s="2">
        <v>731</v>
      </c>
      <c r="B733" s="1" t="s">
        <v>2983</v>
      </c>
      <c r="C733" s="1" t="s">
        <v>2984</v>
      </c>
      <c r="D733" s="1" t="s">
        <v>195</v>
      </c>
      <c r="E733" s="1" t="str">
        <f>HYPERLINK("https://doi.org/10.1007/s40194-020-01006-x","DOI Link")</f>
        <v>DOI Link</v>
      </c>
      <c r="F733" s="1" t="s">
        <v>2985</v>
      </c>
      <c r="G733" s="1" t="s">
        <v>2986</v>
      </c>
    </row>
    <row r="734" spans="1:7" x14ac:dyDescent="0.25">
      <c r="A734" s="2">
        <v>732</v>
      </c>
      <c r="B734" s="1" t="s">
        <v>2987</v>
      </c>
      <c r="C734" s="1" t="s">
        <v>2988</v>
      </c>
      <c r="D734" s="1" t="s">
        <v>417</v>
      </c>
      <c r="E734" s="1" t="str">
        <f>HYPERLINK("https://doi.org/10.1111/ffe.13369","DOI Link")</f>
        <v>DOI Link</v>
      </c>
      <c r="F734" s="1" t="s">
        <v>2989</v>
      </c>
      <c r="G734" s="1" t="s">
        <v>2990</v>
      </c>
    </row>
    <row r="735" spans="1:7" x14ac:dyDescent="0.25">
      <c r="A735" s="2">
        <v>733</v>
      </c>
      <c r="B735" s="1" t="s">
        <v>2991</v>
      </c>
      <c r="C735" s="1" t="s">
        <v>2992</v>
      </c>
      <c r="D735" s="1" t="s">
        <v>13</v>
      </c>
      <c r="E735" s="1" t="str">
        <f>HYPERLINK("https://doi.org/10.1016/j.ijfatigue.2020.105987","DOI Link")</f>
        <v>DOI Link</v>
      </c>
      <c r="F735" s="1" t="s">
        <v>2993</v>
      </c>
      <c r="G735" s="1" t="s">
        <v>2994</v>
      </c>
    </row>
    <row r="736" spans="1:7" x14ac:dyDescent="0.25">
      <c r="A736" s="2">
        <v>734</v>
      </c>
      <c r="B736" s="1" t="s">
        <v>2995</v>
      </c>
      <c r="C736" s="1" t="s">
        <v>2996</v>
      </c>
      <c r="D736" s="1" t="s">
        <v>1494</v>
      </c>
      <c r="E736" s="1" t="str">
        <f>HYPERLINK("https://doi.org/10.1016/j.jmatprotec.2020.116877","DOI Link")</f>
        <v>DOI Link</v>
      </c>
      <c r="F736" s="1" t="s">
        <v>2997</v>
      </c>
      <c r="G736" s="1" t="s">
        <v>2998</v>
      </c>
    </row>
    <row r="737" spans="1:7" x14ac:dyDescent="0.25">
      <c r="A737" s="2">
        <v>735</v>
      </c>
      <c r="B737" s="1" t="s">
        <v>2999</v>
      </c>
      <c r="C737" s="1" t="s">
        <v>3000</v>
      </c>
      <c r="D737" s="1" t="s">
        <v>977</v>
      </c>
      <c r="E737" s="1" t="str">
        <f>HYPERLINK("https://doi.org/10.1115/1.4047203","DOI Link")</f>
        <v>DOI Link</v>
      </c>
      <c r="F737" s="1" t="s">
        <v>3001</v>
      </c>
      <c r="G737" s="1" t="s">
        <v>3002</v>
      </c>
    </row>
    <row r="738" spans="1:7" x14ac:dyDescent="0.25">
      <c r="A738" s="2">
        <v>736</v>
      </c>
      <c r="B738" s="1" t="s">
        <v>3003</v>
      </c>
      <c r="C738" s="1" t="s">
        <v>3004</v>
      </c>
      <c r="D738" s="1" t="s">
        <v>494</v>
      </c>
      <c r="E738" s="1" t="str">
        <f>HYPERLINK("https://doi.org/10.1002/suco.201900079","DOI Link")</f>
        <v>DOI Link</v>
      </c>
      <c r="F738" s="1" t="s">
        <v>3005</v>
      </c>
      <c r="G738" s="1" t="s">
        <v>3006</v>
      </c>
    </row>
    <row r="739" spans="1:7" ht="14.4" x14ac:dyDescent="0.25">
      <c r="A739" s="2">
        <v>737</v>
      </c>
      <c r="B739" s="1" t="s">
        <v>3007</v>
      </c>
      <c r="C739" s="1" t="s">
        <v>3008</v>
      </c>
      <c r="D739" s="1" t="s">
        <v>329</v>
      </c>
      <c r="E739" s="1" t="str">
        <f>HYPERLINK("https://doi.org/10.3969/j.issn.1007-2012.2021.01.021","DOI Link")</f>
        <v>DOI Link</v>
      </c>
      <c r="F739" s="1" t="s">
        <v>8800</v>
      </c>
      <c r="G739" s="1" t="s">
        <v>3009</v>
      </c>
    </row>
    <row r="740" spans="1:7" x14ac:dyDescent="0.25">
      <c r="A740" s="2">
        <v>738</v>
      </c>
      <c r="B740" s="1" t="s">
        <v>3010</v>
      </c>
      <c r="C740" s="1" t="s">
        <v>3011</v>
      </c>
      <c r="D740" s="1" t="s">
        <v>267</v>
      </c>
      <c r="E740" s="1" t="str">
        <f>HYPERLINK("https://doi.org/10.1016/j.msea.2020.140692","DOI Link")</f>
        <v>DOI Link</v>
      </c>
      <c r="F740" s="1" t="s">
        <v>3012</v>
      </c>
      <c r="G740" s="1" t="s">
        <v>3013</v>
      </c>
    </row>
    <row r="741" spans="1:7" x14ac:dyDescent="0.25">
      <c r="A741" s="2">
        <v>739</v>
      </c>
      <c r="B741" s="1" t="s">
        <v>3014</v>
      </c>
      <c r="C741" s="1" t="s">
        <v>3015</v>
      </c>
      <c r="D741" s="1" t="s">
        <v>1538</v>
      </c>
      <c r="E741" s="1" t="str">
        <f>HYPERLINK("https://doi.org/10.3969/j.issn.1004-132X.2021.02.003","DOI Link")</f>
        <v>DOI Link</v>
      </c>
      <c r="F741" s="1" t="s">
        <v>3016</v>
      </c>
      <c r="G741" s="1" t="s">
        <v>3017</v>
      </c>
    </row>
    <row r="742" spans="1:7" x14ac:dyDescent="0.25">
      <c r="A742" s="2">
        <v>740</v>
      </c>
      <c r="B742" s="1" t="s">
        <v>3018</v>
      </c>
      <c r="C742" s="1" t="s">
        <v>3019</v>
      </c>
      <c r="D742" s="1" t="s">
        <v>1115</v>
      </c>
      <c r="E742" s="1" t="str">
        <f>HYPERLINK("https://doi.org/10.3389/fmats.2020.618073","DOI Link")</f>
        <v>DOI Link</v>
      </c>
      <c r="F742" s="1" t="s">
        <v>3020</v>
      </c>
      <c r="G742" s="1" t="s">
        <v>3021</v>
      </c>
    </row>
    <row r="743" spans="1:7" x14ac:dyDescent="0.25">
      <c r="A743" s="2">
        <v>741</v>
      </c>
      <c r="B743" s="1" t="s">
        <v>3022</v>
      </c>
      <c r="C743" s="1" t="s">
        <v>3023</v>
      </c>
      <c r="D743" s="1" t="s">
        <v>3024</v>
      </c>
      <c r="E743" s="1" t="str">
        <f>HYPERLINK("https://doi.org/10.6052/0459-1879-20-228","DOI Link")</f>
        <v>DOI Link</v>
      </c>
      <c r="F743" s="1" t="s">
        <v>3025</v>
      </c>
      <c r="G743" s="1" t="s">
        <v>3026</v>
      </c>
    </row>
    <row r="744" spans="1:7" x14ac:dyDescent="0.25">
      <c r="A744" s="2">
        <v>742</v>
      </c>
      <c r="B744" s="1" t="s">
        <v>3027</v>
      </c>
      <c r="C744" s="1" t="s">
        <v>3028</v>
      </c>
      <c r="D744" s="1" t="s">
        <v>1161</v>
      </c>
      <c r="E744" s="1" t="str">
        <f>HYPERLINK("https://doi.org/10.2472/jsms.70.35","DOI Link")</f>
        <v>DOI Link</v>
      </c>
      <c r="F744" s="1" t="s">
        <v>3029</v>
      </c>
      <c r="G744" s="1" t="s">
        <v>3030</v>
      </c>
    </row>
    <row r="745" spans="1:7" x14ac:dyDescent="0.25">
      <c r="A745" s="2">
        <v>743</v>
      </c>
      <c r="B745" s="1" t="s">
        <v>3031</v>
      </c>
      <c r="C745" s="1" t="s">
        <v>3032</v>
      </c>
      <c r="D745" s="1" t="s">
        <v>224</v>
      </c>
      <c r="E745" s="1" t="str">
        <f>HYPERLINK("https://doi.org/10.1016/j.engstruct.2020.111449","DOI Link")</f>
        <v>DOI Link</v>
      </c>
      <c r="F745" s="1" t="s">
        <v>3033</v>
      </c>
      <c r="G745" s="1" t="s">
        <v>3034</v>
      </c>
    </row>
    <row r="746" spans="1:7" x14ac:dyDescent="0.25">
      <c r="A746" s="2">
        <v>744</v>
      </c>
      <c r="B746" s="1" t="s">
        <v>3035</v>
      </c>
      <c r="C746" s="1" t="s">
        <v>3036</v>
      </c>
      <c r="D746" s="1" t="s">
        <v>224</v>
      </c>
      <c r="E746" s="1" t="str">
        <f>HYPERLINK("https://doi.org/10.1016/j.engstruct.2020.111464","DOI Link")</f>
        <v>DOI Link</v>
      </c>
      <c r="F746" s="1" t="s">
        <v>3037</v>
      </c>
      <c r="G746" s="1" t="s">
        <v>3038</v>
      </c>
    </row>
    <row r="747" spans="1:7" x14ac:dyDescent="0.25">
      <c r="A747" s="2">
        <v>745</v>
      </c>
      <c r="B747" s="1" t="s">
        <v>3039</v>
      </c>
      <c r="C747" s="1" t="s">
        <v>3040</v>
      </c>
      <c r="D747" s="1" t="s">
        <v>3041</v>
      </c>
      <c r="E747" s="1" t="str">
        <f>HYPERLINK("https://doi.org/10.1016/j.compstruc.2020.106399","DOI Link")</f>
        <v>DOI Link</v>
      </c>
      <c r="F747" s="1" t="s">
        <v>3042</v>
      </c>
      <c r="G747" s="1" t="s">
        <v>3043</v>
      </c>
    </row>
    <row r="748" spans="1:7" x14ac:dyDescent="0.25">
      <c r="A748" s="2">
        <v>746</v>
      </c>
      <c r="B748" s="1" t="s">
        <v>3044</v>
      </c>
      <c r="C748" s="1" t="s">
        <v>3045</v>
      </c>
      <c r="D748" s="1" t="s">
        <v>3046</v>
      </c>
      <c r="E748" s="1" t="str">
        <f>HYPERLINK("https://doi.org/10.1088/1757-899X/1013/1/012009","DOI Link")</f>
        <v>DOI Link</v>
      </c>
      <c r="F748" s="1" t="s">
        <v>3047</v>
      </c>
      <c r="G748" s="1" t="s">
        <v>3048</v>
      </c>
    </row>
    <row r="749" spans="1:7" x14ac:dyDescent="0.25">
      <c r="A749" s="2">
        <v>747</v>
      </c>
      <c r="B749" s="1" t="s">
        <v>3049</v>
      </c>
      <c r="C749" s="1" t="s">
        <v>3050</v>
      </c>
      <c r="D749" s="1" t="s">
        <v>3051</v>
      </c>
      <c r="E749" s="1" t="str">
        <f>HYPERLINK("https://doi.org/10.3850/978-981-18-2016-8_369-cd","DOI Link")</f>
        <v>DOI Link</v>
      </c>
      <c r="F749" s="1" t="s">
        <v>3052</v>
      </c>
      <c r="G749" s="1" t="s">
        <v>3053</v>
      </c>
    </row>
    <row r="750" spans="1:7" x14ac:dyDescent="0.25">
      <c r="A750" s="2">
        <v>748</v>
      </c>
      <c r="B750" s="1" t="s">
        <v>3054</v>
      </c>
      <c r="C750" s="1" t="s">
        <v>3055</v>
      </c>
      <c r="D750" s="1" t="s">
        <v>1197</v>
      </c>
      <c r="E750" s="1" t="str">
        <f>HYPERLINK("https://doi.org/10.1016/j.prostr.2022.03.056","DOI Link")</f>
        <v>DOI Link</v>
      </c>
      <c r="F750" s="1" t="s">
        <v>3056</v>
      </c>
      <c r="G750" s="1" t="s">
        <v>3057</v>
      </c>
    </row>
    <row r="751" spans="1:7" x14ac:dyDescent="0.25">
      <c r="A751" s="2">
        <v>749</v>
      </c>
      <c r="B751" s="1" t="s">
        <v>3058</v>
      </c>
      <c r="C751" s="1" t="s">
        <v>3059</v>
      </c>
      <c r="D751" s="1" t="s">
        <v>1197</v>
      </c>
      <c r="E751" s="1" t="str">
        <f>HYPERLINK("https://doi.org/10.1016/j.prostr.2022.02.030","DOI Link")</f>
        <v>DOI Link</v>
      </c>
      <c r="F751" s="1" t="s">
        <v>3060</v>
      </c>
      <c r="G751" s="1" t="s">
        <v>3061</v>
      </c>
    </row>
    <row r="752" spans="1:7" x14ac:dyDescent="0.25">
      <c r="A752" s="2">
        <v>750</v>
      </c>
      <c r="B752" s="1" t="s">
        <v>3062</v>
      </c>
      <c r="C752" s="1" t="s">
        <v>3063</v>
      </c>
      <c r="D752" s="1" t="s">
        <v>1197</v>
      </c>
      <c r="E752" s="1" t="str">
        <f>HYPERLINK("https://doi.org/10.1016/j.prostr.2022.01.095","DOI Link")</f>
        <v>DOI Link</v>
      </c>
      <c r="F752" s="1" t="s">
        <v>3064</v>
      </c>
      <c r="G752" s="1" t="s">
        <v>3065</v>
      </c>
    </row>
    <row r="753" spans="1:7" x14ac:dyDescent="0.25">
      <c r="A753" s="2">
        <v>751</v>
      </c>
      <c r="B753" s="1" t="s">
        <v>3066</v>
      </c>
      <c r="C753" s="1" t="s">
        <v>3067</v>
      </c>
      <c r="D753" s="1" t="s">
        <v>1197</v>
      </c>
      <c r="E753" s="1" t="str">
        <f>HYPERLINK("https://doi.org/10.1016/j.prostr.2022.03.020","DOI Link")</f>
        <v>DOI Link</v>
      </c>
      <c r="F753" s="1" t="s">
        <v>3068</v>
      </c>
      <c r="G753" s="1" t="s">
        <v>3069</v>
      </c>
    </row>
    <row r="754" spans="1:7" x14ac:dyDescent="0.25">
      <c r="A754" s="2">
        <v>752</v>
      </c>
      <c r="B754" s="1" t="s">
        <v>3070</v>
      </c>
      <c r="C754" s="1" t="s">
        <v>3071</v>
      </c>
      <c r="D754" s="1" t="s">
        <v>1197</v>
      </c>
      <c r="E754" s="1" t="str">
        <f>HYPERLINK("https://doi.org/10.1016/j.prostr.2022.03.045","DOI Link")</f>
        <v>DOI Link</v>
      </c>
      <c r="F754" s="1" t="s">
        <v>3072</v>
      </c>
      <c r="G754" s="1" t="s">
        <v>3073</v>
      </c>
    </row>
    <row r="755" spans="1:7" ht="14.4" x14ac:dyDescent="0.25">
      <c r="A755" s="2">
        <v>753</v>
      </c>
      <c r="B755" s="1" t="s">
        <v>3074</v>
      </c>
      <c r="C755" s="1" t="s">
        <v>3075</v>
      </c>
      <c r="D755" s="1" t="s">
        <v>3076</v>
      </c>
      <c r="E755" s="1" t="str">
        <f>HYPERLINK("https://doi.org/10.1007/978-981-16-3937-1_13","DOI Link")</f>
        <v>DOI Link</v>
      </c>
      <c r="F755" s="1" t="s">
        <v>8801</v>
      </c>
      <c r="G755" s="1" t="s">
        <v>3077</v>
      </c>
    </row>
    <row r="756" spans="1:7" x14ac:dyDescent="0.25">
      <c r="A756" s="2">
        <v>754</v>
      </c>
      <c r="B756" s="1" t="s">
        <v>3078</v>
      </c>
      <c r="C756" s="1" t="s">
        <v>3079</v>
      </c>
      <c r="D756" s="1" t="s">
        <v>1166</v>
      </c>
      <c r="E756" s="1" t="str">
        <f>HYPERLINK("https://doi.org/10.1016/j.matpr.2021.09.547","DOI Link")</f>
        <v>DOI Link</v>
      </c>
      <c r="F756" s="1" t="s">
        <v>3080</v>
      </c>
      <c r="G756" s="1" t="s">
        <v>3081</v>
      </c>
    </row>
    <row r="757" spans="1:7" x14ac:dyDescent="0.25">
      <c r="A757" s="2">
        <v>755</v>
      </c>
      <c r="B757" s="1" t="s">
        <v>3082</v>
      </c>
      <c r="C757" s="1" t="s">
        <v>3083</v>
      </c>
      <c r="D757" s="1" t="s">
        <v>3084</v>
      </c>
      <c r="E757" s="1" t="str">
        <f>HYPERLINK("https://doi.org/10.1109/SRSE54209.2021.00013","DOI Link")</f>
        <v>DOI Link</v>
      </c>
      <c r="F757" s="1" t="s">
        <v>3085</v>
      </c>
      <c r="G757" s="1" t="s">
        <v>3086</v>
      </c>
    </row>
    <row r="758" spans="1:7" x14ac:dyDescent="0.25">
      <c r="A758" s="2">
        <v>756</v>
      </c>
      <c r="B758" s="1" t="s">
        <v>3087</v>
      </c>
      <c r="C758" s="1" t="s">
        <v>3088</v>
      </c>
      <c r="D758" s="1" t="s">
        <v>1174</v>
      </c>
      <c r="E758" s="1" t="str">
        <f>HYPERLINK("https://doi.org/10.26896/1028-6861-2021-87-5-56-60","DOI Link")</f>
        <v>DOI Link</v>
      </c>
      <c r="F758" s="1" t="s">
        <v>3089</v>
      </c>
      <c r="G758" s="1" t="s">
        <v>3090</v>
      </c>
    </row>
    <row r="759" spans="1:7" x14ac:dyDescent="0.25">
      <c r="A759" s="2">
        <v>757</v>
      </c>
      <c r="B759" s="1" t="s">
        <v>3091</v>
      </c>
      <c r="C759" s="1" t="s">
        <v>3092</v>
      </c>
      <c r="D759" s="1" t="s">
        <v>1174</v>
      </c>
      <c r="E759" s="1" t="str">
        <f>HYPERLINK("https://doi.org/10.26896/1028-6861-2021-87-4-43-51","DOI Link")</f>
        <v>DOI Link</v>
      </c>
      <c r="F759" s="1" t="s">
        <v>3093</v>
      </c>
      <c r="G759" s="1" t="s">
        <v>3094</v>
      </c>
    </row>
    <row r="760" spans="1:7" x14ac:dyDescent="0.25">
      <c r="A760" s="2">
        <v>758</v>
      </c>
      <c r="B760" s="1" t="s">
        <v>3095</v>
      </c>
      <c r="C760" s="1" t="s">
        <v>3096</v>
      </c>
      <c r="D760" s="1" t="s">
        <v>1174</v>
      </c>
      <c r="E760" s="1" t="str">
        <f>HYPERLINK("https://doi.org/10.26896/1028-6861-2021-87-5-61-67","DOI Link")</f>
        <v>DOI Link</v>
      </c>
      <c r="F760" s="1" t="s">
        <v>3097</v>
      </c>
      <c r="G760" s="1" t="s">
        <v>3098</v>
      </c>
    </row>
    <row r="761" spans="1:7" x14ac:dyDescent="0.25">
      <c r="A761" s="2">
        <v>759</v>
      </c>
      <c r="B761" s="1" t="s">
        <v>3099</v>
      </c>
      <c r="C761" s="1" t="s">
        <v>3100</v>
      </c>
      <c r="D761" s="1" t="s">
        <v>3101</v>
      </c>
      <c r="E761" s="1" t="str">
        <f>HYPERLINK("https://doi.org/10.1115/IMECE2021-70108","DOI Link")</f>
        <v>DOI Link</v>
      </c>
      <c r="F761" s="1" t="s">
        <v>3102</v>
      </c>
      <c r="G761" s="1" t="s">
        <v>3103</v>
      </c>
    </row>
    <row r="762" spans="1:7" x14ac:dyDescent="0.25">
      <c r="A762" s="2">
        <v>760</v>
      </c>
      <c r="B762" s="1" t="s">
        <v>3104</v>
      </c>
      <c r="C762" s="1" t="s">
        <v>3105</v>
      </c>
      <c r="D762" s="1" t="s">
        <v>1197</v>
      </c>
      <c r="E762" s="1" t="str">
        <f>HYPERLINK("https://doi.org/10.1016/j.prostr.2021.03.003","DOI Link")</f>
        <v>DOI Link</v>
      </c>
      <c r="F762" s="1" t="s">
        <v>3106</v>
      </c>
      <c r="G762" s="1" t="s">
        <v>3107</v>
      </c>
    </row>
    <row r="763" spans="1:7" x14ac:dyDescent="0.25">
      <c r="A763" s="2">
        <v>761</v>
      </c>
      <c r="B763" s="1" t="s">
        <v>3108</v>
      </c>
      <c r="C763" s="1" t="s">
        <v>3109</v>
      </c>
      <c r="D763" s="1" t="s">
        <v>3110</v>
      </c>
      <c r="E763" s="1" t="str">
        <f>HYPERLINK("https://doi.org/10.37904/metal.2021.4145","DOI Link")</f>
        <v>DOI Link</v>
      </c>
      <c r="F763" s="1" t="s">
        <v>3111</v>
      </c>
      <c r="G763" s="1" t="s">
        <v>3112</v>
      </c>
    </row>
    <row r="764" spans="1:7" x14ac:dyDescent="0.25">
      <c r="A764" s="2">
        <v>762</v>
      </c>
      <c r="B764" s="1" t="s">
        <v>3113</v>
      </c>
      <c r="C764" s="1" t="s">
        <v>3114</v>
      </c>
      <c r="D764" s="1" t="s">
        <v>3115</v>
      </c>
      <c r="E764" s="1" t="str">
        <f>HYPERLINK("https://doi.org/10.2472/JSMS.70.905","DOI Link")</f>
        <v>DOI Link</v>
      </c>
      <c r="F764" s="1" t="s">
        <v>3116</v>
      </c>
      <c r="G764" s="1" t="s">
        <v>3117</v>
      </c>
    </row>
    <row r="765" spans="1:7" x14ac:dyDescent="0.25">
      <c r="A765" s="2">
        <v>763</v>
      </c>
      <c r="B765" s="1" t="s">
        <v>3118</v>
      </c>
      <c r="C765" s="1" t="s">
        <v>3119</v>
      </c>
      <c r="D765" s="1" t="s">
        <v>3120</v>
      </c>
      <c r="E765" s="1" t="str">
        <f>HYPERLINK("https://doi.org/10.17515/resm2021.264st0310","DOI Link")</f>
        <v>DOI Link</v>
      </c>
      <c r="F765" s="1" t="s">
        <v>3121</v>
      </c>
      <c r="G765" s="1" t="s">
        <v>3122</v>
      </c>
    </row>
    <row r="766" spans="1:7" x14ac:dyDescent="0.25">
      <c r="A766" s="2">
        <v>764</v>
      </c>
      <c r="B766" s="1" t="s">
        <v>3123</v>
      </c>
      <c r="C766" s="1" t="s">
        <v>3124</v>
      </c>
      <c r="D766" s="1" t="s">
        <v>3125</v>
      </c>
      <c r="E766" s="1" t="str">
        <f>HYPERLINK("https://doi.org/10.17580/cisisr.2021.02.07","DOI Link")</f>
        <v>DOI Link</v>
      </c>
      <c r="F766" s="1" t="s">
        <v>3126</v>
      </c>
      <c r="G766" s="1" t="s">
        <v>3127</v>
      </c>
    </row>
    <row r="767" spans="1:7" x14ac:dyDescent="0.25">
      <c r="A767" s="2">
        <v>765</v>
      </c>
      <c r="B767" s="1" t="s">
        <v>3128</v>
      </c>
      <c r="C767" s="1" t="s">
        <v>3129</v>
      </c>
      <c r="D767" s="1" t="s">
        <v>1347</v>
      </c>
      <c r="E767" s="1" t="str">
        <f>HYPERLINK("https://doi.org/10.1080/15732479.2021.2023588","DOI Link")</f>
        <v>DOI Link</v>
      </c>
      <c r="F767" s="1" t="s">
        <v>3130</v>
      </c>
      <c r="G767" s="1" t="s">
        <v>3131</v>
      </c>
    </row>
    <row r="768" spans="1:7" x14ac:dyDescent="0.25">
      <c r="A768" s="2">
        <v>766</v>
      </c>
      <c r="B768" s="1" t="s">
        <v>3132</v>
      </c>
      <c r="C768" s="1" t="s">
        <v>3133</v>
      </c>
      <c r="D768" s="1" t="s">
        <v>3134</v>
      </c>
      <c r="E768" s="1" t="str">
        <f>HYPERLINK("https://doi.org/10.4028/www.scientific.net/KEM.904.131","DOI Link")</f>
        <v>DOI Link</v>
      </c>
      <c r="F768" s="1" t="s">
        <v>3135</v>
      </c>
      <c r="G768" s="1" t="s">
        <v>3136</v>
      </c>
    </row>
    <row r="769" spans="1:7" x14ac:dyDescent="0.25">
      <c r="A769" s="2">
        <v>767</v>
      </c>
      <c r="B769" s="1" t="s">
        <v>3137</v>
      </c>
      <c r="C769" s="1" t="s">
        <v>3138</v>
      </c>
      <c r="D769" s="1" t="s">
        <v>3139</v>
      </c>
      <c r="E769" s="1" t="str">
        <f>HYPERLINK("https://doi.org/10.1080/14680629.2021.2011382","DOI Link")</f>
        <v>DOI Link</v>
      </c>
      <c r="F769" s="1" t="s">
        <v>3140</v>
      </c>
      <c r="G769" s="1" t="s">
        <v>3141</v>
      </c>
    </row>
    <row r="770" spans="1:7" x14ac:dyDescent="0.25">
      <c r="A770" s="2">
        <v>768</v>
      </c>
      <c r="B770" s="1" t="s">
        <v>3142</v>
      </c>
      <c r="C770" s="1" t="s">
        <v>3143</v>
      </c>
      <c r="D770" s="1" t="s">
        <v>3144</v>
      </c>
      <c r="E770" s="1" t="str">
        <f>HYPERLINK("https://doi.org/10.21062/mft.2021.071","DOI Link")</f>
        <v>DOI Link</v>
      </c>
      <c r="F770" s="1" t="s">
        <v>3145</v>
      </c>
      <c r="G770" s="1" t="s">
        <v>3146</v>
      </c>
    </row>
    <row r="771" spans="1:7" ht="14.4" x14ac:dyDescent="0.25">
      <c r="A771" s="2">
        <v>769</v>
      </c>
      <c r="B771" s="1" t="s">
        <v>3147</v>
      </c>
      <c r="C771" s="1" t="s">
        <v>3148</v>
      </c>
      <c r="D771" s="1" t="s">
        <v>3149</v>
      </c>
      <c r="E771" s="1" t="str">
        <f>HYPERLINK("https://doi.org/10.14456/jmmm.2021.39","DOI Link")</f>
        <v>DOI Link</v>
      </c>
      <c r="F771" s="1" t="s">
        <v>8802</v>
      </c>
      <c r="G771" s="1" t="s">
        <v>3150</v>
      </c>
    </row>
    <row r="772" spans="1:7" x14ac:dyDescent="0.25">
      <c r="A772" s="2">
        <v>770</v>
      </c>
      <c r="B772" s="1" t="s">
        <v>3151</v>
      </c>
      <c r="C772" s="1" t="s">
        <v>3152</v>
      </c>
      <c r="D772" s="1" t="s">
        <v>1197</v>
      </c>
      <c r="E772" s="1" t="str">
        <f>HYPERLINK("https://doi.org/10.1016/j.prostr.2021.10.020","DOI Link")</f>
        <v>DOI Link</v>
      </c>
      <c r="F772" s="1" t="s">
        <v>3153</v>
      </c>
      <c r="G772" s="1" t="s">
        <v>3154</v>
      </c>
    </row>
    <row r="773" spans="1:7" x14ac:dyDescent="0.25">
      <c r="A773" s="2">
        <v>771</v>
      </c>
      <c r="B773" s="1" t="s">
        <v>3155</v>
      </c>
      <c r="C773" s="1" t="s">
        <v>3156</v>
      </c>
      <c r="D773" s="1" t="s">
        <v>1197</v>
      </c>
      <c r="E773" s="1" t="str">
        <f>HYPERLINK("https://doi.org/10.1016/j.prostr.2021.10.003","DOI Link")</f>
        <v>DOI Link</v>
      </c>
      <c r="F773" s="1" t="s">
        <v>3157</v>
      </c>
      <c r="G773" s="1" t="s">
        <v>3158</v>
      </c>
    </row>
    <row r="774" spans="1:7" x14ac:dyDescent="0.25">
      <c r="A774" s="2">
        <v>772</v>
      </c>
      <c r="B774" s="1" t="s">
        <v>3159</v>
      </c>
      <c r="C774" s="1" t="s">
        <v>3160</v>
      </c>
      <c r="D774" s="1" t="s">
        <v>1436</v>
      </c>
      <c r="E774" s="1" t="str">
        <f>HYPERLINK("https://doi.org/10.1007/978-3-030-47717-2_21","DOI Link")</f>
        <v>DOI Link</v>
      </c>
      <c r="F774" s="1" t="s">
        <v>3161</v>
      </c>
      <c r="G774" s="1" t="s">
        <v>3162</v>
      </c>
    </row>
    <row r="775" spans="1:7" x14ac:dyDescent="0.25">
      <c r="A775" s="2">
        <v>773</v>
      </c>
      <c r="B775" s="1" t="s">
        <v>3163</v>
      </c>
      <c r="C775" s="1" t="s">
        <v>3164</v>
      </c>
      <c r="D775" s="1" t="s">
        <v>3165</v>
      </c>
      <c r="E775" s="1" t="str">
        <f>HYPERLINK("https://doi.org/10.32604/sdhm.2021.017526","DOI Link")</f>
        <v>DOI Link</v>
      </c>
      <c r="F775" s="1" t="s">
        <v>3166</v>
      </c>
      <c r="G775" s="1" t="s">
        <v>3167</v>
      </c>
    </row>
    <row r="776" spans="1:7" x14ac:dyDescent="0.25">
      <c r="A776" s="2">
        <v>774</v>
      </c>
      <c r="B776" s="1" t="s">
        <v>3168</v>
      </c>
      <c r="C776" s="1" t="s">
        <v>3169</v>
      </c>
      <c r="D776" s="1" t="s">
        <v>3170</v>
      </c>
      <c r="E776" s="1" t="str">
        <f>HYPERLINK("https://doi.org/10.16490/j.cnki.issn.1001-3660.2021.10.028","DOI Link")</f>
        <v>DOI Link</v>
      </c>
      <c r="F776" s="1" t="s">
        <v>3171</v>
      </c>
      <c r="G776" s="1" t="s">
        <v>3172</v>
      </c>
    </row>
    <row r="777" spans="1:7" x14ac:dyDescent="0.25">
      <c r="A777" s="2">
        <v>775</v>
      </c>
      <c r="B777" s="1" t="s">
        <v>3173</v>
      </c>
      <c r="C777" s="1" t="s">
        <v>3174</v>
      </c>
      <c r="D777" s="1" t="s">
        <v>3175</v>
      </c>
      <c r="E777" s="1" t="str">
        <f>HYPERLINK("https://doi.org/10.15587/1729-4061.2021.243391","DOI Link")</f>
        <v>DOI Link</v>
      </c>
      <c r="F777" s="1" t="s">
        <v>3176</v>
      </c>
      <c r="G777" s="1" t="s">
        <v>3177</v>
      </c>
    </row>
    <row r="778" spans="1:7" x14ac:dyDescent="0.25">
      <c r="A778" s="2">
        <v>776</v>
      </c>
      <c r="B778" s="1" t="s">
        <v>3178</v>
      </c>
      <c r="C778" s="1" t="s">
        <v>3179</v>
      </c>
      <c r="D778" s="1" t="s">
        <v>3180</v>
      </c>
      <c r="E778" s="1" t="str">
        <f>HYPERLINK("https://doi.org/10.1680/jstbu.20.00135","DOI Link")</f>
        <v>DOI Link</v>
      </c>
      <c r="F778" s="1" t="s">
        <v>3181</v>
      </c>
      <c r="G778" s="1" t="s">
        <v>3182</v>
      </c>
    </row>
    <row r="779" spans="1:7" x14ac:dyDescent="0.25">
      <c r="A779" s="2">
        <v>777</v>
      </c>
      <c r="B779" s="1" t="s">
        <v>3183</v>
      </c>
      <c r="C779" s="1" t="s">
        <v>3184</v>
      </c>
      <c r="D779" s="1" t="s">
        <v>3185</v>
      </c>
      <c r="E779" s="1" t="str">
        <f>HYPERLINK("https://doi.org/10.2474/TROL.16.216","DOI Link")</f>
        <v>DOI Link</v>
      </c>
      <c r="F779" s="1" t="s">
        <v>3186</v>
      </c>
      <c r="G779" s="1" t="s">
        <v>3187</v>
      </c>
    </row>
    <row r="780" spans="1:7" x14ac:dyDescent="0.25">
      <c r="A780" s="2">
        <v>778</v>
      </c>
      <c r="B780" s="1" t="s">
        <v>3188</v>
      </c>
      <c r="C780" s="1" t="s">
        <v>3189</v>
      </c>
      <c r="D780" s="1" t="s">
        <v>3190</v>
      </c>
      <c r="E780" s="1" t="str">
        <f>HYPERLINK("https://doi.org/10.25518/esaform21.3869","DOI Link")</f>
        <v>DOI Link</v>
      </c>
      <c r="F780" s="1" t="s">
        <v>3191</v>
      </c>
      <c r="G780" s="1" t="s">
        <v>3192</v>
      </c>
    </row>
    <row r="781" spans="1:7" x14ac:dyDescent="0.25">
      <c r="A781" s="2">
        <v>779</v>
      </c>
      <c r="B781" s="1" t="s">
        <v>3193</v>
      </c>
      <c r="C781" s="1" t="s">
        <v>3194</v>
      </c>
      <c r="D781" s="1" t="s">
        <v>3195</v>
      </c>
      <c r="E781" s="1" t="str">
        <f>HYPERLINK("https://doi.org/10.7736/JKSPE.021.032","DOI Link")</f>
        <v>DOI Link</v>
      </c>
      <c r="F781" s="1" t="s">
        <v>3196</v>
      </c>
      <c r="G781" s="1" t="s">
        <v>3197</v>
      </c>
    </row>
    <row r="782" spans="1:7" x14ac:dyDescent="0.25">
      <c r="A782" s="2">
        <v>780</v>
      </c>
      <c r="B782" s="1" t="s">
        <v>3198</v>
      </c>
      <c r="C782" s="1" t="s">
        <v>3199</v>
      </c>
      <c r="D782" s="1" t="s">
        <v>1161</v>
      </c>
      <c r="E782" s="1" t="str">
        <f>HYPERLINK("https://doi.org/10.2472/jsms.70.751","DOI Link")</f>
        <v>DOI Link</v>
      </c>
      <c r="F782" s="1" t="s">
        <v>3200</v>
      </c>
      <c r="G782" s="1" t="s">
        <v>3201</v>
      </c>
    </row>
    <row r="783" spans="1:7" x14ac:dyDescent="0.25">
      <c r="A783" s="2">
        <v>781</v>
      </c>
      <c r="B783" s="1" t="s">
        <v>3202</v>
      </c>
      <c r="C783" s="1" t="s">
        <v>3203</v>
      </c>
      <c r="D783" s="1" t="s">
        <v>3204</v>
      </c>
      <c r="E783" s="1" t="str">
        <f>HYPERLINK("https://doi.org/10.1115/PVP2021-61507","DOI Link")</f>
        <v>DOI Link</v>
      </c>
      <c r="F783" s="1" t="s">
        <v>3205</v>
      </c>
      <c r="G783" s="1" t="s">
        <v>3206</v>
      </c>
    </row>
    <row r="784" spans="1:7" x14ac:dyDescent="0.25">
      <c r="A784" s="2">
        <v>782</v>
      </c>
      <c r="B784" s="1" t="s">
        <v>3207</v>
      </c>
      <c r="C784" s="1" t="s">
        <v>3208</v>
      </c>
      <c r="D784" s="1" t="s">
        <v>3204</v>
      </c>
      <c r="E784" s="1" t="str">
        <f>HYPERLINK("https://doi.org/10.1115/PVP2021-62066","DOI Link")</f>
        <v>DOI Link</v>
      </c>
      <c r="F784" s="1" t="s">
        <v>3209</v>
      </c>
      <c r="G784" s="1" t="s">
        <v>3210</v>
      </c>
    </row>
    <row r="785" spans="1:7" x14ac:dyDescent="0.25">
      <c r="A785" s="2">
        <v>783</v>
      </c>
      <c r="B785" s="1" t="s">
        <v>3211</v>
      </c>
      <c r="C785" s="1" t="s">
        <v>3212</v>
      </c>
      <c r="D785" s="1" t="s">
        <v>3204</v>
      </c>
      <c r="E785" s="1" t="str">
        <f>HYPERLINK("https://doi.org/10.1115/PVP2021-61522","DOI Link")</f>
        <v>DOI Link</v>
      </c>
      <c r="F785" s="1" t="s">
        <v>3213</v>
      </c>
      <c r="G785" s="1" t="s">
        <v>3214</v>
      </c>
    </row>
    <row r="786" spans="1:7" x14ac:dyDescent="0.25">
      <c r="A786" s="2">
        <v>784</v>
      </c>
      <c r="B786" s="1" t="s">
        <v>3215</v>
      </c>
      <c r="C786" s="1" t="s">
        <v>3216</v>
      </c>
      <c r="D786" s="1" t="s">
        <v>3204</v>
      </c>
      <c r="E786" s="1" t="str">
        <f>HYPERLINK("https://doi.org/10.1115/PVP2021-62086","DOI Link")</f>
        <v>DOI Link</v>
      </c>
      <c r="F786" s="1" t="s">
        <v>3217</v>
      </c>
      <c r="G786" s="1" t="s">
        <v>3218</v>
      </c>
    </row>
    <row r="787" spans="1:7" x14ac:dyDescent="0.25">
      <c r="A787" s="2">
        <v>785</v>
      </c>
      <c r="B787" s="1" t="s">
        <v>3219</v>
      </c>
      <c r="C787" s="1" t="s">
        <v>3220</v>
      </c>
      <c r="D787" s="1" t="s">
        <v>3204</v>
      </c>
      <c r="E787" s="1" t="str">
        <f>HYPERLINK("https://doi.org/10.1115/PVP2021-62169","DOI Link")</f>
        <v>DOI Link</v>
      </c>
      <c r="F787" s="1" t="s">
        <v>3221</v>
      </c>
      <c r="G787" s="1" t="s">
        <v>3222</v>
      </c>
    </row>
    <row r="788" spans="1:7" x14ac:dyDescent="0.25">
      <c r="A788" s="2">
        <v>786</v>
      </c>
      <c r="B788" s="1" t="s">
        <v>3223</v>
      </c>
      <c r="C788" s="1" t="s">
        <v>3224</v>
      </c>
      <c r="D788" s="1" t="s">
        <v>3204</v>
      </c>
      <c r="E788" s="1" t="str">
        <f>HYPERLINK("https://doi.org/10.1115/PVP2021-62047","DOI Link")</f>
        <v>DOI Link</v>
      </c>
      <c r="F788" s="1" t="s">
        <v>3225</v>
      </c>
      <c r="G788" s="1" t="s">
        <v>3226</v>
      </c>
    </row>
    <row r="789" spans="1:7" x14ac:dyDescent="0.25">
      <c r="A789" s="2">
        <v>787</v>
      </c>
      <c r="B789" s="1" t="s">
        <v>3227</v>
      </c>
      <c r="C789" s="1" t="s">
        <v>3228</v>
      </c>
      <c r="D789" s="1" t="s">
        <v>3204</v>
      </c>
      <c r="E789" s="1" t="str">
        <f>HYPERLINK("https://doi.org/10.1115/PVP2021-62038","DOI Link")</f>
        <v>DOI Link</v>
      </c>
      <c r="F789" s="1" t="s">
        <v>3229</v>
      </c>
      <c r="G789" s="1" t="s">
        <v>3230</v>
      </c>
    </row>
    <row r="790" spans="1:7" x14ac:dyDescent="0.25">
      <c r="A790" s="2">
        <v>788</v>
      </c>
      <c r="B790" s="1" t="s">
        <v>3231</v>
      </c>
      <c r="C790" s="1" t="s">
        <v>3232</v>
      </c>
      <c r="D790" s="1" t="s">
        <v>3204</v>
      </c>
      <c r="E790" s="1" t="str">
        <f>HYPERLINK("https://doi.org/10.1115/PVP2021-62909","DOI Link")</f>
        <v>DOI Link</v>
      </c>
      <c r="F790" s="1" t="s">
        <v>3233</v>
      </c>
      <c r="G790" s="1" t="s">
        <v>3234</v>
      </c>
    </row>
    <row r="791" spans="1:7" x14ac:dyDescent="0.25">
      <c r="A791" s="2">
        <v>789</v>
      </c>
      <c r="B791" s="1" t="s">
        <v>3235</v>
      </c>
      <c r="C791" s="1" t="s">
        <v>3236</v>
      </c>
      <c r="D791" s="1" t="s">
        <v>3204</v>
      </c>
      <c r="E791" s="1" t="str">
        <f>HYPERLINK("https://doi.org/10.1115/PVP2021-60773","DOI Link")</f>
        <v>DOI Link</v>
      </c>
      <c r="F791" s="1" t="s">
        <v>3237</v>
      </c>
      <c r="G791" s="1" t="s">
        <v>3238</v>
      </c>
    </row>
    <row r="792" spans="1:7" x14ac:dyDescent="0.25">
      <c r="A792" s="2">
        <v>790</v>
      </c>
      <c r="B792" s="1" t="s">
        <v>3239</v>
      </c>
      <c r="C792" s="1" t="s">
        <v>3240</v>
      </c>
      <c r="D792" s="1" t="s">
        <v>3241</v>
      </c>
      <c r="E792" s="1" t="str">
        <f>HYPERLINK("https://doi.org/10.1504/IJSURFSE.2021.118202","DOI Link")</f>
        <v>DOI Link</v>
      </c>
      <c r="F792" s="1" t="s">
        <v>3242</v>
      </c>
      <c r="G792" s="1" t="s">
        <v>3243</v>
      </c>
    </row>
    <row r="793" spans="1:7" x14ac:dyDescent="0.25">
      <c r="A793" s="2">
        <v>791</v>
      </c>
      <c r="B793" s="1" t="s">
        <v>3244</v>
      </c>
      <c r="C793" s="1" t="s">
        <v>3245</v>
      </c>
      <c r="D793" s="1" t="s">
        <v>3246</v>
      </c>
      <c r="E793" s="1" t="str">
        <f>HYPERLINK("https://doi.org/10.1115/OMAE2021-62880","DOI Link")</f>
        <v>DOI Link</v>
      </c>
      <c r="F793" s="1" t="s">
        <v>3247</v>
      </c>
      <c r="G793" s="1" t="s">
        <v>3248</v>
      </c>
    </row>
    <row r="794" spans="1:7" x14ac:dyDescent="0.25">
      <c r="A794" s="2">
        <v>792</v>
      </c>
      <c r="B794" s="1" t="s">
        <v>3249</v>
      </c>
      <c r="C794" s="1" t="s">
        <v>3250</v>
      </c>
      <c r="D794" s="1" t="s">
        <v>3251</v>
      </c>
      <c r="E794" s="1" t="str">
        <f>HYPERLINK("https://doi.org/10.21278/TOF.452015320","DOI Link")</f>
        <v>DOI Link</v>
      </c>
      <c r="F794" s="1" t="s">
        <v>3252</v>
      </c>
      <c r="G794" s="1" t="s">
        <v>3253</v>
      </c>
    </row>
    <row r="795" spans="1:7" x14ac:dyDescent="0.25">
      <c r="A795" s="2">
        <v>793</v>
      </c>
      <c r="B795" s="1" t="s">
        <v>3254</v>
      </c>
      <c r="C795" s="1" t="s">
        <v>3255</v>
      </c>
      <c r="D795" s="1" t="s">
        <v>1264</v>
      </c>
      <c r="E795" s="1" t="str">
        <f>HYPERLINK("https://doi.org/10.4028/www.scientific.net/SSP.320.90","DOI Link")</f>
        <v>DOI Link</v>
      </c>
      <c r="F795" s="1" t="s">
        <v>3256</v>
      </c>
      <c r="G795" s="1" t="s">
        <v>3257</v>
      </c>
    </row>
    <row r="796" spans="1:7" x14ac:dyDescent="0.25">
      <c r="A796" s="2">
        <v>794</v>
      </c>
      <c r="B796" s="1" t="s">
        <v>3258</v>
      </c>
      <c r="C796" s="1" t="s">
        <v>3259</v>
      </c>
      <c r="D796" s="1" t="s">
        <v>3260</v>
      </c>
      <c r="E796" s="1" t="str">
        <f>HYPERLINK("https://doi.org/10.1080/00150193.2021.1905726","DOI Link")</f>
        <v>DOI Link</v>
      </c>
      <c r="F796" s="1" t="s">
        <v>3261</v>
      </c>
      <c r="G796" s="1" t="s">
        <v>3262</v>
      </c>
    </row>
    <row r="797" spans="1:7" x14ac:dyDescent="0.25">
      <c r="A797" s="2">
        <v>795</v>
      </c>
      <c r="B797" s="1" t="s">
        <v>3263</v>
      </c>
      <c r="C797" s="1" t="s">
        <v>3264</v>
      </c>
      <c r="D797" s="1" t="s">
        <v>3265</v>
      </c>
      <c r="E797" s="1" t="str">
        <f>HYPERLINK("https://doi.org/10.1080/09603409.2021.1971144","DOI Link")</f>
        <v>DOI Link</v>
      </c>
      <c r="F797" s="1" t="s">
        <v>3266</v>
      </c>
      <c r="G797" s="1" t="s">
        <v>3267</v>
      </c>
    </row>
    <row r="798" spans="1:7" x14ac:dyDescent="0.25">
      <c r="A798" s="2">
        <v>796</v>
      </c>
      <c r="B798" s="1" t="s">
        <v>3268</v>
      </c>
      <c r="C798" s="1" t="s">
        <v>3269</v>
      </c>
      <c r="D798" s="1" t="s">
        <v>3270</v>
      </c>
      <c r="E798" s="1" t="str">
        <f>HYPERLINK("https://doi.org/10.1108/ILT-04-2021-0121","DOI Link")</f>
        <v>DOI Link</v>
      </c>
      <c r="F798" s="1" t="s">
        <v>3271</v>
      </c>
      <c r="G798" s="1" t="s">
        <v>3272</v>
      </c>
    </row>
    <row r="799" spans="1:7" x14ac:dyDescent="0.25">
      <c r="A799" s="2">
        <v>797</v>
      </c>
      <c r="B799" s="1" t="s">
        <v>3273</v>
      </c>
      <c r="C799" s="1" t="s">
        <v>3274</v>
      </c>
      <c r="D799" s="1" t="s">
        <v>1161</v>
      </c>
      <c r="E799" s="1" t="str">
        <f>HYPERLINK("https://doi.org/10.2472/jsms.70.634","DOI Link")</f>
        <v>DOI Link</v>
      </c>
      <c r="F799" s="1" t="s">
        <v>3275</v>
      </c>
      <c r="G799" s="1" t="s">
        <v>3276</v>
      </c>
    </row>
    <row r="800" spans="1:7" x14ac:dyDescent="0.25">
      <c r="A800" s="2">
        <v>798</v>
      </c>
      <c r="B800" s="1" t="s">
        <v>3277</v>
      </c>
      <c r="C800" s="1" t="s">
        <v>3278</v>
      </c>
      <c r="D800" s="1" t="s">
        <v>1364</v>
      </c>
      <c r="E800" s="1" t="str">
        <f>HYPERLINK("https://doi.org/10.2355/isijinternational.ISIJINT-2020-780","DOI Link")</f>
        <v>DOI Link</v>
      </c>
      <c r="F800" s="1" t="s">
        <v>3279</v>
      </c>
      <c r="G800" s="1" t="s">
        <v>3280</v>
      </c>
    </row>
    <row r="801" spans="1:7" x14ac:dyDescent="0.25">
      <c r="A801" s="2">
        <v>799</v>
      </c>
      <c r="B801" s="1" t="s">
        <v>3281</v>
      </c>
      <c r="C801" s="1" t="s">
        <v>3282</v>
      </c>
      <c r="D801" s="1" t="s">
        <v>3283</v>
      </c>
      <c r="E801" s="1" t="str">
        <f>HYPERLINK("https://doi.org/10.22616/ERDev.2021.20.TF187","DOI Link")</f>
        <v>DOI Link</v>
      </c>
      <c r="F801" s="1" t="s">
        <v>3284</v>
      </c>
      <c r="G801" s="1" t="s">
        <v>3285</v>
      </c>
    </row>
    <row r="802" spans="1:7" x14ac:dyDescent="0.25">
      <c r="A802" s="2">
        <v>800</v>
      </c>
      <c r="B802" s="1" t="s">
        <v>3286</v>
      </c>
      <c r="C802" s="1" t="s">
        <v>3287</v>
      </c>
      <c r="D802" s="1" t="s">
        <v>1210</v>
      </c>
      <c r="E802" s="1" t="str">
        <f>HYPERLINK("https://doi.org/10.1016/j.trpro.2021.07.018","DOI Link")</f>
        <v>DOI Link</v>
      </c>
      <c r="F802" s="1" t="s">
        <v>3288</v>
      </c>
      <c r="G802" s="1" t="s">
        <v>3289</v>
      </c>
    </row>
    <row r="803" spans="1:7" x14ac:dyDescent="0.25">
      <c r="A803" s="2">
        <v>801</v>
      </c>
      <c r="B803" s="1" t="s">
        <v>3290</v>
      </c>
      <c r="C803" s="1" t="s">
        <v>3291</v>
      </c>
      <c r="D803" s="1" t="s">
        <v>3170</v>
      </c>
      <c r="E803" s="1" t="str">
        <f>HYPERLINK("https://doi.org/10.16490/j.cnki.issn.1001-3660.2021.05.020","DOI Link")</f>
        <v>DOI Link</v>
      </c>
      <c r="F803" s="1" t="s">
        <v>3292</v>
      </c>
      <c r="G803" s="1" t="s">
        <v>3293</v>
      </c>
    </row>
    <row r="804" spans="1:7" x14ac:dyDescent="0.25">
      <c r="A804" s="2">
        <v>802</v>
      </c>
      <c r="B804" s="1" t="s">
        <v>3294</v>
      </c>
      <c r="C804" s="1" t="s">
        <v>3295</v>
      </c>
      <c r="D804" s="1" t="s">
        <v>3170</v>
      </c>
      <c r="E804" s="1" t="str">
        <f>HYPERLINK("https://doi.org/10.16490/j.cnki.issn.1001-3660.2021.07.030","DOI Link")</f>
        <v>DOI Link</v>
      </c>
      <c r="F804" s="1" t="s">
        <v>3296</v>
      </c>
      <c r="G804" s="1" t="s">
        <v>3297</v>
      </c>
    </row>
    <row r="805" spans="1:7" x14ac:dyDescent="0.25">
      <c r="A805" s="2">
        <v>803</v>
      </c>
      <c r="B805" s="1" t="s">
        <v>3298</v>
      </c>
      <c r="C805" s="1" t="s">
        <v>3299</v>
      </c>
      <c r="D805" s="1" t="s">
        <v>3300</v>
      </c>
      <c r="E805" s="1" t="str">
        <f>HYPERLINK("https://doi.org/10.1115/MSEC2021-63632","DOI Link")</f>
        <v>DOI Link</v>
      </c>
      <c r="F805" s="1" t="s">
        <v>3301</v>
      </c>
      <c r="G805" s="1" t="s">
        <v>3302</v>
      </c>
    </row>
    <row r="806" spans="1:7" x14ac:dyDescent="0.25">
      <c r="A806" s="2">
        <v>804</v>
      </c>
      <c r="B806" s="1" t="s">
        <v>3303</v>
      </c>
      <c r="C806" s="1" t="s">
        <v>3304</v>
      </c>
      <c r="D806" s="1" t="s">
        <v>3305</v>
      </c>
      <c r="E806" s="1" t="str">
        <f>HYPERLINK("https://doi.org/10.4283/JMAG.2021.26.1.071","DOI Link")</f>
        <v>DOI Link</v>
      </c>
      <c r="F806" s="1" t="s">
        <v>3306</v>
      </c>
      <c r="G806" s="1" t="s">
        <v>3307</v>
      </c>
    </row>
    <row r="807" spans="1:7" x14ac:dyDescent="0.25">
      <c r="A807" s="2">
        <v>805</v>
      </c>
      <c r="B807" s="1" t="s">
        <v>3308</v>
      </c>
      <c r="C807" s="1" t="s">
        <v>3309</v>
      </c>
      <c r="D807" s="1" t="s">
        <v>1259</v>
      </c>
      <c r="E807" s="1" t="str">
        <f>HYPERLINK("https://doi.org/10.1007/978-981-16-0866-7_65","DOI Link")</f>
        <v>DOI Link</v>
      </c>
      <c r="F807" s="1" t="s">
        <v>3310</v>
      </c>
      <c r="G807" s="1" t="s">
        <v>3311</v>
      </c>
    </row>
    <row r="808" spans="1:7" x14ac:dyDescent="0.25">
      <c r="A808" s="2">
        <v>806</v>
      </c>
      <c r="B808" s="1" t="s">
        <v>3312</v>
      </c>
      <c r="C808" s="1" t="s">
        <v>3313</v>
      </c>
      <c r="D808" s="1" t="s">
        <v>3170</v>
      </c>
      <c r="E808" s="1" t="str">
        <f>HYPERLINK("https://doi.org/10.16490/j.cnki.issn.1001-3660.2021.06.010","DOI Link")</f>
        <v>DOI Link</v>
      </c>
      <c r="F808" s="1" t="s">
        <v>3314</v>
      </c>
      <c r="G808" s="1" t="s">
        <v>3315</v>
      </c>
    </row>
    <row r="809" spans="1:7" x14ac:dyDescent="0.25">
      <c r="A809" s="2">
        <v>807</v>
      </c>
      <c r="B809" s="1" t="s">
        <v>3316</v>
      </c>
      <c r="C809" s="1" t="s">
        <v>3317</v>
      </c>
      <c r="D809" s="1" t="s">
        <v>3318</v>
      </c>
      <c r="E809" s="1" t="str">
        <f>HYPERLINK("https://doi.org/10.32604/cmes.2021.015227","DOI Link")</f>
        <v>DOI Link</v>
      </c>
      <c r="F809" s="1" t="s">
        <v>3319</v>
      </c>
      <c r="G809" s="1" t="s">
        <v>3320</v>
      </c>
    </row>
    <row r="810" spans="1:7" x14ac:dyDescent="0.25">
      <c r="A810" s="2">
        <v>808</v>
      </c>
      <c r="B810" s="1" t="s">
        <v>3321</v>
      </c>
      <c r="C810" s="1" t="s">
        <v>3322</v>
      </c>
      <c r="D810" s="1" t="s">
        <v>3323</v>
      </c>
      <c r="E810" s="1" t="str">
        <f>HYPERLINK("https://doi.org/10.1080/1478422X.2021.1931737","DOI Link")</f>
        <v>DOI Link</v>
      </c>
      <c r="F810" s="1" t="s">
        <v>3324</v>
      </c>
      <c r="G810" s="1" t="s">
        <v>3325</v>
      </c>
    </row>
    <row r="811" spans="1:7" x14ac:dyDescent="0.25">
      <c r="A811" s="2">
        <v>809</v>
      </c>
      <c r="B811" s="1" t="s">
        <v>3326</v>
      </c>
      <c r="C811" s="1" t="s">
        <v>3327</v>
      </c>
      <c r="D811" s="1" t="s">
        <v>1166</v>
      </c>
      <c r="E811" s="1" t="str">
        <f>HYPERLINK("https://doi.org/10.1016/j.matpr.2020.10.224","DOI Link")</f>
        <v>DOI Link</v>
      </c>
      <c r="F811" s="1" t="s">
        <v>3328</v>
      </c>
      <c r="G811" s="1" t="s">
        <v>3329</v>
      </c>
    </row>
    <row r="812" spans="1:7" x14ac:dyDescent="0.25">
      <c r="A812" s="2">
        <v>810</v>
      </c>
      <c r="B812" s="1" t="s">
        <v>3330</v>
      </c>
      <c r="C812" s="1" t="s">
        <v>3331</v>
      </c>
      <c r="D812" s="1" t="s">
        <v>1166</v>
      </c>
      <c r="E812" s="1" t="str">
        <f>HYPERLINK("https://doi.org/10.1016/j.matpr.2020.04.548","DOI Link")</f>
        <v>DOI Link</v>
      </c>
      <c r="F812" s="1" t="s">
        <v>3332</v>
      </c>
      <c r="G812" s="1" t="s">
        <v>3333</v>
      </c>
    </row>
    <row r="813" spans="1:7" x14ac:dyDescent="0.25">
      <c r="A813" s="2">
        <v>811</v>
      </c>
      <c r="B813" s="1" t="s">
        <v>3334</v>
      </c>
      <c r="C813" s="1" t="s">
        <v>3335</v>
      </c>
      <c r="D813" s="1" t="s">
        <v>3336</v>
      </c>
      <c r="E813" s="1" t="str">
        <f>HYPERLINK("https://doi.org/10.1007/978-3-030-65261-6_10","DOI Link")</f>
        <v>DOI Link</v>
      </c>
      <c r="F813" s="1" t="s">
        <v>3337</v>
      </c>
      <c r="G813" s="1" t="s">
        <v>3338</v>
      </c>
    </row>
    <row r="814" spans="1:7" x14ac:dyDescent="0.25">
      <c r="A814" s="2">
        <v>812</v>
      </c>
      <c r="B814" s="1" t="s">
        <v>3339</v>
      </c>
      <c r="C814" s="1" t="s">
        <v>3340</v>
      </c>
      <c r="D814" s="1" t="s">
        <v>3341</v>
      </c>
      <c r="E814" s="1" t="str">
        <f>HYPERLINK("https://doi.org/10.11902/1005.4537.2020.094","DOI Link")</f>
        <v>DOI Link</v>
      </c>
      <c r="F814" s="1" t="s">
        <v>3342</v>
      </c>
      <c r="G814" s="1" t="s">
        <v>3343</v>
      </c>
    </row>
    <row r="815" spans="1:7" x14ac:dyDescent="0.25">
      <c r="A815" s="2">
        <v>813</v>
      </c>
      <c r="B815" s="1" t="s">
        <v>3344</v>
      </c>
      <c r="C815" s="1" t="s">
        <v>3345</v>
      </c>
      <c r="D815" s="1" t="s">
        <v>8</v>
      </c>
      <c r="E815" s="1" t="str">
        <f>HYPERLINK("https://doi.org/10.1007/978-981-15-8079-6_8","DOI Link")</f>
        <v>DOI Link</v>
      </c>
      <c r="F815" s="1" t="s">
        <v>3346</v>
      </c>
      <c r="G815" s="1" t="s">
        <v>3347</v>
      </c>
    </row>
    <row r="816" spans="1:7" x14ac:dyDescent="0.25">
      <c r="A816" s="2">
        <v>814</v>
      </c>
      <c r="B816" s="1" t="s">
        <v>3348</v>
      </c>
      <c r="C816" s="1" t="s">
        <v>3349</v>
      </c>
      <c r="D816" s="1" t="s">
        <v>3350</v>
      </c>
      <c r="E816" s="1" t="str">
        <f>HYPERLINK("https://doi.org/10.1590/s1517-707620210001.1243","DOI Link")</f>
        <v>DOI Link</v>
      </c>
      <c r="F816" s="1" t="s">
        <v>3351</v>
      </c>
      <c r="G816" s="1" t="s">
        <v>3352</v>
      </c>
    </row>
    <row r="817" spans="1:7" x14ac:dyDescent="0.25">
      <c r="A817" s="2">
        <v>815</v>
      </c>
      <c r="B817" s="1" t="s">
        <v>3353</v>
      </c>
      <c r="C817" s="1" t="s">
        <v>3354</v>
      </c>
      <c r="D817" s="1" t="s">
        <v>3355</v>
      </c>
      <c r="E817" s="1" t="str">
        <f>HYPERLINK("https://doi.org/10.3969/j.issn.1000-1093.2021.01.021","DOI Link")</f>
        <v>DOI Link</v>
      </c>
      <c r="F817" s="1" t="s">
        <v>3356</v>
      </c>
      <c r="G817" s="1" t="s">
        <v>3357</v>
      </c>
    </row>
    <row r="818" spans="1:7" x14ac:dyDescent="0.25">
      <c r="A818" s="2">
        <v>816</v>
      </c>
      <c r="B818" s="1" t="s">
        <v>3358</v>
      </c>
      <c r="C818" s="1" t="s">
        <v>3359</v>
      </c>
      <c r="D818" s="1" t="s">
        <v>417</v>
      </c>
      <c r="E818" s="1" t="str">
        <f>HYPERLINK("https://doi.org/10.1111/ffe.13447","DOI Link")</f>
        <v>DOI Link</v>
      </c>
      <c r="F818" s="1" t="s">
        <v>3360</v>
      </c>
      <c r="G818" s="1" t="s">
        <v>3361</v>
      </c>
    </row>
    <row r="819" spans="1:7" x14ac:dyDescent="0.25">
      <c r="A819" s="2">
        <v>817</v>
      </c>
      <c r="B819" s="1" t="s">
        <v>3362</v>
      </c>
      <c r="C819" s="1" t="s">
        <v>3363</v>
      </c>
      <c r="D819" s="1" t="s">
        <v>3364</v>
      </c>
      <c r="E819" s="1" t="str">
        <f>HYPERLINK("https://doi.org/10.3795/KSME-A.2021.45.2.089","DOI Link")</f>
        <v>DOI Link</v>
      </c>
      <c r="F819" s="1" t="s">
        <v>3365</v>
      </c>
      <c r="G819" s="1" t="s">
        <v>3366</v>
      </c>
    </row>
    <row r="820" spans="1:7" x14ac:dyDescent="0.25">
      <c r="A820" s="2">
        <v>818</v>
      </c>
      <c r="B820" s="1" t="s">
        <v>3367</v>
      </c>
      <c r="C820" s="1" t="s">
        <v>3368</v>
      </c>
      <c r="D820" s="1" t="s">
        <v>417</v>
      </c>
      <c r="E820" s="1" t="str">
        <f>HYPERLINK("https://doi.org/10.1111/ffe.13444","DOI Link")</f>
        <v>DOI Link</v>
      </c>
      <c r="F820" s="1" t="s">
        <v>3369</v>
      </c>
      <c r="G820" s="1" t="s">
        <v>3370</v>
      </c>
    </row>
    <row r="821" spans="1:7" x14ac:dyDescent="0.25">
      <c r="A821" s="2">
        <v>819</v>
      </c>
      <c r="B821" s="1" t="s">
        <v>3371</v>
      </c>
      <c r="C821" s="1" t="s">
        <v>3372</v>
      </c>
      <c r="D821" s="1" t="s">
        <v>3373</v>
      </c>
      <c r="E821" s="1" t="str">
        <f>HYPERLINK("https://doi.org/10.1080/00202967.2021.1861854","DOI Link")</f>
        <v>DOI Link</v>
      </c>
      <c r="F821" s="1" t="s">
        <v>3374</v>
      </c>
      <c r="G821" s="1" t="s">
        <v>3375</v>
      </c>
    </row>
    <row r="822" spans="1:7" x14ac:dyDescent="0.25">
      <c r="A822" s="2">
        <v>820</v>
      </c>
      <c r="B822" s="1" t="s">
        <v>3376</v>
      </c>
      <c r="C822" s="1" t="s">
        <v>3377</v>
      </c>
      <c r="D822" s="1" t="s">
        <v>417</v>
      </c>
      <c r="E822" s="1" t="str">
        <f>HYPERLINK("https://doi.org/10.1111/ffe.13442","DOI Link")</f>
        <v>DOI Link</v>
      </c>
      <c r="F822" s="1" t="s">
        <v>3378</v>
      </c>
      <c r="G822" s="1" t="s">
        <v>3379</v>
      </c>
    </row>
    <row r="823" spans="1:7" x14ac:dyDescent="0.25">
      <c r="A823" s="2">
        <v>821</v>
      </c>
      <c r="B823" s="1" t="s">
        <v>3380</v>
      </c>
      <c r="C823" s="1" t="s">
        <v>3381</v>
      </c>
      <c r="D823" s="1" t="s">
        <v>627</v>
      </c>
      <c r="E823" s="1" t="str">
        <f>HYPERLINK("https://doi.org/10.11908/j.issn.0253-374x.20334","DOI Link")</f>
        <v>DOI Link</v>
      </c>
      <c r="F823" s="1" t="s">
        <v>3382</v>
      </c>
      <c r="G823" s="1" t="s">
        <v>3383</v>
      </c>
    </row>
    <row r="824" spans="1:7" x14ac:dyDescent="0.25">
      <c r="A824" s="2">
        <v>822</v>
      </c>
      <c r="B824" s="1" t="s">
        <v>3384</v>
      </c>
      <c r="C824" s="1" t="s">
        <v>3385</v>
      </c>
      <c r="D824" s="1" t="s">
        <v>1259</v>
      </c>
      <c r="E824" s="1" t="str">
        <f>HYPERLINK("https://doi.org/10.1007/978-981-15-9893-7_38","DOI Link")</f>
        <v>DOI Link</v>
      </c>
      <c r="F824" s="1" t="s">
        <v>3386</v>
      </c>
      <c r="G824" s="1" t="s">
        <v>3387</v>
      </c>
    </row>
    <row r="825" spans="1:7" x14ac:dyDescent="0.25">
      <c r="A825" s="2">
        <v>823</v>
      </c>
      <c r="B825" s="1" t="s">
        <v>3388</v>
      </c>
      <c r="C825" s="1" t="s">
        <v>3389</v>
      </c>
      <c r="D825" s="1" t="s">
        <v>1259</v>
      </c>
      <c r="E825" s="1" t="str">
        <f>HYPERLINK("https://doi.org/10.1007/978-981-15-9893-7_34","DOI Link")</f>
        <v>DOI Link</v>
      </c>
      <c r="F825" s="1" t="s">
        <v>3390</v>
      </c>
      <c r="G825" s="1" t="s">
        <v>3391</v>
      </c>
    </row>
    <row r="826" spans="1:7" x14ac:dyDescent="0.25">
      <c r="A826" s="2">
        <v>824</v>
      </c>
      <c r="B826" s="1" t="s">
        <v>3392</v>
      </c>
      <c r="C826" s="1" t="s">
        <v>3393</v>
      </c>
      <c r="D826" s="1" t="s">
        <v>1259</v>
      </c>
      <c r="E826" s="1" t="str">
        <f>HYPERLINK("https://doi.org/10.1007/978-981-15-7711-6_73","DOI Link")</f>
        <v>DOI Link</v>
      </c>
      <c r="F826" s="1" t="s">
        <v>3394</v>
      </c>
      <c r="G826" s="1" t="s">
        <v>3395</v>
      </c>
    </row>
    <row r="827" spans="1:7" x14ac:dyDescent="0.25">
      <c r="A827" s="2">
        <v>825</v>
      </c>
      <c r="B827" s="1" t="s">
        <v>3396</v>
      </c>
      <c r="C827" s="1" t="s">
        <v>3397</v>
      </c>
      <c r="D827" s="1" t="s">
        <v>1184</v>
      </c>
      <c r="E827" s="1" t="str">
        <f>HYPERLINK("https://doi.org/10.2207/QJJWS.38.448","DOI Link")</f>
        <v>DOI Link</v>
      </c>
      <c r="F827" s="1" t="s">
        <v>3398</v>
      </c>
      <c r="G827" s="1" t="s">
        <v>3399</v>
      </c>
    </row>
    <row r="828" spans="1:7" x14ac:dyDescent="0.25">
      <c r="A828" s="2">
        <v>826</v>
      </c>
      <c r="B828" s="1" t="s">
        <v>3400</v>
      </c>
      <c r="C828" s="1" t="s">
        <v>3401</v>
      </c>
      <c r="D828" s="1" t="s">
        <v>1364</v>
      </c>
      <c r="E828" s="1" t="str">
        <f>HYPERLINK("https://doi.org/10.2355/isijinternational.ISIJINT-2020-212","DOI Link")</f>
        <v>DOI Link</v>
      </c>
      <c r="F828" s="1" t="s">
        <v>3402</v>
      </c>
      <c r="G828" s="1" t="s">
        <v>3403</v>
      </c>
    </row>
    <row r="829" spans="1:7" x14ac:dyDescent="0.25">
      <c r="A829" s="2">
        <v>827</v>
      </c>
      <c r="B829" s="1" t="s">
        <v>3404</v>
      </c>
      <c r="C829" s="1" t="s">
        <v>3405</v>
      </c>
      <c r="D829" s="1" t="s">
        <v>3406</v>
      </c>
      <c r="E829" s="1" t="str">
        <f>HYPERLINK("https://doi.org/10.1016/j.mex.2021.101213","DOI Link")</f>
        <v>DOI Link</v>
      </c>
      <c r="F829" s="1" t="s">
        <v>3407</v>
      </c>
      <c r="G829" s="1" t="s">
        <v>3408</v>
      </c>
    </row>
    <row r="830" spans="1:7" x14ac:dyDescent="0.25">
      <c r="A830" s="2">
        <v>828</v>
      </c>
      <c r="B830" s="1" t="s">
        <v>3409</v>
      </c>
      <c r="C830" s="1" t="s">
        <v>3410</v>
      </c>
      <c r="D830" s="1" t="s">
        <v>476</v>
      </c>
      <c r="E830" s="1" t="str">
        <f>HYPERLINK("https://doi.org/10.3390/jmse9020107","DOI Link")</f>
        <v>DOI Link</v>
      </c>
      <c r="F830" s="1" t="s">
        <v>3411</v>
      </c>
      <c r="G830" s="1" t="s">
        <v>3412</v>
      </c>
    </row>
    <row r="831" spans="1:7" x14ac:dyDescent="0.25">
      <c r="A831" s="2">
        <v>829</v>
      </c>
      <c r="B831" s="1" t="s">
        <v>3413</v>
      </c>
      <c r="C831" s="1" t="s">
        <v>3414</v>
      </c>
      <c r="D831" s="1" t="s">
        <v>3415</v>
      </c>
      <c r="E831" s="1" t="str">
        <f>HYPERLINK("https://doi.org/10.4028/www.scientific.net/DDF.406.385","DOI Link")</f>
        <v>DOI Link</v>
      </c>
      <c r="F831" s="1" t="s">
        <v>3416</v>
      </c>
      <c r="G831" s="1" t="s">
        <v>3417</v>
      </c>
    </row>
    <row r="832" spans="1:7" x14ac:dyDescent="0.25">
      <c r="A832" s="2">
        <v>830</v>
      </c>
      <c r="B832" s="1" t="s">
        <v>3418</v>
      </c>
      <c r="C832" s="1" t="s">
        <v>3419</v>
      </c>
      <c r="D832" s="1" t="s">
        <v>1184</v>
      </c>
      <c r="E832" s="1" t="str">
        <f>HYPERLINK("https://doi.org/10.2207/QJJWS.38.163S","DOI Link")</f>
        <v>DOI Link</v>
      </c>
      <c r="F832" s="1" t="s">
        <v>3420</v>
      </c>
      <c r="G832" s="1" t="s">
        <v>3421</v>
      </c>
    </row>
    <row r="833" spans="1:7" x14ac:dyDescent="0.25">
      <c r="A833" s="2">
        <v>831</v>
      </c>
      <c r="B833" s="1" t="s">
        <v>3422</v>
      </c>
      <c r="C833" s="1" t="s">
        <v>3423</v>
      </c>
      <c r="D833" s="1" t="s">
        <v>351</v>
      </c>
      <c r="E833" s="1" t="str">
        <f>HYPERLINK("https://doi.org/10.3390/met11010136","DOI Link")</f>
        <v>DOI Link</v>
      </c>
      <c r="F833" s="1" t="s">
        <v>3424</v>
      </c>
      <c r="G833" s="1" t="s">
        <v>3425</v>
      </c>
    </row>
    <row r="834" spans="1:7" x14ac:dyDescent="0.25">
      <c r="A834" s="2">
        <v>832</v>
      </c>
      <c r="B834" s="1" t="s">
        <v>3426</v>
      </c>
      <c r="C834" s="1" t="s">
        <v>3427</v>
      </c>
      <c r="D834" s="1" t="s">
        <v>351</v>
      </c>
      <c r="E834" s="1" t="str">
        <f>HYPERLINK("https://doi.org/10.3390/met11010093","DOI Link")</f>
        <v>DOI Link</v>
      </c>
      <c r="F834" s="1" t="s">
        <v>3428</v>
      </c>
      <c r="G834" s="1" t="s">
        <v>3429</v>
      </c>
    </row>
    <row r="835" spans="1:7" x14ac:dyDescent="0.25">
      <c r="A835" s="2">
        <v>833</v>
      </c>
      <c r="B835" s="1" t="s">
        <v>3430</v>
      </c>
      <c r="C835" s="1" t="s">
        <v>3431</v>
      </c>
      <c r="D835" s="1" t="s">
        <v>248</v>
      </c>
      <c r="E835" s="1" t="str">
        <f>HYPERLINK("https://doi.org/10.3390/ma14010131","DOI Link")</f>
        <v>DOI Link</v>
      </c>
      <c r="F835" s="1" t="s">
        <v>3432</v>
      </c>
      <c r="G835" s="1" t="s">
        <v>3433</v>
      </c>
    </row>
    <row r="836" spans="1:7" x14ac:dyDescent="0.25">
      <c r="A836" s="2">
        <v>834</v>
      </c>
      <c r="B836" s="1" t="s">
        <v>3434</v>
      </c>
      <c r="C836" s="1" t="s">
        <v>3435</v>
      </c>
      <c r="D836" s="1" t="s">
        <v>463</v>
      </c>
      <c r="E836" s="1" t="str">
        <f>HYPERLINK("https://doi.org/10.3390/app11010253","DOI Link")</f>
        <v>DOI Link</v>
      </c>
      <c r="F836" s="1" t="s">
        <v>3436</v>
      </c>
      <c r="G836" s="1" t="s">
        <v>3437</v>
      </c>
    </row>
    <row r="837" spans="1:7" x14ac:dyDescent="0.25">
      <c r="A837" s="2">
        <v>835</v>
      </c>
      <c r="B837" s="1" t="s">
        <v>3438</v>
      </c>
      <c r="C837" s="1" t="s">
        <v>3439</v>
      </c>
      <c r="D837" s="1" t="s">
        <v>125</v>
      </c>
      <c r="E837" s="1" t="str">
        <f>HYPERLINK("https://doi.org/10.1007/s40430-020-02719-2","DOI Link")</f>
        <v>DOI Link</v>
      </c>
      <c r="F837" s="1" t="s">
        <v>3440</v>
      </c>
      <c r="G837" s="1" t="s">
        <v>3441</v>
      </c>
    </row>
    <row r="838" spans="1:7" x14ac:dyDescent="0.25">
      <c r="A838" s="2">
        <v>836</v>
      </c>
      <c r="B838" s="1" t="s">
        <v>3442</v>
      </c>
      <c r="C838" s="1" t="s">
        <v>3443</v>
      </c>
      <c r="D838" s="1" t="s">
        <v>125</v>
      </c>
      <c r="E838" s="1" t="str">
        <f>HYPERLINK("https://doi.org/10.1007/s40430-020-02758-9","DOI Link")</f>
        <v>DOI Link</v>
      </c>
      <c r="F838" s="1" t="s">
        <v>3444</v>
      </c>
      <c r="G838" s="1" t="s">
        <v>3445</v>
      </c>
    </row>
    <row r="839" spans="1:7" x14ac:dyDescent="0.25">
      <c r="A839" s="2">
        <v>837</v>
      </c>
      <c r="B839" s="1" t="s">
        <v>3446</v>
      </c>
      <c r="C839" s="1" t="s">
        <v>3447</v>
      </c>
      <c r="D839" s="1" t="s">
        <v>8</v>
      </c>
      <c r="E839" s="1" t="str">
        <f>HYPERLINK("https://doi.org/10.1007/978-981-15-9121-1_27","DOI Link")</f>
        <v>DOI Link</v>
      </c>
      <c r="F839" s="1" t="s">
        <v>3448</v>
      </c>
      <c r="G839" s="1" t="s">
        <v>3449</v>
      </c>
    </row>
    <row r="840" spans="1:7" x14ac:dyDescent="0.25">
      <c r="A840" s="2">
        <v>838</v>
      </c>
      <c r="B840" s="1" t="s">
        <v>3450</v>
      </c>
      <c r="C840" s="1" t="s">
        <v>3451</v>
      </c>
      <c r="D840" s="1" t="s">
        <v>3265</v>
      </c>
      <c r="E840" s="1" t="str">
        <f>HYPERLINK("https://doi.org/10.1080/09603409.2020.1859310","DOI Link")</f>
        <v>DOI Link</v>
      </c>
      <c r="F840" s="1" t="s">
        <v>3452</v>
      </c>
      <c r="G840" s="1" t="s">
        <v>3453</v>
      </c>
    </row>
    <row r="841" spans="1:7" x14ac:dyDescent="0.25">
      <c r="A841" s="2">
        <v>839</v>
      </c>
      <c r="B841" s="1" t="s">
        <v>3454</v>
      </c>
      <c r="C841" s="1" t="s">
        <v>3455</v>
      </c>
      <c r="D841" s="1" t="s">
        <v>1259</v>
      </c>
      <c r="E841" s="1" t="str">
        <f>HYPERLINK("https://doi.org/10.1007/978-981-15-4739-3_41","DOI Link")</f>
        <v>DOI Link</v>
      </c>
      <c r="F841" s="1" t="s">
        <v>3456</v>
      </c>
      <c r="G841" s="1" t="s">
        <v>3457</v>
      </c>
    </row>
    <row r="842" spans="1:7" x14ac:dyDescent="0.25">
      <c r="A842" s="2">
        <v>840</v>
      </c>
      <c r="B842" s="1" t="s">
        <v>3458</v>
      </c>
      <c r="C842" s="1" t="s">
        <v>3459</v>
      </c>
      <c r="D842" s="1" t="s">
        <v>1398</v>
      </c>
      <c r="E842" s="1" t="str">
        <f>HYPERLINK("https://doi.org/10.1007/978-3-030-54928-2_24","DOI Link")</f>
        <v>DOI Link</v>
      </c>
      <c r="F842" s="1" t="s">
        <v>3460</v>
      </c>
      <c r="G842" s="1" t="s">
        <v>3461</v>
      </c>
    </row>
    <row r="843" spans="1:7" x14ac:dyDescent="0.25">
      <c r="A843" s="2">
        <v>841</v>
      </c>
      <c r="B843" s="1" t="s">
        <v>3462</v>
      </c>
      <c r="C843" s="1" t="s">
        <v>3463</v>
      </c>
      <c r="D843" s="1" t="s">
        <v>914</v>
      </c>
      <c r="E843" s="1" t="str">
        <f>HYPERLINK("https://doi.org/10.1061/(ASCE)MT.1943-5533.0003536","DOI Link")</f>
        <v>DOI Link</v>
      </c>
      <c r="F843" s="1" t="s">
        <v>3464</v>
      </c>
      <c r="G843" s="1" t="s">
        <v>3465</v>
      </c>
    </row>
    <row r="844" spans="1:7" x14ac:dyDescent="0.25">
      <c r="A844" s="2">
        <v>842</v>
      </c>
      <c r="B844" s="1" t="s">
        <v>3466</v>
      </c>
      <c r="C844" s="1" t="s">
        <v>3467</v>
      </c>
      <c r="D844" s="1" t="s">
        <v>61</v>
      </c>
      <c r="E844" s="1" t="str">
        <f>HYPERLINK("https://doi.org/10.1016/j.jcsr.2020.106393","DOI Link")</f>
        <v>DOI Link</v>
      </c>
      <c r="F844" s="1" t="s">
        <v>3468</v>
      </c>
      <c r="G844" s="1" t="s">
        <v>3469</v>
      </c>
    </row>
    <row r="845" spans="1:7" x14ac:dyDescent="0.25">
      <c r="A845" s="2">
        <v>843</v>
      </c>
      <c r="B845" s="1" t="s">
        <v>3470</v>
      </c>
      <c r="C845" s="1" t="s">
        <v>3471</v>
      </c>
      <c r="D845" s="1" t="s">
        <v>1398</v>
      </c>
      <c r="E845" s="1" t="str">
        <f>HYPERLINK("https://doi.org/10.1007/978-3-030-53755-5_1","DOI Link")</f>
        <v>DOI Link</v>
      </c>
      <c r="F845" s="1" t="s">
        <v>3472</v>
      </c>
      <c r="G845" s="1" t="s">
        <v>3473</v>
      </c>
    </row>
    <row r="846" spans="1:7" x14ac:dyDescent="0.25">
      <c r="A846" s="2">
        <v>844</v>
      </c>
      <c r="B846" s="1" t="s">
        <v>3474</v>
      </c>
      <c r="C846" s="1" t="s">
        <v>3475</v>
      </c>
      <c r="D846" s="1" t="s">
        <v>75</v>
      </c>
      <c r="E846" s="1" t="str">
        <f>HYPERLINK("https://doi.org/10.1061/(ASCE)BE.1943-5592.0001645","DOI Link")</f>
        <v>DOI Link</v>
      </c>
      <c r="F846" s="1" t="s">
        <v>3476</v>
      </c>
      <c r="G846" s="1" t="s">
        <v>3477</v>
      </c>
    </row>
    <row r="847" spans="1:7" x14ac:dyDescent="0.25">
      <c r="A847" s="2">
        <v>845</v>
      </c>
      <c r="B847" s="1" t="s">
        <v>3478</v>
      </c>
      <c r="C847" s="1" t="s">
        <v>3479</v>
      </c>
      <c r="D847" s="1" t="s">
        <v>914</v>
      </c>
      <c r="E847" s="1" t="str">
        <f>HYPERLINK("https://doi.org/10.1061/(ASCE)MT.1943-5533.0003508","DOI Link")</f>
        <v>DOI Link</v>
      </c>
      <c r="F847" s="1" t="s">
        <v>3480</v>
      </c>
      <c r="G847" s="1" t="s">
        <v>3481</v>
      </c>
    </row>
    <row r="848" spans="1:7" x14ac:dyDescent="0.25">
      <c r="A848" s="2">
        <v>846</v>
      </c>
      <c r="B848" s="1" t="s">
        <v>3482</v>
      </c>
      <c r="C848" s="1" t="s">
        <v>3483</v>
      </c>
      <c r="D848" s="1" t="s">
        <v>2217</v>
      </c>
      <c r="E848" s="1" t="str">
        <f>HYPERLINK("https://doi.org/10.1016/j.marstruc.2020.102876","DOI Link")</f>
        <v>DOI Link</v>
      </c>
      <c r="F848" s="1" t="s">
        <v>3484</v>
      </c>
      <c r="G848" s="1" t="s">
        <v>3485</v>
      </c>
    </row>
    <row r="849" spans="1:7" x14ac:dyDescent="0.25">
      <c r="A849" s="2">
        <v>847</v>
      </c>
      <c r="B849" s="1" t="s">
        <v>3486</v>
      </c>
      <c r="C849" s="1" t="s">
        <v>3487</v>
      </c>
      <c r="D849" s="1" t="s">
        <v>1259</v>
      </c>
      <c r="E849" s="1" t="str">
        <f>HYPERLINK("https://doi.org/10.1007/978-981-15-4779-9_15","DOI Link")</f>
        <v>DOI Link</v>
      </c>
      <c r="F849" s="1" t="s">
        <v>3488</v>
      </c>
      <c r="G849" s="1" t="s">
        <v>3489</v>
      </c>
    </row>
    <row r="850" spans="1:7" x14ac:dyDescent="0.25">
      <c r="A850" s="2">
        <v>848</v>
      </c>
      <c r="B850" s="1" t="s">
        <v>3490</v>
      </c>
      <c r="C850" s="1" t="s">
        <v>3491</v>
      </c>
      <c r="D850" s="1" t="s">
        <v>1259</v>
      </c>
      <c r="E850" s="1" t="str">
        <f>HYPERLINK("https://doi.org/10.1007/978-981-15-4779-9_11","DOI Link")</f>
        <v>DOI Link</v>
      </c>
      <c r="F850" s="1" t="s">
        <v>3492</v>
      </c>
      <c r="G850" s="1" t="s">
        <v>3493</v>
      </c>
    </row>
    <row r="851" spans="1:7" x14ac:dyDescent="0.25">
      <c r="A851" s="2">
        <v>849</v>
      </c>
      <c r="B851" s="1" t="s">
        <v>3494</v>
      </c>
      <c r="C851" s="1" t="s">
        <v>3495</v>
      </c>
      <c r="D851" s="1" t="s">
        <v>8</v>
      </c>
      <c r="E851" s="1" t="str">
        <f>HYPERLINK("https://doi.org/10.1007/978-981-15-4672-3_32","DOI Link")</f>
        <v>DOI Link</v>
      </c>
      <c r="F851" s="1" t="s">
        <v>3496</v>
      </c>
      <c r="G851" s="1" t="s">
        <v>3497</v>
      </c>
    </row>
    <row r="852" spans="1:7" x14ac:dyDescent="0.25">
      <c r="A852" s="2">
        <v>850</v>
      </c>
      <c r="B852" s="1" t="s">
        <v>3498</v>
      </c>
      <c r="C852" s="1" t="s">
        <v>3499</v>
      </c>
      <c r="D852" s="1" t="s">
        <v>8</v>
      </c>
      <c r="E852" s="1" t="str">
        <f>HYPERLINK("https://doi.org/10.1007/978-981-15-4672-3_27","DOI Link")</f>
        <v>DOI Link</v>
      </c>
      <c r="F852" s="1" t="s">
        <v>3500</v>
      </c>
      <c r="G852" s="1" t="s">
        <v>3501</v>
      </c>
    </row>
    <row r="853" spans="1:7" x14ac:dyDescent="0.25">
      <c r="A853" s="2">
        <v>851</v>
      </c>
      <c r="B853" s="1" t="s">
        <v>3502</v>
      </c>
      <c r="C853" s="1" t="s">
        <v>3503</v>
      </c>
      <c r="D853" s="1" t="s">
        <v>61</v>
      </c>
      <c r="E853" s="1" t="str">
        <f>HYPERLINK("https://doi.org/10.1016/j.jcsr.2020.106412","DOI Link")</f>
        <v>DOI Link</v>
      </c>
      <c r="F853" s="1" t="s">
        <v>3504</v>
      </c>
      <c r="G853" s="1" t="s">
        <v>3505</v>
      </c>
    </row>
    <row r="854" spans="1:7" x14ac:dyDescent="0.25">
      <c r="A854" s="2">
        <v>852</v>
      </c>
      <c r="B854" s="1" t="s">
        <v>3506</v>
      </c>
      <c r="C854" s="1" t="s">
        <v>3507</v>
      </c>
      <c r="D854" s="1" t="s">
        <v>61</v>
      </c>
      <c r="E854" s="1" t="str">
        <f>HYPERLINK("https://doi.org/10.1016/j.jcsr.2020.106353","DOI Link")</f>
        <v>DOI Link</v>
      </c>
      <c r="F854" s="1" t="s">
        <v>3508</v>
      </c>
      <c r="G854" s="1" t="s">
        <v>3509</v>
      </c>
    </row>
    <row r="855" spans="1:7" x14ac:dyDescent="0.25">
      <c r="A855" s="2">
        <v>853</v>
      </c>
      <c r="B855" s="1" t="s">
        <v>3510</v>
      </c>
      <c r="C855" s="1" t="s">
        <v>3511</v>
      </c>
      <c r="D855" s="1" t="s">
        <v>417</v>
      </c>
      <c r="E855" s="1" t="str">
        <f>HYPERLINK("https://doi.org/10.1111/ffe.13352","DOI Link")</f>
        <v>DOI Link</v>
      </c>
      <c r="F855" s="1" t="s">
        <v>3512</v>
      </c>
      <c r="G855" s="1" t="s">
        <v>3513</v>
      </c>
    </row>
    <row r="856" spans="1:7" x14ac:dyDescent="0.25">
      <c r="A856" s="2">
        <v>854</v>
      </c>
      <c r="B856" s="1" t="s">
        <v>3514</v>
      </c>
      <c r="C856" s="1" t="s">
        <v>3515</v>
      </c>
      <c r="D856" s="1" t="s">
        <v>61</v>
      </c>
      <c r="E856" s="1" t="str">
        <f>HYPERLINK("https://doi.org/10.1016/j.jcsr.2020.106375","DOI Link")</f>
        <v>DOI Link</v>
      </c>
      <c r="F856" s="1" t="s">
        <v>3516</v>
      </c>
      <c r="G856" s="1" t="s">
        <v>3517</v>
      </c>
    </row>
    <row r="857" spans="1:7" x14ac:dyDescent="0.25">
      <c r="A857" s="2">
        <v>855</v>
      </c>
      <c r="B857" s="1" t="s">
        <v>3518</v>
      </c>
      <c r="C857" s="1" t="s">
        <v>3519</v>
      </c>
      <c r="D857" s="1" t="s">
        <v>195</v>
      </c>
      <c r="E857" s="1" t="str">
        <f>HYPERLINK("https://doi.org/10.1007/s40194-020-00997-x","DOI Link")</f>
        <v>DOI Link</v>
      </c>
      <c r="F857" s="1" t="s">
        <v>3520</v>
      </c>
      <c r="G857" s="1" t="s">
        <v>3521</v>
      </c>
    </row>
    <row r="858" spans="1:7" x14ac:dyDescent="0.25">
      <c r="A858" s="2">
        <v>856</v>
      </c>
      <c r="B858" s="1" t="s">
        <v>3522</v>
      </c>
      <c r="C858" s="1" t="s">
        <v>3523</v>
      </c>
      <c r="D858" s="1" t="s">
        <v>13</v>
      </c>
      <c r="E858" s="1" t="str">
        <f>HYPERLINK("https://doi.org/10.1016/j.ijfatigue.2020.105900","DOI Link")</f>
        <v>DOI Link</v>
      </c>
      <c r="F858" s="1" t="s">
        <v>3524</v>
      </c>
      <c r="G858" s="1" t="s">
        <v>3525</v>
      </c>
    </row>
    <row r="859" spans="1:7" x14ac:dyDescent="0.25">
      <c r="A859" s="2">
        <v>857</v>
      </c>
      <c r="B859" s="1" t="s">
        <v>3526</v>
      </c>
      <c r="C859" s="1" t="s">
        <v>3527</v>
      </c>
      <c r="D859" s="1" t="s">
        <v>13</v>
      </c>
      <c r="E859" s="1" t="str">
        <f>HYPERLINK("https://doi.org/10.1016/j.ijfatigue.2020.105896","DOI Link")</f>
        <v>DOI Link</v>
      </c>
      <c r="F859" s="1" t="s">
        <v>3528</v>
      </c>
      <c r="G859" s="1" t="s">
        <v>3529</v>
      </c>
    </row>
    <row r="860" spans="1:7" x14ac:dyDescent="0.25">
      <c r="A860" s="2">
        <v>858</v>
      </c>
      <c r="B860" s="1" t="s">
        <v>3530</v>
      </c>
      <c r="C860" s="1" t="s">
        <v>3531</v>
      </c>
      <c r="D860" s="1" t="s">
        <v>417</v>
      </c>
      <c r="E860" s="1" t="str">
        <f>HYPERLINK("https://doi.org/10.1111/ffe.13331","DOI Link")</f>
        <v>DOI Link</v>
      </c>
      <c r="F860" s="1" t="s">
        <v>3532</v>
      </c>
      <c r="G860" s="1" t="s">
        <v>3533</v>
      </c>
    </row>
    <row r="861" spans="1:7" x14ac:dyDescent="0.25">
      <c r="A861" s="2">
        <v>859</v>
      </c>
      <c r="B861" s="1" t="s">
        <v>3534</v>
      </c>
      <c r="C861" s="1" t="s">
        <v>3535</v>
      </c>
      <c r="D861" s="1" t="s">
        <v>1259</v>
      </c>
      <c r="E861" s="1" t="str">
        <f>HYPERLINK("https://doi.org/10.1007/978-981-15-3639-7_7","DOI Link")</f>
        <v>DOI Link</v>
      </c>
      <c r="F861" s="1" t="s">
        <v>3536</v>
      </c>
      <c r="G861" s="1" t="s">
        <v>3537</v>
      </c>
    </row>
    <row r="862" spans="1:7" x14ac:dyDescent="0.25">
      <c r="A862" s="2">
        <v>860</v>
      </c>
      <c r="B862" s="1" t="s">
        <v>3538</v>
      </c>
      <c r="C862" s="1" t="s">
        <v>3539</v>
      </c>
      <c r="D862" s="1" t="s">
        <v>1347</v>
      </c>
      <c r="E862" s="1" t="str">
        <f>HYPERLINK("https://doi.org/10.1080/15732479.2020.1759657","DOI Link")</f>
        <v>DOI Link</v>
      </c>
      <c r="F862" s="1" t="s">
        <v>3540</v>
      </c>
      <c r="G862" s="1" t="s">
        <v>3541</v>
      </c>
    </row>
    <row r="863" spans="1:7" ht="14.4" x14ac:dyDescent="0.25">
      <c r="A863" s="2">
        <v>861</v>
      </c>
      <c r="B863" s="1" t="s">
        <v>3542</v>
      </c>
      <c r="C863" s="1" t="s">
        <v>3543</v>
      </c>
      <c r="D863" s="1" t="s">
        <v>417</v>
      </c>
      <c r="E863" s="1" t="str">
        <f>HYPERLINK("https://doi.org/10.1111/ffe.13326","DOI Link")</f>
        <v>DOI Link</v>
      </c>
      <c r="F863" s="1" t="s">
        <v>8803</v>
      </c>
      <c r="G863" s="1" t="s">
        <v>3544</v>
      </c>
    </row>
    <row r="864" spans="1:7" x14ac:dyDescent="0.25">
      <c r="A864" s="2">
        <v>862</v>
      </c>
      <c r="B864" s="1" t="s">
        <v>3545</v>
      </c>
      <c r="C864" s="1" t="s">
        <v>3546</v>
      </c>
      <c r="D864" s="1" t="s">
        <v>46</v>
      </c>
      <c r="E864" s="1" t="str">
        <f>HYPERLINK("https://doi.org/10.1016/j.conbuildmat.2020.120750","DOI Link")</f>
        <v>DOI Link</v>
      </c>
      <c r="F864" s="1" t="s">
        <v>3547</v>
      </c>
      <c r="G864" s="1" t="s">
        <v>3548</v>
      </c>
    </row>
    <row r="865" spans="1:7" x14ac:dyDescent="0.25">
      <c r="A865" s="2">
        <v>863</v>
      </c>
      <c r="B865" s="1" t="s">
        <v>3549</v>
      </c>
      <c r="C865" s="1" t="s">
        <v>3550</v>
      </c>
      <c r="D865" s="1" t="s">
        <v>1538</v>
      </c>
      <c r="E865" s="1" t="str">
        <f>HYPERLINK("https://doi.org/10.3969/j.issn.1004-132X.2020.24.005","DOI Link")</f>
        <v>DOI Link</v>
      </c>
      <c r="F865" s="1" t="s">
        <v>3551</v>
      </c>
      <c r="G865" s="1" t="s">
        <v>3552</v>
      </c>
    </row>
    <row r="866" spans="1:7" x14ac:dyDescent="0.25">
      <c r="A866" s="2">
        <v>864</v>
      </c>
      <c r="B866" s="1" t="s">
        <v>3553</v>
      </c>
      <c r="C866" s="1" t="s">
        <v>3554</v>
      </c>
      <c r="D866" s="1" t="s">
        <v>46</v>
      </c>
      <c r="E866" s="1" t="str">
        <f>HYPERLINK("https://doi.org/10.1016/j.conbuildmat.2020.120269","DOI Link")</f>
        <v>DOI Link</v>
      </c>
      <c r="F866" s="1" t="s">
        <v>3555</v>
      </c>
      <c r="G866" s="1" t="s">
        <v>3556</v>
      </c>
    </row>
    <row r="867" spans="1:7" x14ac:dyDescent="0.25">
      <c r="A867" s="2">
        <v>865</v>
      </c>
      <c r="B867" s="1" t="s">
        <v>3557</v>
      </c>
      <c r="C867" s="1" t="s">
        <v>3558</v>
      </c>
      <c r="D867" s="1" t="s">
        <v>2517</v>
      </c>
      <c r="E867" s="1" t="str">
        <f>HYPERLINK("https://doi.org/10.16579/j.issn.1001.9669.2020.06.030","DOI Link")</f>
        <v>DOI Link</v>
      </c>
      <c r="F867" s="1" t="s">
        <v>3559</v>
      </c>
      <c r="G867" s="1" t="s">
        <v>3560</v>
      </c>
    </row>
    <row r="868" spans="1:7" x14ac:dyDescent="0.25">
      <c r="A868" s="2">
        <v>866</v>
      </c>
      <c r="B868" s="1" t="s">
        <v>3561</v>
      </c>
      <c r="C868" s="1" t="s">
        <v>3562</v>
      </c>
      <c r="D868" s="1" t="s">
        <v>3563</v>
      </c>
      <c r="E868" s="1" t="str">
        <f>HYPERLINK("https://doi.org/10.3233/ATDE200249","DOI Link")</f>
        <v>DOI Link</v>
      </c>
      <c r="F868" s="1" t="s">
        <v>3564</v>
      </c>
      <c r="G868" s="1" t="s">
        <v>3565</v>
      </c>
    </row>
    <row r="869" spans="1:7" x14ac:dyDescent="0.25">
      <c r="A869" s="2">
        <v>867</v>
      </c>
      <c r="B869" s="1" t="s">
        <v>3566</v>
      </c>
      <c r="C869" s="1" t="s">
        <v>3567</v>
      </c>
      <c r="D869" s="1" t="s">
        <v>248</v>
      </c>
      <c r="E869" s="1" t="str">
        <f>HYPERLINK("https://doi.org/10.3390/ma13245711","DOI Link")</f>
        <v>DOI Link</v>
      </c>
      <c r="F869" s="1" t="s">
        <v>3568</v>
      </c>
      <c r="G869" s="1" t="s">
        <v>3569</v>
      </c>
    </row>
    <row r="870" spans="1:7" x14ac:dyDescent="0.25">
      <c r="A870" s="2">
        <v>868</v>
      </c>
      <c r="B870" s="1" t="s">
        <v>3570</v>
      </c>
      <c r="C870" s="1" t="s">
        <v>3571</v>
      </c>
      <c r="D870" s="1" t="s">
        <v>248</v>
      </c>
      <c r="E870" s="1" t="str">
        <f>HYPERLINK("https://doi.org/10.3390/ma13245753","DOI Link")</f>
        <v>DOI Link</v>
      </c>
      <c r="F870" s="1" t="s">
        <v>3572</v>
      </c>
      <c r="G870" s="1" t="s">
        <v>3573</v>
      </c>
    </row>
    <row r="871" spans="1:7" x14ac:dyDescent="0.25">
      <c r="A871" s="2">
        <v>869</v>
      </c>
      <c r="B871" s="1" t="s">
        <v>3574</v>
      </c>
      <c r="C871" s="1" t="s">
        <v>3575</v>
      </c>
      <c r="D871" s="1" t="s">
        <v>3576</v>
      </c>
      <c r="E871" s="1" t="str">
        <f>HYPERLINK("https://doi.org/10.1109/WCMEIM52463.2020.00040","DOI Link")</f>
        <v>DOI Link</v>
      </c>
      <c r="F871" s="1" t="s">
        <v>3577</v>
      </c>
      <c r="G871" s="1" t="s">
        <v>3578</v>
      </c>
    </row>
    <row r="872" spans="1:7" x14ac:dyDescent="0.25">
      <c r="A872" s="2">
        <v>870</v>
      </c>
      <c r="B872" s="1" t="s">
        <v>3579</v>
      </c>
      <c r="C872" s="1" t="s">
        <v>3580</v>
      </c>
      <c r="D872" s="1" t="s">
        <v>654</v>
      </c>
      <c r="E872" s="1" t="str">
        <f>HYPERLINK("https://doi.org/10.1007/s12206-020-1107-2","DOI Link")</f>
        <v>DOI Link</v>
      </c>
      <c r="F872" s="1" t="s">
        <v>3581</v>
      </c>
      <c r="G872" s="1" t="s">
        <v>3582</v>
      </c>
    </row>
    <row r="873" spans="1:7" x14ac:dyDescent="0.25">
      <c r="A873" s="2">
        <v>871</v>
      </c>
      <c r="B873" s="1" t="s">
        <v>3583</v>
      </c>
      <c r="C873" s="1" t="s">
        <v>3584</v>
      </c>
      <c r="D873" s="1" t="s">
        <v>351</v>
      </c>
      <c r="E873" s="1" t="str">
        <f>HYPERLINK("https://doi.org/10.3390/met10121636","DOI Link")</f>
        <v>DOI Link</v>
      </c>
      <c r="F873" s="1" t="s">
        <v>3585</v>
      </c>
      <c r="G873" s="1" t="s">
        <v>3586</v>
      </c>
    </row>
    <row r="874" spans="1:7" x14ac:dyDescent="0.25">
      <c r="A874" s="2">
        <v>872</v>
      </c>
      <c r="B874" s="1" t="s">
        <v>3587</v>
      </c>
      <c r="C874" s="1" t="s">
        <v>3588</v>
      </c>
      <c r="D874" s="1" t="s">
        <v>3589</v>
      </c>
      <c r="E874" s="1" t="str">
        <f>HYPERLINK("https://doi.org/10.1007/s11249-020-01359-w","DOI Link")</f>
        <v>DOI Link</v>
      </c>
      <c r="F874" s="1" t="s">
        <v>3590</v>
      </c>
      <c r="G874" s="1" t="s">
        <v>3591</v>
      </c>
    </row>
    <row r="875" spans="1:7" x14ac:dyDescent="0.25">
      <c r="A875" s="2">
        <v>873</v>
      </c>
      <c r="B875" s="1" t="s">
        <v>3592</v>
      </c>
      <c r="C875" s="1" t="s">
        <v>3593</v>
      </c>
      <c r="D875" s="1" t="s">
        <v>745</v>
      </c>
      <c r="E875" s="1" t="str">
        <f>HYPERLINK("https://doi.org/10.1016/j.fusengdes.2020.112070","DOI Link")</f>
        <v>DOI Link</v>
      </c>
      <c r="F875" s="1" t="s">
        <v>3594</v>
      </c>
      <c r="G875" s="1" t="s">
        <v>3595</v>
      </c>
    </row>
    <row r="876" spans="1:7" x14ac:dyDescent="0.25">
      <c r="A876" s="2">
        <v>874</v>
      </c>
      <c r="B876" s="1" t="s">
        <v>3596</v>
      </c>
      <c r="C876" s="1" t="s">
        <v>3597</v>
      </c>
      <c r="D876" s="1" t="s">
        <v>70</v>
      </c>
      <c r="E876" s="1" t="str">
        <f>HYPERLINK("https://doi.org/10.1016/j.tafmec.2020.102796","DOI Link")</f>
        <v>DOI Link</v>
      </c>
      <c r="F876" s="1" t="s">
        <v>3598</v>
      </c>
      <c r="G876" s="1" t="s">
        <v>3599</v>
      </c>
    </row>
    <row r="877" spans="1:7" x14ac:dyDescent="0.25">
      <c r="A877" s="2">
        <v>875</v>
      </c>
      <c r="B877" s="1" t="s">
        <v>3600</v>
      </c>
      <c r="C877" s="1" t="s">
        <v>3601</v>
      </c>
      <c r="D877" s="1" t="s">
        <v>219</v>
      </c>
      <c r="E877" s="1" t="str">
        <f>HYPERLINK("https://doi.org/10.1016/j.corsci.2020.109027","DOI Link")</f>
        <v>DOI Link</v>
      </c>
      <c r="F877" s="1" t="s">
        <v>3602</v>
      </c>
      <c r="G877" s="1" t="s">
        <v>3603</v>
      </c>
    </row>
    <row r="878" spans="1:7" x14ac:dyDescent="0.25">
      <c r="A878" s="2">
        <v>876</v>
      </c>
      <c r="B878" s="1" t="s">
        <v>3604</v>
      </c>
      <c r="C878" s="1" t="s">
        <v>3605</v>
      </c>
      <c r="D878" s="1" t="s">
        <v>3606</v>
      </c>
      <c r="E878" s="1" t="str">
        <f>HYPERLINK("https://doi.org/10.1007/s43452-020-00114-1","DOI Link")</f>
        <v>DOI Link</v>
      </c>
      <c r="F878" s="1" t="s">
        <v>3607</v>
      </c>
      <c r="G878" s="1" t="s">
        <v>3608</v>
      </c>
    </row>
    <row r="879" spans="1:7" x14ac:dyDescent="0.25">
      <c r="A879" s="2">
        <v>877</v>
      </c>
      <c r="B879" s="1" t="s">
        <v>3609</v>
      </c>
      <c r="C879" s="1" t="s">
        <v>3610</v>
      </c>
      <c r="D879" s="1" t="s">
        <v>33</v>
      </c>
      <c r="E879" s="1" t="str">
        <f>HYPERLINK("https://doi.org/10.1016/j.engfailanal.2020.104787","DOI Link")</f>
        <v>DOI Link</v>
      </c>
      <c r="F879" s="1" t="s">
        <v>3611</v>
      </c>
      <c r="G879" s="1" t="s">
        <v>3612</v>
      </c>
    </row>
    <row r="880" spans="1:7" x14ac:dyDescent="0.25">
      <c r="A880" s="2">
        <v>878</v>
      </c>
      <c r="B880" s="1" t="s">
        <v>3613</v>
      </c>
      <c r="C880" s="1" t="s">
        <v>3614</v>
      </c>
      <c r="D880" s="1" t="s">
        <v>13</v>
      </c>
      <c r="E880" s="1" t="str">
        <f>HYPERLINK("https://doi.org/10.1016/j.ijfatigue.2020.105892","DOI Link")</f>
        <v>DOI Link</v>
      </c>
      <c r="F880" s="1" t="s">
        <v>3615</v>
      </c>
      <c r="G880" s="1" t="s">
        <v>3616</v>
      </c>
    </row>
    <row r="881" spans="1:7" x14ac:dyDescent="0.25">
      <c r="A881" s="2">
        <v>879</v>
      </c>
      <c r="B881" s="1" t="s">
        <v>3617</v>
      </c>
      <c r="C881" s="1" t="s">
        <v>3618</v>
      </c>
      <c r="D881" s="1" t="s">
        <v>3619</v>
      </c>
      <c r="E881" s="1" t="str">
        <f>HYPERLINK("https://doi.org/10.1016/j.soildyn.2020.106283","DOI Link")</f>
        <v>DOI Link</v>
      </c>
      <c r="F881" s="1" t="s">
        <v>3620</v>
      </c>
      <c r="G881" s="1" t="s">
        <v>3621</v>
      </c>
    </row>
    <row r="882" spans="1:7" x14ac:dyDescent="0.25">
      <c r="A882" s="2">
        <v>880</v>
      </c>
      <c r="B882" s="1" t="s">
        <v>3622</v>
      </c>
      <c r="C882" s="1" t="s">
        <v>3623</v>
      </c>
      <c r="D882" s="1" t="s">
        <v>33</v>
      </c>
      <c r="E882" s="1" t="str">
        <f>HYPERLINK("https://doi.org/10.1016/j.engfailanal.2020.104784","DOI Link")</f>
        <v>DOI Link</v>
      </c>
      <c r="F882" s="1" t="s">
        <v>3624</v>
      </c>
      <c r="G882" s="1" t="s">
        <v>3625</v>
      </c>
    </row>
    <row r="883" spans="1:7" x14ac:dyDescent="0.25">
      <c r="A883" s="2">
        <v>881</v>
      </c>
      <c r="B883" s="1" t="s">
        <v>3626</v>
      </c>
      <c r="C883" s="1" t="s">
        <v>3627</v>
      </c>
      <c r="D883" s="1" t="s">
        <v>3628</v>
      </c>
      <c r="E883" s="1" t="str">
        <f>HYPERLINK("https://doi.org/10.1007/s40032-020-00603-5","DOI Link")</f>
        <v>DOI Link</v>
      </c>
      <c r="F883" s="1" t="s">
        <v>3629</v>
      </c>
      <c r="G883" s="1" t="s">
        <v>3630</v>
      </c>
    </row>
    <row r="884" spans="1:7" x14ac:dyDescent="0.25">
      <c r="A884" s="2">
        <v>882</v>
      </c>
      <c r="B884" s="1" t="s">
        <v>3631</v>
      </c>
      <c r="C884" s="1" t="s">
        <v>3632</v>
      </c>
      <c r="D884" s="1" t="s">
        <v>13</v>
      </c>
      <c r="E884" s="1" t="str">
        <f>HYPERLINK("https://doi.org/10.1016/j.ijfatigue.2020.105856","DOI Link")</f>
        <v>DOI Link</v>
      </c>
      <c r="F884" s="1" t="s">
        <v>3633</v>
      </c>
      <c r="G884" s="1" t="s">
        <v>3634</v>
      </c>
    </row>
    <row r="885" spans="1:7" x14ac:dyDescent="0.25">
      <c r="A885" s="2">
        <v>883</v>
      </c>
      <c r="B885" s="1" t="s">
        <v>3635</v>
      </c>
      <c r="C885" s="1" t="s">
        <v>3636</v>
      </c>
      <c r="D885" s="1" t="s">
        <v>417</v>
      </c>
      <c r="E885" s="1" t="str">
        <f>HYPERLINK("https://doi.org/10.1111/ffe.13299","DOI Link")</f>
        <v>DOI Link</v>
      </c>
      <c r="F885" s="1" t="s">
        <v>3637</v>
      </c>
      <c r="G885" s="1" t="s">
        <v>3638</v>
      </c>
    </row>
    <row r="886" spans="1:7" x14ac:dyDescent="0.25">
      <c r="A886" s="2">
        <v>884</v>
      </c>
      <c r="B886" s="1" t="s">
        <v>3639</v>
      </c>
      <c r="C886" s="1" t="s">
        <v>3640</v>
      </c>
      <c r="D886" s="1" t="s">
        <v>3641</v>
      </c>
      <c r="E886" s="1" t="str">
        <f>HYPERLINK("https://doi.org/10.1177/0954405420927831","DOI Link")</f>
        <v>DOI Link</v>
      </c>
      <c r="F886" s="1" t="s">
        <v>3642</v>
      </c>
      <c r="G886" s="1" t="s">
        <v>3643</v>
      </c>
    </row>
    <row r="887" spans="1:7" ht="14.4" x14ac:dyDescent="0.25">
      <c r="A887" s="2">
        <v>885</v>
      </c>
      <c r="B887" s="1" t="s">
        <v>3644</v>
      </c>
      <c r="C887" s="1" t="s">
        <v>3645</v>
      </c>
      <c r="D887" s="1" t="s">
        <v>578</v>
      </c>
      <c r="E887" s="1" t="str">
        <f>HYPERLINK("https://doi.org/10.12073/j.hjxb.20200119002","DOI Link")</f>
        <v>DOI Link</v>
      </c>
      <c r="F887" s="1" t="s">
        <v>8804</v>
      </c>
      <c r="G887" s="1" t="s">
        <v>3646</v>
      </c>
    </row>
    <row r="888" spans="1:7" ht="14.4" x14ac:dyDescent="0.25">
      <c r="A888" s="2">
        <v>886</v>
      </c>
      <c r="B888" s="1" t="s">
        <v>3647</v>
      </c>
      <c r="C888" s="1" t="s">
        <v>3648</v>
      </c>
      <c r="D888" s="1" t="s">
        <v>446</v>
      </c>
      <c r="E888" s="1" t="str">
        <f>HYPERLINK("https://doi.org/10.11896/cldb.19040114","DOI Link")</f>
        <v>DOI Link</v>
      </c>
      <c r="F888" s="1" t="s">
        <v>8805</v>
      </c>
      <c r="G888" s="1" t="s">
        <v>3649</v>
      </c>
    </row>
    <row r="889" spans="1:7" x14ac:dyDescent="0.25">
      <c r="A889" s="2">
        <v>887</v>
      </c>
      <c r="B889" s="1" t="s">
        <v>3650</v>
      </c>
      <c r="C889" s="1" t="s">
        <v>3651</v>
      </c>
      <c r="D889" s="1" t="s">
        <v>3652</v>
      </c>
      <c r="E889" s="1" t="str">
        <f>HYPERLINK("https://doi.org/10.1109/FENDT50467.2020.9337537","DOI Link")</f>
        <v>DOI Link</v>
      </c>
      <c r="F889" s="1" t="s">
        <v>3653</v>
      </c>
      <c r="G889" s="1" t="s">
        <v>3654</v>
      </c>
    </row>
    <row r="890" spans="1:7" x14ac:dyDescent="0.25">
      <c r="A890" s="2">
        <v>888</v>
      </c>
      <c r="B890" s="1" t="s">
        <v>3655</v>
      </c>
      <c r="C890" s="1" t="s">
        <v>3656</v>
      </c>
      <c r="D890" s="1" t="s">
        <v>229</v>
      </c>
      <c r="E890" s="1" t="str">
        <f>HYPERLINK("https://doi.org/10.1016/j.wear.2020.203446","DOI Link")</f>
        <v>DOI Link</v>
      </c>
      <c r="F890" s="1" t="s">
        <v>3657</v>
      </c>
      <c r="G890" s="1" t="s">
        <v>3658</v>
      </c>
    </row>
    <row r="891" spans="1:7" x14ac:dyDescent="0.25">
      <c r="A891" s="2">
        <v>889</v>
      </c>
      <c r="B891" s="1" t="s">
        <v>3659</v>
      </c>
      <c r="C891" s="1" t="s">
        <v>3660</v>
      </c>
      <c r="D891" s="1" t="s">
        <v>1557</v>
      </c>
      <c r="E891" s="1" t="str">
        <f>HYPERLINK("https://doi.org/10.1016/j.jmmm.2020.167155","DOI Link")</f>
        <v>DOI Link</v>
      </c>
      <c r="F891" s="1" t="s">
        <v>3661</v>
      </c>
      <c r="G891" s="1" t="s">
        <v>3662</v>
      </c>
    </row>
    <row r="892" spans="1:7" x14ac:dyDescent="0.25">
      <c r="A892" s="2">
        <v>890</v>
      </c>
      <c r="B892" s="1" t="s">
        <v>3663</v>
      </c>
      <c r="C892" s="1" t="s">
        <v>3664</v>
      </c>
      <c r="D892" s="1" t="s">
        <v>3665</v>
      </c>
      <c r="E892" s="1" t="str">
        <f>HYPERLINK("https://doi.org/10.35789/fib.BULL.0095.Ch31","DOI Link")</f>
        <v>DOI Link</v>
      </c>
      <c r="F892" s="1" t="s">
        <v>3666</v>
      </c>
      <c r="G892" s="1" t="s">
        <v>3667</v>
      </c>
    </row>
    <row r="893" spans="1:7" x14ac:dyDescent="0.25">
      <c r="A893" s="2">
        <v>891</v>
      </c>
      <c r="B893" s="1" t="s">
        <v>3668</v>
      </c>
      <c r="C893" s="1" t="s">
        <v>3669</v>
      </c>
      <c r="D893" s="1" t="s">
        <v>3670</v>
      </c>
      <c r="E893" s="1" t="str">
        <f>HYPERLINK("https://doi.org/10.13228/j.boyuan.issn1001-0963.20200005","DOI Link")</f>
        <v>DOI Link</v>
      </c>
      <c r="F893" s="1" t="s">
        <v>3671</v>
      </c>
      <c r="G893" s="1" t="s">
        <v>3672</v>
      </c>
    </row>
    <row r="894" spans="1:7" x14ac:dyDescent="0.25">
      <c r="A894" s="2">
        <v>892</v>
      </c>
      <c r="B894" s="1" t="s">
        <v>3673</v>
      </c>
      <c r="C894" s="1" t="s">
        <v>3674</v>
      </c>
      <c r="D894" s="1" t="s">
        <v>3675</v>
      </c>
      <c r="E894" s="1" t="str">
        <f>HYPERLINK("https://doi.org/10.24200/SCI.2019.52119.2546","DOI Link")</f>
        <v>DOI Link</v>
      </c>
      <c r="F894" s="1" t="s">
        <v>3676</v>
      </c>
      <c r="G894" s="1" t="s">
        <v>3677</v>
      </c>
    </row>
    <row r="895" spans="1:7" x14ac:dyDescent="0.25">
      <c r="A895" s="2">
        <v>893</v>
      </c>
      <c r="B895" s="1" t="s">
        <v>3678</v>
      </c>
      <c r="C895" s="1" t="s">
        <v>3679</v>
      </c>
      <c r="D895" s="1" t="s">
        <v>3680</v>
      </c>
      <c r="E895" s="1" t="str">
        <f>HYPERLINK("https://doi.org/10.3785/j.issn.1008-973X.2020.11.014","DOI Link")</f>
        <v>DOI Link</v>
      </c>
      <c r="F895" s="1" t="s">
        <v>3681</v>
      </c>
      <c r="G895" s="1" t="s">
        <v>3682</v>
      </c>
    </row>
    <row r="896" spans="1:7" x14ac:dyDescent="0.25">
      <c r="A896" s="2">
        <v>894</v>
      </c>
      <c r="B896" s="1" t="s">
        <v>3683</v>
      </c>
      <c r="C896" s="1" t="s">
        <v>3684</v>
      </c>
      <c r="D896" s="1" t="s">
        <v>347</v>
      </c>
      <c r="E896" s="1" t="str">
        <f>HYPERLINK("https://doi.org/10.3390/cryst10111045","DOI Link")</f>
        <v>DOI Link</v>
      </c>
      <c r="F896" s="1" t="s">
        <v>3685</v>
      </c>
      <c r="G896" s="1" t="s">
        <v>3686</v>
      </c>
    </row>
    <row r="897" spans="1:7" x14ac:dyDescent="0.25">
      <c r="A897" s="2">
        <v>895</v>
      </c>
      <c r="B897" s="1" t="s">
        <v>3687</v>
      </c>
      <c r="C897" s="1" t="s">
        <v>3688</v>
      </c>
      <c r="D897" s="1" t="s">
        <v>463</v>
      </c>
      <c r="E897" s="1" t="str">
        <f>HYPERLINK("https://doi.org/10.3390/app10217774","DOI Link")</f>
        <v>DOI Link</v>
      </c>
      <c r="F897" s="1" t="s">
        <v>3689</v>
      </c>
      <c r="G897" s="1" t="s">
        <v>3690</v>
      </c>
    </row>
    <row r="898" spans="1:7" x14ac:dyDescent="0.25">
      <c r="A898" s="2">
        <v>896</v>
      </c>
      <c r="B898" s="1" t="s">
        <v>3691</v>
      </c>
      <c r="C898" s="1" t="s">
        <v>3692</v>
      </c>
      <c r="D898" s="1" t="s">
        <v>290</v>
      </c>
      <c r="E898" s="1" t="str">
        <f>HYPERLINK("https://doi.org/10.1007/s11665-020-05200-2","DOI Link")</f>
        <v>DOI Link</v>
      </c>
      <c r="F898" s="1" t="s">
        <v>3693</v>
      </c>
      <c r="G898" s="1" t="s">
        <v>3694</v>
      </c>
    </row>
    <row r="899" spans="1:7" x14ac:dyDescent="0.25">
      <c r="A899" s="2">
        <v>897</v>
      </c>
      <c r="B899" s="1" t="s">
        <v>3695</v>
      </c>
      <c r="C899" s="1" t="s">
        <v>3696</v>
      </c>
      <c r="D899" s="1" t="s">
        <v>351</v>
      </c>
      <c r="E899" s="1" t="str">
        <f>HYPERLINK("https://doi.org/10.3390/met10111445","DOI Link")</f>
        <v>DOI Link</v>
      </c>
      <c r="F899" s="1" t="s">
        <v>3697</v>
      </c>
      <c r="G899" s="1" t="s">
        <v>3698</v>
      </c>
    </row>
    <row r="900" spans="1:7" x14ac:dyDescent="0.25">
      <c r="A900" s="2">
        <v>898</v>
      </c>
      <c r="B900" s="1" t="s">
        <v>3699</v>
      </c>
      <c r="C900" s="1" t="s">
        <v>3700</v>
      </c>
      <c r="D900" s="1" t="s">
        <v>417</v>
      </c>
      <c r="E900" s="1" t="str">
        <f>HYPERLINK("https://doi.org/10.1111/ffe.13341","DOI Link")</f>
        <v>DOI Link</v>
      </c>
      <c r="F900" s="1" t="s">
        <v>3701</v>
      </c>
      <c r="G900" s="1" t="s">
        <v>3702</v>
      </c>
    </row>
    <row r="901" spans="1:7" x14ac:dyDescent="0.25">
      <c r="A901" s="2">
        <v>899</v>
      </c>
      <c r="B901" s="1" t="s">
        <v>3703</v>
      </c>
      <c r="C901" s="1" t="s">
        <v>3704</v>
      </c>
      <c r="D901" s="1" t="s">
        <v>33</v>
      </c>
      <c r="E901" s="1" t="str">
        <f>HYPERLINK("https://doi.org/10.1016/j.engfailanal.2020.104785","DOI Link")</f>
        <v>DOI Link</v>
      </c>
      <c r="F901" s="1" t="s">
        <v>3705</v>
      </c>
      <c r="G901" s="1" t="s">
        <v>3706</v>
      </c>
    </row>
    <row r="902" spans="1:7" x14ac:dyDescent="0.25">
      <c r="A902" s="2">
        <v>900</v>
      </c>
      <c r="B902" s="1" t="s">
        <v>3707</v>
      </c>
      <c r="C902" s="1" t="s">
        <v>3708</v>
      </c>
      <c r="D902" s="1" t="s">
        <v>13</v>
      </c>
      <c r="E902" s="1" t="str">
        <f>HYPERLINK("https://doi.org/10.1016/j.ijfatigue.2020.105847","DOI Link")</f>
        <v>DOI Link</v>
      </c>
      <c r="F902" s="1" t="s">
        <v>3709</v>
      </c>
      <c r="G902" s="1" t="s">
        <v>3710</v>
      </c>
    </row>
    <row r="903" spans="1:7" x14ac:dyDescent="0.25">
      <c r="A903" s="2">
        <v>901</v>
      </c>
      <c r="B903" s="1" t="s">
        <v>3711</v>
      </c>
      <c r="C903" s="1" t="s">
        <v>3712</v>
      </c>
      <c r="D903" s="1" t="s">
        <v>13</v>
      </c>
      <c r="E903" s="1" t="str">
        <f>HYPERLINK("https://doi.org/10.1016/j.ijfatigue.2020.105851","DOI Link")</f>
        <v>DOI Link</v>
      </c>
      <c r="F903" s="1" t="s">
        <v>3713</v>
      </c>
      <c r="G903" s="1" t="s">
        <v>3714</v>
      </c>
    </row>
    <row r="904" spans="1:7" x14ac:dyDescent="0.25">
      <c r="A904" s="2">
        <v>902</v>
      </c>
      <c r="B904" s="1" t="s">
        <v>3715</v>
      </c>
      <c r="C904" s="1" t="s">
        <v>3716</v>
      </c>
      <c r="D904" s="1" t="s">
        <v>13</v>
      </c>
      <c r="E904" s="1" t="str">
        <f>HYPERLINK("https://doi.org/10.1016/j.ijfatigue.2020.105849","DOI Link")</f>
        <v>DOI Link</v>
      </c>
      <c r="F904" s="1" t="s">
        <v>3717</v>
      </c>
      <c r="G904" s="1" t="s">
        <v>3718</v>
      </c>
    </row>
    <row r="905" spans="1:7" x14ac:dyDescent="0.25">
      <c r="A905" s="2">
        <v>903</v>
      </c>
      <c r="B905" s="1" t="s">
        <v>3719</v>
      </c>
      <c r="C905" s="1" t="s">
        <v>3720</v>
      </c>
      <c r="D905" s="1" t="s">
        <v>13</v>
      </c>
      <c r="E905" s="1" t="str">
        <f>HYPERLINK("https://doi.org/10.1016/j.ijfatigue.2020.105823","DOI Link")</f>
        <v>DOI Link</v>
      </c>
      <c r="F905" s="1" t="s">
        <v>3721</v>
      </c>
      <c r="G905" s="1" t="s">
        <v>3722</v>
      </c>
    </row>
    <row r="906" spans="1:7" x14ac:dyDescent="0.25">
      <c r="A906" s="2">
        <v>904</v>
      </c>
      <c r="B906" s="1" t="s">
        <v>3723</v>
      </c>
      <c r="C906" s="1" t="s">
        <v>3724</v>
      </c>
      <c r="D906" s="1" t="s">
        <v>13</v>
      </c>
      <c r="E906" s="1" t="str">
        <f>HYPERLINK("https://doi.org/10.1016/j.ijfatigue.2020.105837","DOI Link")</f>
        <v>DOI Link</v>
      </c>
      <c r="F906" s="1" t="s">
        <v>3725</v>
      </c>
      <c r="G906" s="1" t="s">
        <v>3726</v>
      </c>
    </row>
    <row r="907" spans="1:7" x14ac:dyDescent="0.25">
      <c r="A907" s="2">
        <v>905</v>
      </c>
      <c r="B907" s="1" t="s">
        <v>3727</v>
      </c>
      <c r="C907" s="1" t="s">
        <v>3728</v>
      </c>
      <c r="D907" s="1" t="s">
        <v>417</v>
      </c>
      <c r="E907" s="1" t="str">
        <f>HYPERLINK("https://doi.org/10.1111/ffe.13276","DOI Link")</f>
        <v>DOI Link</v>
      </c>
      <c r="F907" s="1" t="s">
        <v>3729</v>
      </c>
      <c r="G907" s="1" t="s">
        <v>3730</v>
      </c>
    </row>
    <row r="908" spans="1:7" x14ac:dyDescent="0.25">
      <c r="A908" s="2">
        <v>906</v>
      </c>
      <c r="B908" s="1" t="s">
        <v>3731</v>
      </c>
      <c r="C908" s="1" t="s">
        <v>3732</v>
      </c>
      <c r="D908" s="1" t="s">
        <v>745</v>
      </c>
      <c r="E908" s="1" t="str">
        <f>HYPERLINK("https://doi.org/10.1016/j.fusengdes.2020.111823","DOI Link")</f>
        <v>DOI Link</v>
      </c>
      <c r="F908" s="1" t="s">
        <v>3733</v>
      </c>
      <c r="G908" s="1" t="s">
        <v>3734</v>
      </c>
    </row>
    <row r="909" spans="1:7" x14ac:dyDescent="0.25">
      <c r="A909" s="2">
        <v>907</v>
      </c>
      <c r="B909" s="1" t="s">
        <v>3735</v>
      </c>
      <c r="C909" s="1" t="s">
        <v>3736</v>
      </c>
      <c r="D909" s="1" t="s">
        <v>1494</v>
      </c>
      <c r="E909" s="1" t="str">
        <f>HYPERLINK("https://doi.org/10.1016/j.jmatprotec.2020.116768","DOI Link")</f>
        <v>DOI Link</v>
      </c>
      <c r="F909" s="1" t="s">
        <v>3737</v>
      </c>
      <c r="G909" s="1" t="s">
        <v>3738</v>
      </c>
    </row>
    <row r="910" spans="1:7" x14ac:dyDescent="0.25">
      <c r="A910" s="2">
        <v>908</v>
      </c>
      <c r="B910" s="1" t="s">
        <v>3739</v>
      </c>
      <c r="C910" s="1" t="s">
        <v>3740</v>
      </c>
      <c r="D910" s="1" t="s">
        <v>417</v>
      </c>
      <c r="E910" s="1" t="str">
        <f>HYPERLINK("https://doi.org/10.1111/ffe.13277","DOI Link")</f>
        <v>DOI Link</v>
      </c>
      <c r="F910" s="1" t="s">
        <v>3741</v>
      </c>
      <c r="G910" s="1" t="s">
        <v>3742</v>
      </c>
    </row>
    <row r="911" spans="1:7" x14ac:dyDescent="0.25">
      <c r="A911" s="2">
        <v>909</v>
      </c>
      <c r="B911" s="1" t="s">
        <v>3743</v>
      </c>
      <c r="C911" s="1" t="s">
        <v>3744</v>
      </c>
      <c r="D911" s="1" t="s">
        <v>46</v>
      </c>
      <c r="E911" s="1" t="str">
        <f>HYPERLINK("https://doi.org/10.1016/j.conbuildmat.2020.119852","DOI Link")</f>
        <v>DOI Link</v>
      </c>
      <c r="F911" s="1" t="s">
        <v>3745</v>
      </c>
      <c r="G911" s="1" t="s">
        <v>3746</v>
      </c>
    </row>
    <row r="912" spans="1:7" x14ac:dyDescent="0.25">
      <c r="A912" s="2">
        <v>910</v>
      </c>
      <c r="B912" s="1" t="s">
        <v>3747</v>
      </c>
      <c r="C912" s="1" t="s">
        <v>3748</v>
      </c>
      <c r="D912" s="1" t="s">
        <v>46</v>
      </c>
      <c r="E912" s="1" t="str">
        <f>HYPERLINK("https://doi.org/10.1016/j.conbuildmat.2020.119795","DOI Link")</f>
        <v>DOI Link</v>
      </c>
      <c r="F912" s="1" t="s">
        <v>3749</v>
      </c>
      <c r="G912" s="1" t="s">
        <v>3750</v>
      </c>
    </row>
    <row r="913" spans="1:7" x14ac:dyDescent="0.25">
      <c r="A913" s="2">
        <v>911</v>
      </c>
      <c r="B913" s="1" t="s">
        <v>3751</v>
      </c>
      <c r="C913" s="1" t="s">
        <v>3752</v>
      </c>
      <c r="D913" s="1" t="s">
        <v>338</v>
      </c>
      <c r="E913" s="1" t="str">
        <f>HYPERLINK("https://doi.org/10.1016/j.ijhydene.2020.02.125","DOI Link")</f>
        <v>DOI Link</v>
      </c>
      <c r="F913" s="1" t="s">
        <v>3753</v>
      </c>
      <c r="G913" s="1" t="s">
        <v>3754</v>
      </c>
    </row>
    <row r="914" spans="1:7" x14ac:dyDescent="0.25">
      <c r="A914" s="2">
        <v>912</v>
      </c>
      <c r="B914" s="1" t="s">
        <v>3755</v>
      </c>
      <c r="C914" s="1" t="s">
        <v>3756</v>
      </c>
      <c r="D914" s="1" t="s">
        <v>2054</v>
      </c>
      <c r="E914" s="1" t="str">
        <f>HYPERLINK("https://doi.org/10.3901/JME.2020.20.088","DOI Link")</f>
        <v>DOI Link</v>
      </c>
      <c r="F914" s="1" t="s">
        <v>3757</v>
      </c>
      <c r="G914" s="1" t="s">
        <v>3758</v>
      </c>
    </row>
    <row r="915" spans="1:7" x14ac:dyDescent="0.25">
      <c r="A915" s="2">
        <v>913</v>
      </c>
      <c r="B915" s="1" t="s">
        <v>3759</v>
      </c>
      <c r="C915" s="1" t="s">
        <v>3760</v>
      </c>
      <c r="D915" s="1" t="s">
        <v>3563</v>
      </c>
      <c r="E915" s="1" t="str">
        <f>HYPERLINK("https://doi.org/10.3233/ATDE200206","DOI Link")</f>
        <v>DOI Link</v>
      </c>
      <c r="F915" s="1" t="s">
        <v>3761</v>
      </c>
      <c r="G915" s="1" t="s">
        <v>3762</v>
      </c>
    </row>
    <row r="916" spans="1:7" x14ac:dyDescent="0.25">
      <c r="A916" s="2">
        <v>914</v>
      </c>
      <c r="B916" s="1" t="s">
        <v>3763</v>
      </c>
      <c r="C916" s="1" t="s">
        <v>3764</v>
      </c>
      <c r="D916" s="1" t="s">
        <v>2404</v>
      </c>
      <c r="E916" s="1" t="str">
        <f>HYPERLINK("https://doi.org/10.1063/5.0025406","DOI Link")</f>
        <v>DOI Link</v>
      </c>
      <c r="F916" s="1" t="s">
        <v>3765</v>
      </c>
      <c r="G916" s="1" t="s">
        <v>3766</v>
      </c>
    </row>
    <row r="917" spans="1:7" ht="14.4" x14ac:dyDescent="0.25">
      <c r="A917" s="2">
        <v>915</v>
      </c>
      <c r="B917" s="1" t="s">
        <v>3767</v>
      </c>
      <c r="C917" s="1" t="s">
        <v>3768</v>
      </c>
      <c r="D917" s="1" t="s">
        <v>605</v>
      </c>
      <c r="E917" s="1" t="str">
        <f>HYPERLINK("https://doi.org/10.14006/j.jzjgxb.2019.0094","DOI Link")</f>
        <v>DOI Link</v>
      </c>
      <c r="F917" s="1" t="s">
        <v>8806</v>
      </c>
      <c r="G917" s="1" t="s">
        <v>3769</v>
      </c>
    </row>
    <row r="918" spans="1:7" ht="14.4" x14ac:dyDescent="0.25">
      <c r="A918" s="2">
        <v>916</v>
      </c>
      <c r="B918" s="1" t="s">
        <v>3770</v>
      </c>
      <c r="C918" s="1" t="s">
        <v>3771</v>
      </c>
      <c r="D918" s="1" t="s">
        <v>605</v>
      </c>
      <c r="E918" s="1" t="str">
        <f>HYPERLINK("https://doi.org/10.14006/j.jzjgxb.2019.0103","DOI Link")</f>
        <v>DOI Link</v>
      </c>
      <c r="F918" s="1" t="s">
        <v>8807</v>
      </c>
      <c r="G918" s="1" t="s">
        <v>3772</v>
      </c>
    </row>
    <row r="919" spans="1:7" x14ac:dyDescent="0.25">
      <c r="A919" s="2">
        <v>917</v>
      </c>
      <c r="B919" s="1" t="s">
        <v>3773</v>
      </c>
      <c r="C919" s="1" t="s">
        <v>3774</v>
      </c>
      <c r="D919" s="1" t="s">
        <v>3139</v>
      </c>
      <c r="E919" s="1" t="str">
        <f>HYPERLINK("https://doi.org/10.1080/14680629.2019.1568288","DOI Link")</f>
        <v>DOI Link</v>
      </c>
      <c r="F919" s="1" t="s">
        <v>3775</v>
      </c>
      <c r="G919" s="1" t="s">
        <v>3776</v>
      </c>
    </row>
    <row r="920" spans="1:7" x14ac:dyDescent="0.25">
      <c r="A920" s="2">
        <v>918</v>
      </c>
      <c r="B920" s="1" t="s">
        <v>3777</v>
      </c>
      <c r="C920" s="1" t="s">
        <v>3778</v>
      </c>
      <c r="D920" s="1" t="s">
        <v>3670</v>
      </c>
      <c r="E920" s="1" t="str">
        <f>HYPERLINK("https://doi.org/10.13228/j.boyuan.issn1001-0963.20190264","DOI Link")</f>
        <v>DOI Link</v>
      </c>
      <c r="F920" s="1" t="s">
        <v>3779</v>
      </c>
      <c r="G920" s="1" t="s">
        <v>3780</v>
      </c>
    </row>
    <row r="921" spans="1:7" x14ac:dyDescent="0.25">
      <c r="A921" s="2">
        <v>919</v>
      </c>
      <c r="B921" s="1" t="s">
        <v>3781</v>
      </c>
      <c r="C921" s="1" t="s">
        <v>3782</v>
      </c>
      <c r="D921" s="1" t="s">
        <v>1385</v>
      </c>
      <c r="E921" s="1" t="str">
        <f>HYPERLINK("https://doi.org/10.2355/TETSUTOHAGANE.TETSU-2020-013","DOI Link")</f>
        <v>DOI Link</v>
      </c>
      <c r="F921" s="1" t="s">
        <v>3783</v>
      </c>
      <c r="G921" s="1" t="s">
        <v>3784</v>
      </c>
    </row>
    <row r="922" spans="1:7" ht="14.4" x14ac:dyDescent="0.25">
      <c r="A922" s="2">
        <v>920</v>
      </c>
      <c r="B922" s="1" t="s">
        <v>3785</v>
      </c>
      <c r="C922" s="1" t="s">
        <v>3786</v>
      </c>
      <c r="D922" s="1" t="s">
        <v>3680</v>
      </c>
      <c r="E922" s="1" t="str">
        <f>HYPERLINK("https://doi.org/10.3785/j.issn.1008-973X.2020.10.020","DOI Link")</f>
        <v>DOI Link</v>
      </c>
      <c r="F922" s="1" t="s">
        <v>8808</v>
      </c>
      <c r="G922" s="1" t="s">
        <v>3787</v>
      </c>
    </row>
    <row r="923" spans="1:7" x14ac:dyDescent="0.25">
      <c r="A923" s="2">
        <v>921</v>
      </c>
      <c r="B923" s="1" t="s">
        <v>3788</v>
      </c>
      <c r="C923" s="1" t="s">
        <v>3789</v>
      </c>
      <c r="D923" s="1" t="s">
        <v>3790</v>
      </c>
      <c r="E923" s="1" t="str">
        <f>HYPERLINK("https://doi.org/10.3139/120.111572","DOI Link")</f>
        <v>DOI Link</v>
      </c>
      <c r="F923" s="1" t="s">
        <v>3791</v>
      </c>
      <c r="G923" s="1" t="s">
        <v>3792</v>
      </c>
    </row>
    <row r="924" spans="1:7" x14ac:dyDescent="0.25">
      <c r="A924" s="2">
        <v>922</v>
      </c>
      <c r="B924" s="1" t="s">
        <v>3793</v>
      </c>
      <c r="C924" s="1" t="s">
        <v>3794</v>
      </c>
      <c r="D924" s="1" t="s">
        <v>351</v>
      </c>
      <c r="E924" s="1" t="str">
        <f>HYPERLINK("https://doi.org/10.3390/met10101363","DOI Link")</f>
        <v>DOI Link</v>
      </c>
      <c r="F924" s="1" t="s">
        <v>3795</v>
      </c>
      <c r="G924" s="1" t="s">
        <v>3796</v>
      </c>
    </row>
    <row r="925" spans="1:7" x14ac:dyDescent="0.25">
      <c r="A925" s="2">
        <v>923</v>
      </c>
      <c r="B925" s="1" t="s">
        <v>3797</v>
      </c>
      <c r="C925" s="1" t="s">
        <v>3798</v>
      </c>
      <c r="D925" s="1" t="s">
        <v>2083</v>
      </c>
      <c r="E925" s="1" t="str">
        <f>HYPERLINK("https://doi.org/10.6052/j.issn.1000-4750.2019.11.0690","DOI Link")</f>
        <v>DOI Link</v>
      </c>
      <c r="F925" s="1" t="s">
        <v>3799</v>
      </c>
      <c r="G925" s="1" t="s">
        <v>3800</v>
      </c>
    </row>
    <row r="926" spans="1:7" x14ac:dyDescent="0.25">
      <c r="A926" s="2">
        <v>924</v>
      </c>
      <c r="B926" s="1" t="s">
        <v>3801</v>
      </c>
      <c r="C926" s="1" t="s">
        <v>3802</v>
      </c>
      <c r="D926" s="1" t="s">
        <v>351</v>
      </c>
      <c r="E926" s="1" t="str">
        <f>HYPERLINK("https://doi.org/10.3390/met10101339","DOI Link")</f>
        <v>DOI Link</v>
      </c>
      <c r="F926" s="1" t="s">
        <v>3803</v>
      </c>
      <c r="G926" s="1" t="s">
        <v>3804</v>
      </c>
    </row>
    <row r="927" spans="1:7" x14ac:dyDescent="0.25">
      <c r="A927" s="2">
        <v>925</v>
      </c>
      <c r="B927" s="1" t="s">
        <v>3805</v>
      </c>
      <c r="C927" s="1" t="s">
        <v>3806</v>
      </c>
      <c r="D927" s="1" t="s">
        <v>2083</v>
      </c>
      <c r="E927" s="1" t="str">
        <f>HYPERLINK("https://doi.org/10.6052/j.issn.1000-4750.2019.11.0669","DOI Link")</f>
        <v>DOI Link</v>
      </c>
      <c r="F927" s="1" t="s">
        <v>3807</v>
      </c>
      <c r="G927" s="1" t="s">
        <v>3808</v>
      </c>
    </row>
    <row r="928" spans="1:7" x14ac:dyDescent="0.25">
      <c r="A928" s="2">
        <v>926</v>
      </c>
      <c r="B928" s="1" t="s">
        <v>3809</v>
      </c>
      <c r="C928" s="1" t="s">
        <v>3810</v>
      </c>
      <c r="D928" s="1" t="s">
        <v>3811</v>
      </c>
      <c r="E928" s="1" t="str">
        <f>HYPERLINK("https://doi.org/10.1002/bate.202000013","DOI Link")</f>
        <v>DOI Link</v>
      </c>
      <c r="F928" s="1" t="s">
        <v>3812</v>
      </c>
      <c r="G928" s="1" t="s">
        <v>3813</v>
      </c>
    </row>
    <row r="929" spans="1:7" x14ac:dyDescent="0.25">
      <c r="A929" s="2">
        <v>927</v>
      </c>
      <c r="B929" s="1" t="s">
        <v>3814</v>
      </c>
      <c r="C929" s="1" t="s">
        <v>3815</v>
      </c>
      <c r="D929" s="1" t="s">
        <v>351</v>
      </c>
      <c r="E929" s="1" t="str">
        <f>HYPERLINK("https://doi.org/10.3390/met10101290","DOI Link")</f>
        <v>DOI Link</v>
      </c>
      <c r="F929" s="1" t="s">
        <v>3816</v>
      </c>
      <c r="G929" s="1" t="s">
        <v>3817</v>
      </c>
    </row>
    <row r="930" spans="1:7" x14ac:dyDescent="0.25">
      <c r="A930" s="2">
        <v>928</v>
      </c>
      <c r="B930" s="1" t="s">
        <v>3818</v>
      </c>
      <c r="C930" s="1" t="s">
        <v>3819</v>
      </c>
      <c r="D930" s="1" t="s">
        <v>70</v>
      </c>
      <c r="E930" s="1" t="str">
        <f>HYPERLINK("https://doi.org/10.1016/j.tafmec.2020.102732","DOI Link")</f>
        <v>DOI Link</v>
      </c>
      <c r="F930" s="1" t="s">
        <v>3820</v>
      </c>
      <c r="G930" s="1" t="s">
        <v>3821</v>
      </c>
    </row>
    <row r="931" spans="1:7" x14ac:dyDescent="0.25">
      <c r="A931" s="2">
        <v>929</v>
      </c>
      <c r="B931" s="1" t="s">
        <v>3822</v>
      </c>
      <c r="C931" s="1" t="s">
        <v>3823</v>
      </c>
      <c r="D931" s="1" t="s">
        <v>272</v>
      </c>
      <c r="E931" s="1" t="str">
        <f>HYPERLINK("https://doi.org/10.1016/j.engfracmech.2020.107256","DOI Link")</f>
        <v>DOI Link</v>
      </c>
      <c r="F931" s="1" t="s">
        <v>3824</v>
      </c>
      <c r="G931" s="1" t="s">
        <v>3825</v>
      </c>
    </row>
    <row r="932" spans="1:7" x14ac:dyDescent="0.25">
      <c r="A932" s="2">
        <v>930</v>
      </c>
      <c r="B932" s="1" t="s">
        <v>3826</v>
      </c>
      <c r="C932" s="1" t="s">
        <v>3827</v>
      </c>
      <c r="D932" s="1" t="s">
        <v>2782</v>
      </c>
      <c r="E932" s="1" t="str">
        <f>HYPERLINK("https://doi.org/10.1016/j.matdes.2020.109000","DOI Link")</f>
        <v>DOI Link</v>
      </c>
      <c r="F932" s="1" t="s">
        <v>3828</v>
      </c>
      <c r="G932" s="1" t="s">
        <v>3829</v>
      </c>
    </row>
    <row r="933" spans="1:7" x14ac:dyDescent="0.25">
      <c r="A933" s="2">
        <v>931</v>
      </c>
      <c r="B933" s="1" t="s">
        <v>3830</v>
      </c>
      <c r="C933" s="1" t="s">
        <v>3831</v>
      </c>
      <c r="D933" s="1" t="s">
        <v>2782</v>
      </c>
      <c r="E933" s="1" t="str">
        <f>HYPERLINK("https://doi.org/10.1016/j.matdes.2020.109001","DOI Link")</f>
        <v>DOI Link</v>
      </c>
      <c r="F933" s="1" t="s">
        <v>3832</v>
      </c>
      <c r="G933" s="1" t="s">
        <v>3833</v>
      </c>
    </row>
    <row r="934" spans="1:7" x14ac:dyDescent="0.25">
      <c r="A934" s="2">
        <v>932</v>
      </c>
      <c r="B934" s="1" t="s">
        <v>3834</v>
      </c>
      <c r="C934" s="1" t="s">
        <v>3835</v>
      </c>
      <c r="D934" s="1" t="s">
        <v>51</v>
      </c>
      <c r="E934" s="1" t="str">
        <f>HYPERLINK("https://doi.org/10.1016/j.istruc.2020.07.022","DOI Link")</f>
        <v>DOI Link</v>
      </c>
      <c r="F934" s="1" t="s">
        <v>3836</v>
      </c>
      <c r="G934" s="1" t="s">
        <v>3837</v>
      </c>
    </row>
    <row r="935" spans="1:7" x14ac:dyDescent="0.25">
      <c r="A935" s="2">
        <v>933</v>
      </c>
      <c r="B935" s="1" t="s">
        <v>3838</v>
      </c>
      <c r="C935" s="1" t="s">
        <v>3839</v>
      </c>
      <c r="D935" s="1" t="s">
        <v>70</v>
      </c>
      <c r="E935" s="1" t="str">
        <f>HYPERLINK("https://doi.org/10.1016/j.tafmec.2020.102703","DOI Link")</f>
        <v>DOI Link</v>
      </c>
      <c r="F935" s="1" t="s">
        <v>3840</v>
      </c>
      <c r="G935" s="1" t="s">
        <v>3841</v>
      </c>
    </row>
    <row r="936" spans="1:7" x14ac:dyDescent="0.25">
      <c r="A936" s="2">
        <v>934</v>
      </c>
      <c r="B936" s="1" t="s">
        <v>3842</v>
      </c>
      <c r="C936" s="1" t="s">
        <v>3843</v>
      </c>
      <c r="D936" s="1" t="s">
        <v>51</v>
      </c>
      <c r="E936" s="1" t="str">
        <f>HYPERLINK("https://doi.org/10.1016/j.istruc.2020.07.028","DOI Link")</f>
        <v>DOI Link</v>
      </c>
      <c r="F936" s="1" t="s">
        <v>3844</v>
      </c>
      <c r="G936" s="1" t="s">
        <v>3845</v>
      </c>
    </row>
    <row r="937" spans="1:7" x14ac:dyDescent="0.25">
      <c r="A937" s="2">
        <v>935</v>
      </c>
      <c r="B937" s="1" t="s">
        <v>3846</v>
      </c>
      <c r="C937" s="1" t="s">
        <v>3847</v>
      </c>
      <c r="D937" s="1" t="s">
        <v>61</v>
      </c>
      <c r="E937" s="1" t="str">
        <f>HYPERLINK("https://doi.org/10.1016/j.jcsr.2020.106248","DOI Link")</f>
        <v>DOI Link</v>
      </c>
      <c r="F937" s="1" t="s">
        <v>3848</v>
      </c>
      <c r="G937" s="1" t="s">
        <v>3849</v>
      </c>
    </row>
    <row r="938" spans="1:7" x14ac:dyDescent="0.25">
      <c r="A938" s="2">
        <v>936</v>
      </c>
      <c r="B938" s="1" t="s">
        <v>3850</v>
      </c>
      <c r="C938" s="1" t="s">
        <v>3851</v>
      </c>
      <c r="D938" s="1" t="s">
        <v>3852</v>
      </c>
      <c r="E938" s="1" t="str">
        <f>HYPERLINK("https://doi.org/10.1016/j.jnucmat.2020.152365","DOI Link")</f>
        <v>DOI Link</v>
      </c>
      <c r="F938" s="1" t="s">
        <v>3853</v>
      </c>
      <c r="G938" s="1" t="s">
        <v>674</v>
      </c>
    </row>
    <row r="939" spans="1:7" x14ac:dyDescent="0.25">
      <c r="A939" s="2">
        <v>937</v>
      </c>
      <c r="B939" s="1" t="s">
        <v>3854</v>
      </c>
      <c r="C939" s="1" t="s">
        <v>3855</v>
      </c>
      <c r="D939" s="1" t="s">
        <v>13</v>
      </c>
      <c r="E939" s="1" t="str">
        <f>HYPERLINK("https://doi.org/10.1016/j.ijfatigue.2020.105799","DOI Link")</f>
        <v>DOI Link</v>
      </c>
      <c r="F939" s="1" t="s">
        <v>3856</v>
      </c>
      <c r="G939" s="1" t="s">
        <v>3857</v>
      </c>
    </row>
    <row r="940" spans="1:7" x14ac:dyDescent="0.25">
      <c r="A940" s="2">
        <v>938</v>
      </c>
      <c r="B940" s="1" t="s">
        <v>3858</v>
      </c>
      <c r="C940" s="1" t="s">
        <v>3859</v>
      </c>
      <c r="D940" s="1" t="s">
        <v>224</v>
      </c>
      <c r="E940" s="1" t="str">
        <f>HYPERLINK("https://doi.org/10.1016/j.engstruct.2020.110988","DOI Link")</f>
        <v>DOI Link</v>
      </c>
      <c r="F940" s="1" t="s">
        <v>3860</v>
      </c>
      <c r="G940" s="1" t="s">
        <v>3861</v>
      </c>
    </row>
    <row r="941" spans="1:7" x14ac:dyDescent="0.25">
      <c r="A941" s="2">
        <v>939</v>
      </c>
      <c r="B941" s="1" t="s">
        <v>3862</v>
      </c>
      <c r="C941" s="1" t="s">
        <v>3863</v>
      </c>
      <c r="D941" s="1" t="s">
        <v>195</v>
      </c>
      <c r="E941" s="1" t="str">
        <f>HYPERLINK("https://doi.org/10.1007/s40194-020-00950-y","DOI Link")</f>
        <v>DOI Link</v>
      </c>
      <c r="F941" s="1" t="s">
        <v>3864</v>
      </c>
      <c r="G941" s="1" t="s">
        <v>3865</v>
      </c>
    </row>
    <row r="942" spans="1:7" x14ac:dyDescent="0.25">
      <c r="A942" s="2">
        <v>940</v>
      </c>
      <c r="B942" s="1" t="s">
        <v>3866</v>
      </c>
      <c r="C942" s="1" t="s">
        <v>3867</v>
      </c>
      <c r="D942" s="1" t="s">
        <v>13</v>
      </c>
      <c r="E942" s="1" t="str">
        <f>HYPERLINK("https://doi.org/10.1016/j.ijfatigue.2020.105762","DOI Link")</f>
        <v>DOI Link</v>
      </c>
      <c r="F942" s="1" t="s">
        <v>3868</v>
      </c>
      <c r="G942" s="1" t="s">
        <v>3869</v>
      </c>
    </row>
    <row r="943" spans="1:7" x14ac:dyDescent="0.25">
      <c r="A943" s="2">
        <v>941</v>
      </c>
      <c r="B943" s="1" t="s">
        <v>3870</v>
      </c>
      <c r="C943" s="1" t="s">
        <v>3871</v>
      </c>
      <c r="D943" s="1" t="s">
        <v>13</v>
      </c>
      <c r="E943" s="1" t="str">
        <f>HYPERLINK("https://doi.org/10.1016/j.ijfatigue.2020.105776","DOI Link")</f>
        <v>DOI Link</v>
      </c>
      <c r="F943" s="1" t="s">
        <v>3872</v>
      </c>
      <c r="G943" s="1" t="s">
        <v>3873</v>
      </c>
    </row>
    <row r="944" spans="1:7" x14ac:dyDescent="0.25">
      <c r="A944" s="2">
        <v>942</v>
      </c>
      <c r="B944" s="1" t="s">
        <v>3874</v>
      </c>
      <c r="C944" s="1" t="s">
        <v>3875</v>
      </c>
      <c r="D944" s="1" t="s">
        <v>13</v>
      </c>
      <c r="E944" s="1" t="str">
        <f>HYPERLINK("https://doi.org/10.1016/j.ijfatigue.2020.105703","DOI Link")</f>
        <v>DOI Link</v>
      </c>
      <c r="F944" s="1" t="s">
        <v>3876</v>
      </c>
      <c r="G944" s="1" t="s">
        <v>3877</v>
      </c>
    </row>
    <row r="945" spans="1:7" x14ac:dyDescent="0.25">
      <c r="A945" s="2">
        <v>943</v>
      </c>
      <c r="B945" s="1" t="s">
        <v>3878</v>
      </c>
      <c r="C945" s="1" t="s">
        <v>3879</v>
      </c>
      <c r="D945" s="1" t="s">
        <v>13</v>
      </c>
      <c r="E945" s="1" t="str">
        <f>HYPERLINK("https://doi.org/10.1016/j.ijfatigue.2020.105721","DOI Link")</f>
        <v>DOI Link</v>
      </c>
      <c r="F945" s="1" t="s">
        <v>3880</v>
      </c>
      <c r="G945" s="1" t="s">
        <v>3881</v>
      </c>
    </row>
    <row r="946" spans="1:7" ht="14.4" x14ac:dyDescent="0.25">
      <c r="A946" s="2">
        <v>944</v>
      </c>
      <c r="B946" s="1" t="s">
        <v>3882</v>
      </c>
      <c r="C946" s="1" t="s">
        <v>8809</v>
      </c>
      <c r="D946" s="1" t="s">
        <v>13</v>
      </c>
      <c r="E946" s="1" t="str">
        <f>HYPERLINK("https://doi.org/10.1016/j.ijfatigue.2020.105771","DOI Link")</f>
        <v>DOI Link</v>
      </c>
      <c r="F946" s="1" t="s">
        <v>3883</v>
      </c>
      <c r="G946" s="1" t="s">
        <v>3884</v>
      </c>
    </row>
    <row r="947" spans="1:7" x14ac:dyDescent="0.25">
      <c r="A947" s="2">
        <v>945</v>
      </c>
      <c r="B947" s="1" t="s">
        <v>3885</v>
      </c>
      <c r="C947" s="1" t="s">
        <v>3886</v>
      </c>
      <c r="D947" s="1" t="s">
        <v>3887</v>
      </c>
      <c r="E947" s="1" t="str">
        <f>HYPERLINK("https://doi.org/10.1177/0731684420929084","DOI Link")</f>
        <v>DOI Link</v>
      </c>
      <c r="F947" s="1" t="s">
        <v>3888</v>
      </c>
      <c r="G947" s="1" t="s">
        <v>3889</v>
      </c>
    </row>
    <row r="948" spans="1:7" x14ac:dyDescent="0.25">
      <c r="A948" s="2">
        <v>946</v>
      </c>
      <c r="B948" s="1" t="s">
        <v>3890</v>
      </c>
      <c r="C948" s="1" t="s">
        <v>3891</v>
      </c>
      <c r="D948" s="1" t="s">
        <v>85</v>
      </c>
      <c r="E948" s="1" t="str">
        <f>HYPERLINK("https://doi.org/10.1016/j.addma.2020.101338","DOI Link")</f>
        <v>DOI Link</v>
      </c>
      <c r="F948" s="1" t="s">
        <v>3892</v>
      </c>
      <c r="G948" s="1" t="s">
        <v>3893</v>
      </c>
    </row>
    <row r="949" spans="1:7" x14ac:dyDescent="0.25">
      <c r="A949" s="2">
        <v>947</v>
      </c>
      <c r="B949" s="1" t="s">
        <v>3894</v>
      </c>
      <c r="C949" s="1" t="s">
        <v>3895</v>
      </c>
      <c r="D949" s="1" t="s">
        <v>13</v>
      </c>
      <c r="E949" s="1" t="str">
        <f>HYPERLINK("https://doi.org/10.1016/j.ijfatigue.2020.105733","DOI Link")</f>
        <v>DOI Link</v>
      </c>
      <c r="F949" s="1" t="s">
        <v>3896</v>
      </c>
      <c r="G949" s="1" t="s">
        <v>3897</v>
      </c>
    </row>
    <row r="950" spans="1:7" x14ac:dyDescent="0.25">
      <c r="A950" s="2">
        <v>948</v>
      </c>
      <c r="B950" s="1" t="s">
        <v>3898</v>
      </c>
      <c r="C950" s="1" t="s">
        <v>3899</v>
      </c>
      <c r="D950" s="1" t="s">
        <v>3900</v>
      </c>
      <c r="E950" s="1" t="str">
        <f>HYPERLINK("https://doi.org/10.1016/j.jtte.2019.09.006","DOI Link")</f>
        <v>DOI Link</v>
      </c>
      <c r="F950" s="1" t="s">
        <v>3901</v>
      </c>
      <c r="G950" s="1" t="s">
        <v>3902</v>
      </c>
    </row>
    <row r="951" spans="1:7" x14ac:dyDescent="0.25">
      <c r="A951" s="2">
        <v>949</v>
      </c>
      <c r="B951" s="1" t="s">
        <v>3903</v>
      </c>
      <c r="C951" s="1" t="s">
        <v>3904</v>
      </c>
      <c r="D951" s="1" t="s">
        <v>224</v>
      </c>
      <c r="E951" s="1" t="str">
        <f>HYPERLINK("https://doi.org/10.1016/j.engstruct.2020.110780","DOI Link")</f>
        <v>DOI Link</v>
      </c>
      <c r="F951" s="1" t="s">
        <v>3905</v>
      </c>
      <c r="G951" s="1" t="s">
        <v>3906</v>
      </c>
    </row>
    <row r="952" spans="1:7" x14ac:dyDescent="0.25">
      <c r="A952" s="2">
        <v>950</v>
      </c>
      <c r="B952" s="1" t="s">
        <v>3907</v>
      </c>
      <c r="C952" s="1" t="s">
        <v>3908</v>
      </c>
      <c r="D952" s="1" t="s">
        <v>115</v>
      </c>
      <c r="E952" s="1" t="str">
        <f>HYPERLINK("https://doi.org/10.1016/j.ijmecsci.2020.105761","DOI Link")</f>
        <v>DOI Link</v>
      </c>
      <c r="F952" s="1" t="s">
        <v>3909</v>
      </c>
      <c r="G952" s="1" t="s">
        <v>3910</v>
      </c>
    </row>
    <row r="953" spans="1:7" x14ac:dyDescent="0.25">
      <c r="A953" s="2">
        <v>951</v>
      </c>
      <c r="B953" s="1" t="s">
        <v>3911</v>
      </c>
      <c r="C953" s="1" t="s">
        <v>3912</v>
      </c>
      <c r="D953" s="1" t="s">
        <v>267</v>
      </c>
      <c r="E953" s="1" t="str">
        <f>HYPERLINK("https://doi.org/10.1016/j.msea.2020.139597","DOI Link")</f>
        <v>DOI Link</v>
      </c>
      <c r="F953" s="1" t="s">
        <v>3913</v>
      </c>
      <c r="G953" s="1" t="s">
        <v>3914</v>
      </c>
    </row>
    <row r="954" spans="1:7" x14ac:dyDescent="0.25">
      <c r="A954" s="2">
        <v>952</v>
      </c>
      <c r="B954" s="1" t="s">
        <v>3915</v>
      </c>
      <c r="C954" s="1" t="s">
        <v>3916</v>
      </c>
      <c r="D954" s="1" t="s">
        <v>338</v>
      </c>
      <c r="E954" s="1" t="str">
        <f>HYPERLINK("https://doi.org/10.1016/j.ijhydene.2020.06.058","DOI Link")</f>
        <v>DOI Link</v>
      </c>
      <c r="F954" s="1" t="s">
        <v>3917</v>
      </c>
      <c r="G954" s="1" t="s">
        <v>3918</v>
      </c>
    </row>
    <row r="955" spans="1:7" x14ac:dyDescent="0.25">
      <c r="A955" s="2">
        <v>953</v>
      </c>
      <c r="B955" s="1" t="s">
        <v>3919</v>
      </c>
      <c r="C955" s="1" t="s">
        <v>3920</v>
      </c>
      <c r="D955" s="1" t="s">
        <v>351</v>
      </c>
      <c r="E955" s="1" t="str">
        <f>HYPERLINK("https://doi.org/10.3390/met10091248","DOI Link")</f>
        <v>DOI Link</v>
      </c>
      <c r="F955" s="1" t="s">
        <v>3921</v>
      </c>
      <c r="G955" s="1" t="s">
        <v>3922</v>
      </c>
    </row>
    <row r="956" spans="1:7" x14ac:dyDescent="0.25">
      <c r="A956" s="2">
        <v>954</v>
      </c>
      <c r="B956" s="1" t="s">
        <v>3923</v>
      </c>
      <c r="C956" s="1" t="s">
        <v>3924</v>
      </c>
      <c r="D956" s="1" t="s">
        <v>901</v>
      </c>
      <c r="E956" s="1" t="str">
        <f>HYPERLINK("https://doi.org/10.1007/s00170-020-06024-z","DOI Link")</f>
        <v>DOI Link</v>
      </c>
      <c r="F956" s="1" t="s">
        <v>3925</v>
      </c>
      <c r="G956" s="1" t="s">
        <v>3926</v>
      </c>
    </row>
    <row r="957" spans="1:7" x14ac:dyDescent="0.25">
      <c r="A957" s="2">
        <v>955</v>
      </c>
      <c r="B957" s="1" t="s">
        <v>3927</v>
      </c>
      <c r="C957" s="1" t="s">
        <v>3928</v>
      </c>
      <c r="D957" s="1" t="s">
        <v>272</v>
      </c>
      <c r="E957" s="1" t="str">
        <f>HYPERLINK("https://doi.org/10.1016/j.engfracmech.2020.107224","DOI Link")</f>
        <v>DOI Link</v>
      </c>
      <c r="F957" s="1" t="s">
        <v>3929</v>
      </c>
      <c r="G957" s="1" t="s">
        <v>3930</v>
      </c>
    </row>
    <row r="958" spans="1:7" x14ac:dyDescent="0.25">
      <c r="A958" s="2">
        <v>956</v>
      </c>
      <c r="B958" s="1" t="s">
        <v>3931</v>
      </c>
      <c r="C958" s="1" t="s">
        <v>3932</v>
      </c>
      <c r="D958" s="1" t="s">
        <v>3933</v>
      </c>
      <c r="E958" s="1" t="str">
        <f>HYPERLINK("https://doi.org/10.1016/j.jscs.2020.07.008","DOI Link")</f>
        <v>DOI Link</v>
      </c>
      <c r="F958" s="1" t="s">
        <v>3934</v>
      </c>
      <c r="G958" s="1" t="s">
        <v>3935</v>
      </c>
    </row>
    <row r="959" spans="1:7" x14ac:dyDescent="0.25">
      <c r="A959" s="2">
        <v>957</v>
      </c>
      <c r="B959" s="1" t="s">
        <v>3936</v>
      </c>
      <c r="C959" s="1" t="s">
        <v>3937</v>
      </c>
      <c r="D959" s="1" t="s">
        <v>3938</v>
      </c>
      <c r="E959" s="1" t="str">
        <f>HYPERLINK("https://doi.org/10.1016/j.actamat.2020.07.023","DOI Link")</f>
        <v>DOI Link</v>
      </c>
      <c r="F959" s="1" t="s">
        <v>3939</v>
      </c>
      <c r="G959" s="1" t="s">
        <v>3940</v>
      </c>
    </row>
    <row r="960" spans="1:7" x14ac:dyDescent="0.25">
      <c r="A960" s="2">
        <v>958</v>
      </c>
      <c r="B960" s="1" t="s">
        <v>3941</v>
      </c>
      <c r="C960" s="1" t="s">
        <v>3942</v>
      </c>
      <c r="D960" s="1" t="s">
        <v>417</v>
      </c>
      <c r="E960" s="1" t="str">
        <f>HYPERLINK("https://doi.org/10.1111/ffe.13280","DOI Link")</f>
        <v>DOI Link</v>
      </c>
      <c r="F960" s="1" t="s">
        <v>3943</v>
      </c>
      <c r="G960" s="1" t="s">
        <v>3944</v>
      </c>
    </row>
    <row r="961" spans="1:7" x14ac:dyDescent="0.25">
      <c r="A961" s="2">
        <v>959</v>
      </c>
      <c r="B961" s="1" t="s">
        <v>3945</v>
      </c>
      <c r="C961" s="1" t="s">
        <v>3946</v>
      </c>
      <c r="D961" s="1" t="s">
        <v>417</v>
      </c>
      <c r="E961" s="1" t="str">
        <f>HYPERLINK("https://doi.org/10.1111/ffe.13279","DOI Link")</f>
        <v>DOI Link</v>
      </c>
      <c r="F961" s="1" t="s">
        <v>3947</v>
      </c>
      <c r="G961" s="1" t="s">
        <v>3948</v>
      </c>
    </row>
    <row r="962" spans="1:7" x14ac:dyDescent="0.25">
      <c r="A962" s="2">
        <v>960</v>
      </c>
      <c r="B962" s="1" t="s">
        <v>3949</v>
      </c>
      <c r="C962" s="1" t="s">
        <v>3950</v>
      </c>
      <c r="D962" s="1" t="s">
        <v>2664</v>
      </c>
      <c r="E962" s="1" t="str">
        <f>HYPERLINK("https://doi.org/10.1177/1056789520930408","DOI Link")</f>
        <v>DOI Link</v>
      </c>
      <c r="F962" s="1" t="s">
        <v>3951</v>
      </c>
      <c r="G962" s="1" t="s">
        <v>3952</v>
      </c>
    </row>
    <row r="963" spans="1:7" x14ac:dyDescent="0.25">
      <c r="A963" s="2">
        <v>961</v>
      </c>
      <c r="B963" s="1" t="s">
        <v>3953</v>
      </c>
      <c r="C963" s="1" t="s">
        <v>3954</v>
      </c>
      <c r="D963" s="1" t="s">
        <v>502</v>
      </c>
      <c r="E963" s="1" t="str">
        <f>HYPERLINK("https://doi.org/10.1016/j.mtcomm.2020.101256","DOI Link")</f>
        <v>DOI Link</v>
      </c>
      <c r="F963" s="1" t="s">
        <v>3955</v>
      </c>
      <c r="G963" s="1" t="s">
        <v>3956</v>
      </c>
    </row>
    <row r="964" spans="1:7" x14ac:dyDescent="0.25">
      <c r="A964" s="2">
        <v>962</v>
      </c>
      <c r="B964" s="1" t="s">
        <v>3957</v>
      </c>
      <c r="C964" s="1" t="s">
        <v>3958</v>
      </c>
      <c r="D964" s="1" t="s">
        <v>3959</v>
      </c>
      <c r="E964" s="1" t="str">
        <f>HYPERLINK("https://doi.org/10.1016/j.jmps.2020.103971","DOI Link")</f>
        <v>DOI Link</v>
      </c>
      <c r="F964" s="1" t="s">
        <v>3960</v>
      </c>
      <c r="G964" s="1" t="s">
        <v>3961</v>
      </c>
    </row>
    <row r="965" spans="1:7" ht="14.4" x14ac:dyDescent="0.25">
      <c r="A965" s="2">
        <v>963</v>
      </c>
      <c r="B965" s="1" t="s">
        <v>3962</v>
      </c>
      <c r="C965" s="1" t="s">
        <v>3963</v>
      </c>
      <c r="D965" s="1" t="s">
        <v>1098</v>
      </c>
      <c r="E965" s="1" t="str">
        <f>HYPERLINK("https://doi.org/10.1007/s40964-019-00105-6","DOI Link")</f>
        <v>DOI Link</v>
      </c>
      <c r="F965" s="1" t="s">
        <v>8810</v>
      </c>
      <c r="G965" s="1" t="s">
        <v>8811</v>
      </c>
    </row>
    <row r="966" spans="1:7" x14ac:dyDescent="0.25">
      <c r="A966" s="2">
        <v>964</v>
      </c>
      <c r="B966" s="1" t="s">
        <v>3964</v>
      </c>
      <c r="C966" s="1" t="s">
        <v>3965</v>
      </c>
      <c r="D966" s="1" t="s">
        <v>13</v>
      </c>
      <c r="E966" s="1" t="str">
        <f>HYPERLINK("https://doi.org/10.1016/j.ijfatigue.2020.105677","DOI Link")</f>
        <v>DOI Link</v>
      </c>
      <c r="F966" s="1" t="s">
        <v>3966</v>
      </c>
      <c r="G966" s="1" t="s">
        <v>3967</v>
      </c>
    </row>
    <row r="967" spans="1:7" x14ac:dyDescent="0.25">
      <c r="A967" s="2">
        <v>965</v>
      </c>
      <c r="B967" s="1" t="s">
        <v>3968</v>
      </c>
      <c r="C967" s="1" t="s">
        <v>3969</v>
      </c>
      <c r="D967" s="1" t="s">
        <v>13</v>
      </c>
      <c r="E967" s="1" t="str">
        <f>HYPERLINK("https://doi.org/10.1016/j.ijfatigue.2020.105704","DOI Link")</f>
        <v>DOI Link</v>
      </c>
      <c r="F967" s="1" t="s">
        <v>3970</v>
      </c>
      <c r="G967" s="1" t="s">
        <v>3971</v>
      </c>
    </row>
    <row r="968" spans="1:7" x14ac:dyDescent="0.25">
      <c r="A968" s="2">
        <v>966</v>
      </c>
      <c r="B968" s="1" t="s">
        <v>3972</v>
      </c>
      <c r="C968" s="1" t="s">
        <v>3973</v>
      </c>
      <c r="D968" s="1" t="s">
        <v>170</v>
      </c>
      <c r="E968" s="1" t="str">
        <f>HYPERLINK("https://doi.org/10.1016/j.triboint.2019.01.045","DOI Link")</f>
        <v>DOI Link</v>
      </c>
      <c r="F968" s="1" t="s">
        <v>3974</v>
      </c>
      <c r="G968" s="1" t="s">
        <v>3975</v>
      </c>
    </row>
    <row r="969" spans="1:7" x14ac:dyDescent="0.25">
      <c r="A969" s="2">
        <v>967</v>
      </c>
      <c r="B969" s="1" t="s">
        <v>3976</v>
      </c>
      <c r="C969" s="1" t="s">
        <v>3977</v>
      </c>
      <c r="D969" s="1" t="s">
        <v>2162</v>
      </c>
      <c r="E969" s="1" t="str">
        <f>HYPERLINK("https://doi.org/10.13251/j.issn.0254-6051.2020.08.041","DOI Link")</f>
        <v>DOI Link</v>
      </c>
      <c r="F969" s="1" t="s">
        <v>3978</v>
      </c>
      <c r="G969" s="1" t="s">
        <v>3979</v>
      </c>
    </row>
    <row r="970" spans="1:7" x14ac:dyDescent="0.25">
      <c r="A970" s="2">
        <v>968</v>
      </c>
      <c r="B970" s="1" t="s">
        <v>3980</v>
      </c>
      <c r="C970" s="1" t="s">
        <v>3981</v>
      </c>
      <c r="D970" s="1" t="s">
        <v>3982</v>
      </c>
      <c r="E970" s="1" t="str">
        <f>HYPERLINK("https://doi.org/10.7527/S1000-6893.2020.23631","DOI Link")</f>
        <v>DOI Link</v>
      </c>
      <c r="F970" s="1" t="s">
        <v>3983</v>
      </c>
      <c r="G970" s="1" t="s">
        <v>3984</v>
      </c>
    </row>
    <row r="971" spans="1:7" x14ac:dyDescent="0.25">
      <c r="A971" s="2">
        <v>969</v>
      </c>
      <c r="B971" s="1" t="s">
        <v>3985</v>
      </c>
      <c r="C971" s="1" t="s">
        <v>3986</v>
      </c>
      <c r="D971" s="1" t="s">
        <v>2054</v>
      </c>
      <c r="E971" s="1" t="str">
        <f>HYPERLINK("https://doi.org/10.3901/JME.2020.16.033","DOI Link")</f>
        <v>DOI Link</v>
      </c>
      <c r="F971" s="1" t="s">
        <v>3987</v>
      </c>
      <c r="G971" s="1" t="s">
        <v>3988</v>
      </c>
    </row>
    <row r="972" spans="1:7" x14ac:dyDescent="0.25">
      <c r="A972" s="2">
        <v>970</v>
      </c>
      <c r="B972" s="1" t="s">
        <v>3989</v>
      </c>
      <c r="C972" s="1" t="s">
        <v>3990</v>
      </c>
      <c r="D972" s="1" t="s">
        <v>267</v>
      </c>
      <c r="E972" s="1" t="str">
        <f>HYPERLINK("https://doi.org/10.1016/j.msea.2020.139651","DOI Link")</f>
        <v>DOI Link</v>
      </c>
      <c r="F972" s="1" t="s">
        <v>3991</v>
      </c>
      <c r="G972" s="1" t="s">
        <v>3992</v>
      </c>
    </row>
    <row r="973" spans="1:7" x14ac:dyDescent="0.25">
      <c r="A973" s="2">
        <v>971</v>
      </c>
      <c r="B973" s="1" t="s">
        <v>3993</v>
      </c>
      <c r="C973" s="1" t="s">
        <v>3994</v>
      </c>
      <c r="D973" s="1" t="s">
        <v>1364</v>
      </c>
      <c r="E973" s="1" t="str">
        <f>HYPERLINK("https://doi.org/10.2355/isijinternational.ISIJINT-2019-739","DOI Link")</f>
        <v>DOI Link</v>
      </c>
      <c r="F973" s="1" t="s">
        <v>3995</v>
      </c>
      <c r="G973" s="1" t="s">
        <v>3996</v>
      </c>
    </row>
    <row r="974" spans="1:7" x14ac:dyDescent="0.25">
      <c r="A974" s="2">
        <v>972</v>
      </c>
      <c r="B974" s="1" t="s">
        <v>3997</v>
      </c>
      <c r="C974" s="1" t="s">
        <v>3998</v>
      </c>
      <c r="D974" s="1" t="s">
        <v>1364</v>
      </c>
      <c r="E974" s="1" t="str">
        <f>HYPERLINK("https://doi.org/10.2355/isijinternational.ISIJINT-2019-715","DOI Link")</f>
        <v>DOI Link</v>
      </c>
      <c r="F974" s="1" t="s">
        <v>3999</v>
      </c>
      <c r="G974" s="1" t="s">
        <v>4000</v>
      </c>
    </row>
    <row r="975" spans="1:7" x14ac:dyDescent="0.25">
      <c r="A975" s="2">
        <v>973</v>
      </c>
      <c r="B975" s="1" t="s">
        <v>4001</v>
      </c>
      <c r="C975" s="1" t="s">
        <v>4002</v>
      </c>
      <c r="D975" s="1" t="s">
        <v>224</v>
      </c>
      <c r="E975" s="1" t="str">
        <f>HYPERLINK("https://doi.org/10.1016/j.engstruct.2020.110798","DOI Link")</f>
        <v>DOI Link</v>
      </c>
      <c r="F975" s="1" t="s">
        <v>4003</v>
      </c>
      <c r="G975" s="1" t="s">
        <v>4004</v>
      </c>
    </row>
    <row r="976" spans="1:7" x14ac:dyDescent="0.25">
      <c r="A976" s="2">
        <v>974</v>
      </c>
      <c r="B976" s="1" t="s">
        <v>4005</v>
      </c>
      <c r="C976" s="1" t="s">
        <v>4006</v>
      </c>
      <c r="D976" s="1" t="s">
        <v>325</v>
      </c>
      <c r="E976" s="1" t="str">
        <f>HYPERLINK("https://doi.org/10.1016/j.apsusc.2020.146360","DOI Link")</f>
        <v>DOI Link</v>
      </c>
      <c r="F976" s="1" t="s">
        <v>4007</v>
      </c>
      <c r="G976" s="1" t="s">
        <v>4008</v>
      </c>
    </row>
    <row r="977" spans="1:7" x14ac:dyDescent="0.25">
      <c r="A977" s="2">
        <v>975</v>
      </c>
      <c r="B977" s="1" t="s">
        <v>4009</v>
      </c>
      <c r="C977" s="1" t="s">
        <v>4010</v>
      </c>
      <c r="D977" s="1" t="s">
        <v>605</v>
      </c>
      <c r="E977" s="1" t="str">
        <f>HYPERLINK("https://doi.org/10.14006/j.jzjgxb.2018.0708","DOI Link")</f>
        <v>DOI Link</v>
      </c>
      <c r="F977" s="1" t="s">
        <v>4011</v>
      </c>
      <c r="G977" s="1" t="s">
        <v>4012</v>
      </c>
    </row>
    <row r="978" spans="1:7" x14ac:dyDescent="0.25">
      <c r="A978" s="2">
        <v>976</v>
      </c>
      <c r="B978" s="1" t="s">
        <v>4013</v>
      </c>
      <c r="C978" s="1" t="s">
        <v>4014</v>
      </c>
      <c r="D978" s="1" t="s">
        <v>605</v>
      </c>
      <c r="E978" s="1" t="str">
        <f>HYPERLINK("https://doi.org/10.14006/j.jzjgxb.2018.0652","DOI Link")</f>
        <v>DOI Link</v>
      </c>
      <c r="F978" s="1" t="s">
        <v>4015</v>
      </c>
      <c r="G978" s="1" t="s">
        <v>4016</v>
      </c>
    </row>
    <row r="979" spans="1:7" x14ac:dyDescent="0.25">
      <c r="A979" s="2">
        <v>977</v>
      </c>
      <c r="B979" s="1" t="s">
        <v>4017</v>
      </c>
      <c r="C979" s="1" t="s">
        <v>4018</v>
      </c>
      <c r="D979" s="1" t="s">
        <v>4019</v>
      </c>
      <c r="E979" s="1" t="str">
        <f>HYPERLINK("https://doi.org/10.1007/s40194-019-00750-z","DOI Link")</f>
        <v>DOI Link</v>
      </c>
      <c r="F979" s="1" t="s">
        <v>4020</v>
      </c>
      <c r="G979" s="1" t="s">
        <v>4021</v>
      </c>
    </row>
    <row r="980" spans="1:7" x14ac:dyDescent="0.25">
      <c r="A980" s="2">
        <v>978</v>
      </c>
      <c r="B980" s="1" t="s">
        <v>4022</v>
      </c>
      <c r="C980" s="1" t="s">
        <v>4023</v>
      </c>
      <c r="D980" s="1" t="s">
        <v>2895</v>
      </c>
      <c r="E980" s="1" t="str">
        <f>HYPERLINK("https://doi.org/10.2320/matertrans.Z-M2020829","DOI Link")</f>
        <v>DOI Link</v>
      </c>
      <c r="F980" s="1" t="s">
        <v>4024</v>
      </c>
      <c r="G980" s="1" t="s">
        <v>4025</v>
      </c>
    </row>
    <row r="981" spans="1:7" x14ac:dyDescent="0.25">
      <c r="A981" s="2">
        <v>979</v>
      </c>
      <c r="B981" s="1" t="s">
        <v>4026</v>
      </c>
      <c r="C981" s="1" t="s">
        <v>4027</v>
      </c>
      <c r="D981" s="1" t="s">
        <v>4028</v>
      </c>
      <c r="E981" s="1" t="str">
        <f>HYPERLINK("https://doi.org/10.11868/j.issn.1005-5053.2017.000128","DOI Link")</f>
        <v>DOI Link</v>
      </c>
      <c r="F981" s="1" t="s">
        <v>4029</v>
      </c>
      <c r="G981" s="1" t="s">
        <v>4030</v>
      </c>
    </row>
    <row r="982" spans="1:7" x14ac:dyDescent="0.25">
      <c r="A982" s="2">
        <v>980</v>
      </c>
      <c r="B982" s="1" t="s">
        <v>4031</v>
      </c>
      <c r="C982" s="1" t="s">
        <v>4032</v>
      </c>
      <c r="D982" s="1" t="s">
        <v>2882</v>
      </c>
      <c r="E982" s="1" t="str">
        <f>HYPERLINK("https://doi.org/10.24425/bpasts.2020.134184","DOI Link")</f>
        <v>DOI Link</v>
      </c>
      <c r="F982" s="1" t="s">
        <v>4033</v>
      </c>
      <c r="G982" s="1" t="s">
        <v>4034</v>
      </c>
    </row>
    <row r="983" spans="1:7" x14ac:dyDescent="0.25">
      <c r="A983" s="2">
        <v>981</v>
      </c>
      <c r="B983" s="1" t="s">
        <v>4035</v>
      </c>
      <c r="C983" s="1" t="s">
        <v>4036</v>
      </c>
      <c r="D983" s="1" t="s">
        <v>4037</v>
      </c>
      <c r="E983" s="1" t="str">
        <f>HYPERLINK("https://doi.org/10.12068/j.issn.1005-3026.2020.08.014","DOI Link")</f>
        <v>DOI Link</v>
      </c>
      <c r="F983" s="1" t="s">
        <v>4038</v>
      </c>
      <c r="G983" s="1" t="s">
        <v>4039</v>
      </c>
    </row>
    <row r="984" spans="1:7" x14ac:dyDescent="0.25">
      <c r="A984" s="2">
        <v>982</v>
      </c>
      <c r="B984" s="1" t="s">
        <v>4040</v>
      </c>
      <c r="C984" s="1" t="s">
        <v>4041</v>
      </c>
      <c r="D984" s="1" t="s">
        <v>351</v>
      </c>
      <c r="E984" s="1" t="str">
        <f>HYPERLINK("https://doi.org/10.3390/met10081092","DOI Link")</f>
        <v>DOI Link</v>
      </c>
      <c r="F984" s="1" t="s">
        <v>4042</v>
      </c>
      <c r="G984" s="1" t="s">
        <v>4043</v>
      </c>
    </row>
    <row r="985" spans="1:7" x14ac:dyDescent="0.25">
      <c r="A985" s="2">
        <v>983</v>
      </c>
      <c r="B985" s="1" t="s">
        <v>4044</v>
      </c>
      <c r="C985" s="1" t="s">
        <v>4045</v>
      </c>
      <c r="D985" s="1" t="s">
        <v>290</v>
      </c>
      <c r="E985" s="1" t="str">
        <f>HYPERLINK("https://doi.org/10.1007/s11665-020-05001-7","DOI Link")</f>
        <v>DOI Link</v>
      </c>
      <c r="F985" s="1" t="s">
        <v>4046</v>
      </c>
      <c r="G985" s="1" t="s">
        <v>4047</v>
      </c>
    </row>
    <row r="986" spans="1:7" x14ac:dyDescent="0.25">
      <c r="A986" s="2">
        <v>984</v>
      </c>
      <c r="B986" s="1" t="s">
        <v>4048</v>
      </c>
      <c r="C986" s="1" t="s">
        <v>4049</v>
      </c>
      <c r="D986" s="1" t="s">
        <v>4050</v>
      </c>
      <c r="E986" s="1" t="str">
        <f>HYPERLINK("https://doi.org/10.1002/mawe.201900162","DOI Link")</f>
        <v>DOI Link</v>
      </c>
      <c r="F986" s="1" t="s">
        <v>4051</v>
      </c>
      <c r="G986" s="1" t="s">
        <v>4052</v>
      </c>
    </row>
    <row r="987" spans="1:7" x14ac:dyDescent="0.25">
      <c r="A987" s="2">
        <v>985</v>
      </c>
      <c r="B987" s="1" t="s">
        <v>4053</v>
      </c>
      <c r="C987" s="1" t="s">
        <v>4054</v>
      </c>
      <c r="D987" s="1" t="s">
        <v>272</v>
      </c>
      <c r="E987" s="1" t="str">
        <f>HYPERLINK("https://doi.org/10.1016/j.engfracmech.2020.107201","DOI Link")</f>
        <v>DOI Link</v>
      </c>
      <c r="F987" s="1" t="s">
        <v>4055</v>
      </c>
      <c r="G987" s="1" t="s">
        <v>4056</v>
      </c>
    </row>
    <row r="988" spans="1:7" x14ac:dyDescent="0.25">
      <c r="A988" s="2">
        <v>986</v>
      </c>
      <c r="B988" s="1" t="s">
        <v>4057</v>
      </c>
      <c r="C988" s="1" t="s">
        <v>4058</v>
      </c>
      <c r="D988" s="1" t="s">
        <v>272</v>
      </c>
      <c r="E988" s="1" t="str">
        <f>HYPERLINK("https://doi.org/10.1016/j.engfracmech.2020.107157","DOI Link")</f>
        <v>DOI Link</v>
      </c>
      <c r="F988" s="1" t="s">
        <v>4059</v>
      </c>
      <c r="G988" s="1" t="s">
        <v>4060</v>
      </c>
    </row>
    <row r="989" spans="1:7" x14ac:dyDescent="0.25">
      <c r="A989" s="2">
        <v>987</v>
      </c>
      <c r="B989" s="1" t="s">
        <v>4061</v>
      </c>
      <c r="C989" s="1" t="s">
        <v>4062</v>
      </c>
      <c r="D989" s="1" t="s">
        <v>1949</v>
      </c>
      <c r="E989" s="1" t="str">
        <f>HYPERLINK("https://doi.org/10.1016/j.nme.2020.100764","DOI Link")</f>
        <v>DOI Link</v>
      </c>
      <c r="F989" s="1" t="s">
        <v>4063</v>
      </c>
      <c r="G989" s="1" t="s">
        <v>4064</v>
      </c>
    </row>
    <row r="990" spans="1:7" x14ac:dyDescent="0.25">
      <c r="A990" s="2">
        <v>988</v>
      </c>
      <c r="B990" s="1" t="s">
        <v>4065</v>
      </c>
      <c r="C990" s="1" t="s">
        <v>4066</v>
      </c>
      <c r="D990" s="1" t="s">
        <v>740</v>
      </c>
      <c r="E990" s="1" t="str">
        <f>HYPERLINK("https://doi.org/10.1007/s13296-020-00369-7","DOI Link")</f>
        <v>DOI Link</v>
      </c>
      <c r="F990" s="1" t="s">
        <v>4067</v>
      </c>
      <c r="G990" s="1" t="s">
        <v>4068</v>
      </c>
    </row>
    <row r="991" spans="1:7" x14ac:dyDescent="0.25">
      <c r="A991" s="2">
        <v>989</v>
      </c>
      <c r="B991" s="1" t="s">
        <v>4069</v>
      </c>
      <c r="C991" s="1" t="s">
        <v>4070</v>
      </c>
      <c r="D991" s="1" t="s">
        <v>4071</v>
      </c>
      <c r="E991" s="1" t="str">
        <f>HYPERLINK("https://doi.org/10.1016/j.mtla.2020.100711","DOI Link")</f>
        <v>DOI Link</v>
      </c>
      <c r="F991" s="1" t="s">
        <v>4072</v>
      </c>
      <c r="G991" s="1" t="s">
        <v>4073</v>
      </c>
    </row>
    <row r="992" spans="1:7" x14ac:dyDescent="0.25">
      <c r="A992" s="2">
        <v>990</v>
      </c>
      <c r="B992" s="1" t="s">
        <v>4074</v>
      </c>
      <c r="C992" s="1" t="s">
        <v>4075</v>
      </c>
      <c r="D992" s="1" t="s">
        <v>272</v>
      </c>
      <c r="E992" s="1" t="str">
        <f>HYPERLINK("https://doi.org/10.1016/j.engfracmech.2020.107108","DOI Link")</f>
        <v>DOI Link</v>
      </c>
      <c r="F992" s="1" t="s">
        <v>4076</v>
      </c>
      <c r="G992" s="1" t="s">
        <v>4077</v>
      </c>
    </row>
    <row r="993" spans="1:7" x14ac:dyDescent="0.25">
      <c r="A993" s="2">
        <v>991</v>
      </c>
      <c r="B993" s="1" t="s">
        <v>4078</v>
      </c>
      <c r="C993" s="1" t="s">
        <v>4079</v>
      </c>
      <c r="D993" s="1" t="s">
        <v>914</v>
      </c>
      <c r="E993" s="1" t="str">
        <f>HYPERLINK("https://doi.org/10.1061/(ASCE)MT.1943-5533.0003306","DOI Link")</f>
        <v>DOI Link</v>
      </c>
      <c r="F993" s="1" t="s">
        <v>4080</v>
      </c>
      <c r="G993" s="1" t="s">
        <v>4081</v>
      </c>
    </row>
    <row r="994" spans="1:7" x14ac:dyDescent="0.25">
      <c r="A994" s="2">
        <v>992</v>
      </c>
      <c r="B994" s="1" t="s">
        <v>4082</v>
      </c>
      <c r="C994" s="1" t="s">
        <v>4083</v>
      </c>
      <c r="D994" s="1" t="s">
        <v>526</v>
      </c>
      <c r="E994" s="1" t="str">
        <f>HYPERLINK("https://doi.org/10.1177/1369433220911155","DOI Link")</f>
        <v>DOI Link</v>
      </c>
      <c r="F994" s="1" t="s">
        <v>4084</v>
      </c>
      <c r="G994" s="1" t="s">
        <v>4085</v>
      </c>
    </row>
    <row r="995" spans="1:7" x14ac:dyDescent="0.25">
      <c r="A995" s="2">
        <v>993</v>
      </c>
      <c r="B995" s="1" t="s">
        <v>4086</v>
      </c>
      <c r="C995" s="1" t="s">
        <v>4087</v>
      </c>
      <c r="D995" s="1" t="s">
        <v>51</v>
      </c>
      <c r="E995" s="1" t="str">
        <f>HYPERLINK("https://doi.org/10.1016/j.istruc.2020.05.019","DOI Link")</f>
        <v>DOI Link</v>
      </c>
      <c r="F995" s="1" t="s">
        <v>4088</v>
      </c>
      <c r="G995" s="1" t="s">
        <v>4089</v>
      </c>
    </row>
    <row r="996" spans="1:7" x14ac:dyDescent="0.25">
      <c r="A996" s="2">
        <v>994</v>
      </c>
      <c r="B996" s="1" t="s">
        <v>4090</v>
      </c>
      <c r="C996" s="1" t="s">
        <v>4091</v>
      </c>
      <c r="D996" s="1" t="s">
        <v>224</v>
      </c>
      <c r="E996" s="1" t="str">
        <f>HYPERLINK("https://doi.org/10.1016/j.engstruct.2020.110706","DOI Link")</f>
        <v>DOI Link</v>
      </c>
      <c r="F996" s="1" t="s">
        <v>4092</v>
      </c>
      <c r="G996" s="1" t="s">
        <v>4093</v>
      </c>
    </row>
    <row r="997" spans="1:7" x14ac:dyDescent="0.25">
      <c r="A997" s="2">
        <v>995</v>
      </c>
      <c r="B997" s="1" t="s">
        <v>4094</v>
      </c>
      <c r="C997" s="1" t="s">
        <v>4095</v>
      </c>
      <c r="D997" s="1" t="s">
        <v>70</v>
      </c>
      <c r="E997" s="1" t="str">
        <f>HYPERLINK("https://doi.org/10.1016/j.tafmec.2020.102641","DOI Link")</f>
        <v>DOI Link</v>
      </c>
      <c r="F997" s="1" t="s">
        <v>4096</v>
      </c>
      <c r="G997" s="1" t="s">
        <v>4097</v>
      </c>
    </row>
    <row r="998" spans="1:7" x14ac:dyDescent="0.25">
      <c r="A998" s="2">
        <v>996</v>
      </c>
      <c r="B998" s="1" t="s">
        <v>4098</v>
      </c>
      <c r="C998" s="1" t="s">
        <v>4099</v>
      </c>
      <c r="D998" s="1" t="s">
        <v>4100</v>
      </c>
      <c r="E998" s="1" t="str">
        <f>HYPERLINK("https://doi.org/10.1016/j.aquaeng.2020.102087","DOI Link")</f>
        <v>DOI Link</v>
      </c>
      <c r="F998" s="1" t="s">
        <v>4101</v>
      </c>
      <c r="G998" s="1" t="s">
        <v>4102</v>
      </c>
    </row>
    <row r="999" spans="1:7" x14ac:dyDescent="0.25">
      <c r="A999" s="2">
        <v>997</v>
      </c>
      <c r="B999" s="1" t="s">
        <v>4103</v>
      </c>
      <c r="C999" s="1" t="s">
        <v>4104</v>
      </c>
      <c r="D999" s="1" t="s">
        <v>13</v>
      </c>
      <c r="E999" s="1" t="str">
        <f>HYPERLINK("https://doi.org/10.1016/j.ijfatigue.2020.105668","DOI Link")</f>
        <v>DOI Link</v>
      </c>
      <c r="F999" s="1" t="s">
        <v>4105</v>
      </c>
      <c r="G999" s="1" t="s">
        <v>4106</v>
      </c>
    </row>
    <row r="1000" spans="1:7" x14ac:dyDescent="0.25">
      <c r="A1000" s="2">
        <v>998</v>
      </c>
      <c r="B1000" s="1" t="s">
        <v>4107</v>
      </c>
      <c r="C1000" s="1" t="s">
        <v>4108</v>
      </c>
      <c r="D1000" s="1" t="s">
        <v>768</v>
      </c>
      <c r="E1000" s="1" t="str">
        <f>HYPERLINK("https://doi.org/10.1061/(ASCE)CC.1943-5614.0001027","DOI Link")</f>
        <v>DOI Link</v>
      </c>
      <c r="F1000" s="1" t="s">
        <v>4109</v>
      </c>
      <c r="G1000" s="1" t="s">
        <v>4110</v>
      </c>
    </row>
    <row r="1001" spans="1:7" x14ac:dyDescent="0.25">
      <c r="A1001" s="2">
        <v>999</v>
      </c>
      <c r="B1001" s="1" t="s">
        <v>4111</v>
      </c>
      <c r="C1001" s="1" t="s">
        <v>4112</v>
      </c>
      <c r="D1001" s="1" t="s">
        <v>4113</v>
      </c>
      <c r="E1001" s="1" t="str">
        <f>HYPERLINK("https://doi.org/10.1115/1.4046513","DOI Link")</f>
        <v>DOI Link</v>
      </c>
      <c r="F1001" s="1" t="s">
        <v>4114</v>
      </c>
      <c r="G1001" s="1" t="s">
        <v>4115</v>
      </c>
    </row>
    <row r="1002" spans="1:7" x14ac:dyDescent="0.25">
      <c r="A1002" s="2">
        <v>1000</v>
      </c>
      <c r="B1002" s="1" t="s">
        <v>4116</v>
      </c>
      <c r="C1002" s="1" t="s">
        <v>4117</v>
      </c>
      <c r="D1002" s="1" t="s">
        <v>13</v>
      </c>
      <c r="E1002" s="1" t="str">
        <f>HYPERLINK("https://doi.org/10.1016/j.ijfatigue.2020.105670","DOI Link")</f>
        <v>DOI Link</v>
      </c>
      <c r="F1002" s="1" t="s">
        <v>4118</v>
      </c>
      <c r="G1002" s="1" t="s">
        <v>4119</v>
      </c>
    </row>
    <row r="1003" spans="1:7" x14ac:dyDescent="0.25">
      <c r="A1003" s="2">
        <v>1001</v>
      </c>
      <c r="B1003" s="1" t="s">
        <v>4120</v>
      </c>
      <c r="C1003" s="1" t="s">
        <v>4121</v>
      </c>
      <c r="D1003" s="1" t="s">
        <v>417</v>
      </c>
      <c r="E1003" s="1" t="str">
        <f>HYPERLINK("https://doi.org/10.1111/ffe.13233","DOI Link")</f>
        <v>DOI Link</v>
      </c>
      <c r="F1003" s="1" t="s">
        <v>4122</v>
      </c>
      <c r="G1003" s="1" t="s">
        <v>4123</v>
      </c>
    </row>
    <row r="1004" spans="1:7" x14ac:dyDescent="0.25">
      <c r="A1004" s="2">
        <v>1002</v>
      </c>
      <c r="B1004" s="1" t="s">
        <v>4124</v>
      </c>
      <c r="C1004" s="1" t="s">
        <v>4125</v>
      </c>
      <c r="D1004" s="1" t="s">
        <v>13</v>
      </c>
      <c r="E1004" s="1" t="str">
        <f>HYPERLINK("https://doi.org/10.1016/j.ijfatigue.2020.105621","DOI Link")</f>
        <v>DOI Link</v>
      </c>
      <c r="F1004" s="1" t="s">
        <v>4126</v>
      </c>
      <c r="G1004" s="1" t="s">
        <v>4127</v>
      </c>
    </row>
    <row r="1005" spans="1:7" x14ac:dyDescent="0.25">
      <c r="A1005" s="2">
        <v>1003</v>
      </c>
      <c r="B1005" s="1" t="s">
        <v>4128</v>
      </c>
      <c r="C1005" s="1" t="s">
        <v>4129</v>
      </c>
      <c r="D1005" s="1" t="s">
        <v>417</v>
      </c>
      <c r="E1005" s="1" t="str">
        <f>HYPERLINK("https://doi.org/10.1111/ffe.13219","DOI Link")</f>
        <v>DOI Link</v>
      </c>
      <c r="F1005" s="1" t="s">
        <v>4130</v>
      </c>
      <c r="G1005" s="1" t="s">
        <v>4131</v>
      </c>
    </row>
    <row r="1006" spans="1:7" x14ac:dyDescent="0.25">
      <c r="A1006" s="2">
        <v>1004</v>
      </c>
      <c r="B1006" s="1" t="s">
        <v>4132</v>
      </c>
      <c r="C1006" s="1" t="s">
        <v>4133</v>
      </c>
      <c r="D1006" s="1" t="s">
        <v>338</v>
      </c>
      <c r="E1006" s="1" t="str">
        <f>HYPERLINK("https://doi.org/10.1016/j.ijhydene.2020.05.034","DOI Link")</f>
        <v>DOI Link</v>
      </c>
      <c r="F1006" s="1" t="s">
        <v>4134</v>
      </c>
      <c r="G1006" s="1" t="s">
        <v>4135</v>
      </c>
    </row>
    <row r="1007" spans="1:7" x14ac:dyDescent="0.25">
      <c r="A1007" s="2">
        <v>1005</v>
      </c>
      <c r="B1007" s="1" t="s">
        <v>4136</v>
      </c>
      <c r="C1007" s="1" t="s">
        <v>4137</v>
      </c>
      <c r="D1007" s="1" t="s">
        <v>705</v>
      </c>
      <c r="E1007" s="1" t="str">
        <f>HYPERLINK("https://doi.org/10.11918/201909211","DOI Link")</f>
        <v>DOI Link</v>
      </c>
      <c r="F1007" s="1" t="s">
        <v>4138</v>
      </c>
      <c r="G1007" s="1" t="s">
        <v>4139</v>
      </c>
    </row>
    <row r="1008" spans="1:7" x14ac:dyDescent="0.25">
      <c r="A1008" s="2">
        <v>1006</v>
      </c>
      <c r="B1008" s="1" t="s">
        <v>4140</v>
      </c>
      <c r="C1008" s="1" t="s">
        <v>4141</v>
      </c>
      <c r="D1008" s="1" t="s">
        <v>4142</v>
      </c>
      <c r="E1008" s="1" t="str">
        <f>HYPERLINK("https://doi.org/10.3389/fmech.2020.00056","DOI Link")</f>
        <v>DOI Link</v>
      </c>
      <c r="F1008" s="1" t="s">
        <v>4143</v>
      </c>
      <c r="G1008" s="1" t="s">
        <v>4144</v>
      </c>
    </row>
    <row r="1009" spans="1:7" x14ac:dyDescent="0.25">
      <c r="A1009" s="2">
        <v>1007</v>
      </c>
      <c r="B1009" s="1" t="s">
        <v>4145</v>
      </c>
      <c r="C1009" s="1" t="s">
        <v>4146</v>
      </c>
      <c r="D1009" s="1" t="s">
        <v>578</v>
      </c>
      <c r="E1009" s="1" t="str">
        <f>HYPERLINK("https://doi.org/10.12073/j.hjxb.20191204005","DOI Link")</f>
        <v>DOI Link</v>
      </c>
      <c r="F1009" s="1" t="s">
        <v>4147</v>
      </c>
      <c r="G1009" s="1" t="s">
        <v>4148</v>
      </c>
    </row>
    <row r="1010" spans="1:7" x14ac:dyDescent="0.25">
      <c r="A1010" s="2">
        <v>1008</v>
      </c>
      <c r="B1010" s="1" t="s">
        <v>4149</v>
      </c>
      <c r="C1010" s="1" t="s">
        <v>4150</v>
      </c>
      <c r="D1010" s="1" t="s">
        <v>2162</v>
      </c>
      <c r="E1010" s="1" t="str">
        <f>HYPERLINK("https://doi.org/10.13251/j.issn.0254-6051.2020.07.034","DOI Link")</f>
        <v>DOI Link</v>
      </c>
      <c r="F1010" s="1" t="s">
        <v>4151</v>
      </c>
      <c r="G1010" s="1" t="s">
        <v>4152</v>
      </c>
    </row>
    <row r="1011" spans="1:7" x14ac:dyDescent="0.25">
      <c r="A1011" s="2">
        <v>1009</v>
      </c>
      <c r="B1011" s="1" t="s">
        <v>4153</v>
      </c>
      <c r="C1011" s="1" t="s">
        <v>4154</v>
      </c>
      <c r="D1011" s="1" t="s">
        <v>1300</v>
      </c>
      <c r="E1011" s="1" t="str">
        <f>HYPERLINK("https://doi.org/10.1080/02670836.2020.1762981","DOI Link")</f>
        <v>DOI Link</v>
      </c>
      <c r="F1011" s="1" t="s">
        <v>4155</v>
      </c>
      <c r="G1011" s="1" t="s">
        <v>4156</v>
      </c>
    </row>
    <row r="1012" spans="1:7" x14ac:dyDescent="0.25">
      <c r="A1012" s="2">
        <v>1010</v>
      </c>
      <c r="B1012" s="1" t="s">
        <v>4157</v>
      </c>
      <c r="C1012" s="1" t="s">
        <v>4158</v>
      </c>
      <c r="D1012" s="1" t="s">
        <v>267</v>
      </c>
      <c r="E1012" s="1" t="str">
        <f>HYPERLINK("https://doi.org/10.1016/j.msea.2020.139781","DOI Link")</f>
        <v>DOI Link</v>
      </c>
      <c r="F1012" s="1" t="s">
        <v>4159</v>
      </c>
      <c r="G1012" s="1" t="s">
        <v>4160</v>
      </c>
    </row>
    <row r="1013" spans="1:7" x14ac:dyDescent="0.25">
      <c r="A1013" s="2">
        <v>1011</v>
      </c>
      <c r="B1013" s="1" t="s">
        <v>4161</v>
      </c>
      <c r="C1013" s="1" t="s">
        <v>4162</v>
      </c>
      <c r="D1013" s="1" t="s">
        <v>229</v>
      </c>
      <c r="E1013" s="1" t="str">
        <f>HYPERLINK("https://doi.org/10.1016/j.wear.2020.203294","DOI Link")</f>
        <v>DOI Link</v>
      </c>
      <c r="F1013" s="1" t="s">
        <v>4163</v>
      </c>
      <c r="G1013" s="1" t="s">
        <v>4164</v>
      </c>
    </row>
    <row r="1014" spans="1:7" x14ac:dyDescent="0.25">
      <c r="A1014" s="2">
        <v>1012</v>
      </c>
      <c r="B1014" s="1" t="s">
        <v>4165</v>
      </c>
      <c r="C1014" s="1" t="s">
        <v>4166</v>
      </c>
      <c r="D1014" s="1" t="s">
        <v>80</v>
      </c>
      <c r="E1014" s="1" t="str">
        <f>HYPERLINK("https://doi.org/10.1016/j.compstruct.2020.112267","DOI Link")</f>
        <v>DOI Link</v>
      </c>
      <c r="F1014" s="1" t="s">
        <v>4167</v>
      </c>
      <c r="G1014" s="1" t="s">
        <v>4168</v>
      </c>
    </row>
    <row r="1015" spans="1:7" x14ac:dyDescent="0.25">
      <c r="A1015" s="2">
        <v>1013</v>
      </c>
      <c r="B1015" s="1" t="s">
        <v>4169</v>
      </c>
      <c r="C1015" s="1" t="s">
        <v>4170</v>
      </c>
      <c r="D1015" s="1" t="s">
        <v>80</v>
      </c>
      <c r="E1015" s="1" t="str">
        <f>HYPERLINK("https://doi.org/10.1016/j.compstruct.2020.112293","DOI Link")</f>
        <v>DOI Link</v>
      </c>
      <c r="F1015" s="1" t="s">
        <v>4171</v>
      </c>
      <c r="G1015" s="1" t="s">
        <v>4172</v>
      </c>
    </row>
    <row r="1016" spans="1:7" x14ac:dyDescent="0.25">
      <c r="A1016" s="2">
        <v>1014</v>
      </c>
      <c r="B1016" s="1" t="s">
        <v>4173</v>
      </c>
      <c r="C1016" s="1" t="s">
        <v>4174</v>
      </c>
      <c r="D1016" s="1" t="s">
        <v>267</v>
      </c>
      <c r="E1016" s="1" t="str">
        <f>HYPERLINK("https://doi.org/10.1016/j.msea.2020.139717","DOI Link")</f>
        <v>DOI Link</v>
      </c>
      <c r="F1016" s="1" t="s">
        <v>4175</v>
      </c>
      <c r="G1016" s="1" t="s">
        <v>4176</v>
      </c>
    </row>
    <row r="1017" spans="1:7" x14ac:dyDescent="0.25">
      <c r="A1017" s="2">
        <v>1015</v>
      </c>
      <c r="B1017" s="1" t="s">
        <v>4177</v>
      </c>
      <c r="C1017" s="1" t="s">
        <v>4178</v>
      </c>
      <c r="D1017" s="1" t="s">
        <v>2373</v>
      </c>
      <c r="E1017" s="1" t="str">
        <f>HYPERLINK("https://doi.org/10.12989/scs.2020.36.1.075","DOI Link")</f>
        <v>DOI Link</v>
      </c>
      <c r="F1017" s="1" t="s">
        <v>4179</v>
      </c>
      <c r="G1017" s="1" t="s">
        <v>4180</v>
      </c>
    </row>
    <row r="1018" spans="1:7" x14ac:dyDescent="0.25">
      <c r="A1018" s="2">
        <v>1016</v>
      </c>
      <c r="B1018" s="1" t="s">
        <v>4181</v>
      </c>
      <c r="C1018" s="1" t="s">
        <v>4182</v>
      </c>
      <c r="D1018" s="1" t="s">
        <v>1727</v>
      </c>
      <c r="E1018" s="1" t="str">
        <f>HYPERLINK("https://doi.org/10.1016/j.jmrt.2020.04.030","DOI Link")</f>
        <v>DOI Link</v>
      </c>
      <c r="F1018" s="1" t="s">
        <v>4183</v>
      </c>
      <c r="G1018" s="1" t="s">
        <v>4184</v>
      </c>
    </row>
    <row r="1019" spans="1:7" x14ac:dyDescent="0.25">
      <c r="A1019" s="2">
        <v>1017</v>
      </c>
      <c r="B1019" s="1" t="s">
        <v>4185</v>
      </c>
      <c r="C1019" s="1" t="s">
        <v>4186</v>
      </c>
      <c r="D1019" s="1" t="s">
        <v>1727</v>
      </c>
      <c r="E1019" s="1" t="str">
        <f>HYPERLINK("https://doi.org/10.1016/j.jmrt.2020.05.078","DOI Link")</f>
        <v>DOI Link</v>
      </c>
      <c r="F1019" s="1" t="s">
        <v>4187</v>
      </c>
      <c r="G1019" s="1" t="s">
        <v>4188</v>
      </c>
    </row>
    <row r="1020" spans="1:7" x14ac:dyDescent="0.25">
      <c r="A1020" s="2">
        <v>1018</v>
      </c>
      <c r="B1020" s="1" t="s">
        <v>4189</v>
      </c>
      <c r="C1020" s="1" t="s">
        <v>4190</v>
      </c>
      <c r="D1020" s="1" t="s">
        <v>4191</v>
      </c>
      <c r="E1020" s="1" t="str">
        <f>HYPERLINK("https://doi.org/10.1007/s11003-020-00406-0","DOI Link")</f>
        <v>DOI Link</v>
      </c>
      <c r="F1020" s="1" t="s">
        <v>4192</v>
      </c>
      <c r="G1020" s="1" t="s">
        <v>4193</v>
      </c>
    </row>
    <row r="1021" spans="1:7" x14ac:dyDescent="0.25">
      <c r="A1021" s="2">
        <v>1019</v>
      </c>
      <c r="B1021" s="1" t="s">
        <v>4194</v>
      </c>
      <c r="C1021" s="1" t="s">
        <v>4195</v>
      </c>
      <c r="D1021" s="1" t="s">
        <v>2186</v>
      </c>
      <c r="E1021" s="1" t="str">
        <f>HYPERLINK("https://doi.org/10.1007/s11223-020-00217-3","DOI Link")</f>
        <v>DOI Link</v>
      </c>
      <c r="F1021" s="1" t="s">
        <v>4196</v>
      </c>
      <c r="G1021" s="1" t="s">
        <v>4197</v>
      </c>
    </row>
    <row r="1022" spans="1:7" x14ac:dyDescent="0.25">
      <c r="A1022" s="2">
        <v>1020</v>
      </c>
      <c r="B1022" s="1" t="s">
        <v>4198</v>
      </c>
      <c r="C1022" s="1" t="s">
        <v>4199</v>
      </c>
      <c r="D1022" s="1" t="s">
        <v>2732</v>
      </c>
      <c r="E1022" s="1" t="str">
        <f>HYPERLINK("https://doi.org/10.1166/mex.2020.1722","DOI Link")</f>
        <v>DOI Link</v>
      </c>
      <c r="F1022" s="1" t="s">
        <v>4200</v>
      </c>
      <c r="G1022" s="1" t="s">
        <v>4201</v>
      </c>
    </row>
    <row r="1023" spans="1:7" x14ac:dyDescent="0.25">
      <c r="A1023" s="2">
        <v>1021</v>
      </c>
      <c r="B1023" s="1" t="s">
        <v>4202</v>
      </c>
      <c r="C1023" s="1" t="s">
        <v>4203</v>
      </c>
      <c r="D1023" s="1" t="s">
        <v>248</v>
      </c>
      <c r="E1023" s="1" t="str">
        <f>HYPERLINK("https://doi.org/10.3390/ma13143126","DOI Link")</f>
        <v>DOI Link</v>
      </c>
      <c r="F1023" s="1" t="s">
        <v>4204</v>
      </c>
      <c r="G1023" s="1" t="s">
        <v>4205</v>
      </c>
    </row>
    <row r="1024" spans="1:7" x14ac:dyDescent="0.25">
      <c r="A1024" s="2">
        <v>1022</v>
      </c>
      <c r="B1024" s="1" t="s">
        <v>4206</v>
      </c>
      <c r="C1024" s="1" t="s">
        <v>4207</v>
      </c>
      <c r="D1024" s="1" t="s">
        <v>248</v>
      </c>
      <c r="E1024" s="1" t="str">
        <f>HYPERLINK("https://doi.org/10.3390/ma13143192","DOI Link")</f>
        <v>DOI Link</v>
      </c>
      <c r="F1024" s="1" t="s">
        <v>4208</v>
      </c>
      <c r="G1024" s="1" t="s">
        <v>4209</v>
      </c>
    </row>
    <row r="1025" spans="1:7" x14ac:dyDescent="0.25">
      <c r="A1025" s="2">
        <v>1023</v>
      </c>
      <c r="B1025" s="1" t="s">
        <v>4210</v>
      </c>
      <c r="C1025" s="1" t="s">
        <v>4211</v>
      </c>
      <c r="D1025" s="1" t="s">
        <v>243</v>
      </c>
      <c r="E1025" s="1" t="str">
        <f>HYPERLINK("https://doi.org/10.3963/j.issn.2095-3844.2020.03.021","DOI Link")</f>
        <v>DOI Link</v>
      </c>
      <c r="F1025" s="1" t="s">
        <v>4212</v>
      </c>
      <c r="G1025" s="1" t="s">
        <v>4213</v>
      </c>
    </row>
    <row r="1026" spans="1:7" x14ac:dyDescent="0.25">
      <c r="A1026" s="2">
        <v>1024</v>
      </c>
      <c r="B1026" s="1" t="s">
        <v>4214</v>
      </c>
      <c r="C1026" s="1" t="s">
        <v>4215</v>
      </c>
      <c r="D1026" s="1" t="s">
        <v>257</v>
      </c>
      <c r="E1026" s="1" t="str">
        <f>HYPERLINK("https://doi.org/10.1177/1687814020941956","DOI Link")</f>
        <v>DOI Link</v>
      </c>
      <c r="F1026" s="1" t="s">
        <v>4216</v>
      </c>
      <c r="G1026" s="1" t="s">
        <v>4217</v>
      </c>
    </row>
    <row r="1027" spans="1:7" x14ac:dyDescent="0.25">
      <c r="A1027" s="2">
        <v>1025</v>
      </c>
      <c r="B1027" s="1" t="s">
        <v>4218</v>
      </c>
      <c r="C1027" s="1" t="s">
        <v>4219</v>
      </c>
      <c r="D1027" s="1" t="s">
        <v>209</v>
      </c>
      <c r="E1027" s="1" t="str">
        <f>HYPERLINK("https://doi.org/10.1177/1464420720921418","DOI Link")</f>
        <v>DOI Link</v>
      </c>
      <c r="F1027" s="1" t="s">
        <v>4220</v>
      </c>
      <c r="G1027" s="1" t="s">
        <v>4221</v>
      </c>
    </row>
    <row r="1028" spans="1:7" x14ac:dyDescent="0.25">
      <c r="A1028" s="2">
        <v>1026</v>
      </c>
      <c r="B1028" s="1" t="s">
        <v>4222</v>
      </c>
      <c r="C1028" s="1" t="s">
        <v>4223</v>
      </c>
      <c r="D1028" s="1" t="s">
        <v>224</v>
      </c>
      <c r="E1028" s="1" t="str">
        <f>HYPERLINK("https://doi.org/10.1016/j.engstruct.2020.110668","DOI Link")</f>
        <v>DOI Link</v>
      </c>
      <c r="F1028" s="1" t="s">
        <v>4224</v>
      </c>
      <c r="G1028" s="1" t="s">
        <v>4225</v>
      </c>
    </row>
    <row r="1029" spans="1:7" x14ac:dyDescent="0.25">
      <c r="A1029" s="2">
        <v>1027</v>
      </c>
      <c r="B1029" s="1" t="s">
        <v>4226</v>
      </c>
      <c r="C1029" s="1" t="s">
        <v>4227</v>
      </c>
      <c r="D1029" s="1" t="s">
        <v>33</v>
      </c>
      <c r="E1029" s="1" t="str">
        <f>HYPERLINK("https://doi.org/10.1016/j.engfailanal.2020.104535","DOI Link")</f>
        <v>DOI Link</v>
      </c>
      <c r="F1029" s="1" t="s">
        <v>4228</v>
      </c>
      <c r="G1029" s="1" t="s">
        <v>4229</v>
      </c>
    </row>
    <row r="1030" spans="1:7" x14ac:dyDescent="0.25">
      <c r="A1030" s="2">
        <v>1028</v>
      </c>
      <c r="B1030" s="1" t="s">
        <v>4230</v>
      </c>
      <c r="C1030" s="1" t="s">
        <v>4231</v>
      </c>
      <c r="D1030" s="1" t="s">
        <v>224</v>
      </c>
      <c r="E1030" s="1" t="str">
        <f>HYPERLINK("https://doi.org/10.1016/j.engstruct.2020.110584","DOI Link")</f>
        <v>DOI Link</v>
      </c>
      <c r="F1030" s="1" t="s">
        <v>4232</v>
      </c>
      <c r="G1030" s="1" t="s">
        <v>4233</v>
      </c>
    </row>
    <row r="1031" spans="1:7" x14ac:dyDescent="0.25">
      <c r="A1031" s="2">
        <v>1029</v>
      </c>
      <c r="B1031" s="1" t="s">
        <v>4234</v>
      </c>
      <c r="C1031" s="1" t="s">
        <v>4235</v>
      </c>
      <c r="D1031" s="1" t="s">
        <v>1788</v>
      </c>
      <c r="E1031" s="1" t="str">
        <f>HYPERLINK("https://doi.org/10.1007/s13349-020-00396-2","DOI Link")</f>
        <v>DOI Link</v>
      </c>
      <c r="F1031" s="1" t="s">
        <v>4236</v>
      </c>
      <c r="G1031" s="1" t="s">
        <v>4237</v>
      </c>
    </row>
    <row r="1032" spans="1:7" x14ac:dyDescent="0.25">
      <c r="A1032" s="2">
        <v>1030</v>
      </c>
      <c r="B1032" s="1" t="s">
        <v>4238</v>
      </c>
      <c r="C1032" s="1" t="s">
        <v>4239</v>
      </c>
      <c r="D1032" s="1" t="s">
        <v>13</v>
      </c>
      <c r="E1032" s="1" t="str">
        <f>HYPERLINK("https://doi.org/10.1016/j.ijfatigue.2020.105611","DOI Link")</f>
        <v>DOI Link</v>
      </c>
      <c r="F1032" s="1" t="s">
        <v>4240</v>
      </c>
      <c r="G1032" s="1" t="s">
        <v>4241</v>
      </c>
    </row>
    <row r="1033" spans="1:7" x14ac:dyDescent="0.25">
      <c r="A1033" s="2">
        <v>1031</v>
      </c>
      <c r="B1033" s="1" t="s">
        <v>4242</v>
      </c>
      <c r="C1033" s="1" t="s">
        <v>4243</v>
      </c>
      <c r="D1033" s="1" t="s">
        <v>13</v>
      </c>
      <c r="E1033" s="1" t="str">
        <f>HYPERLINK("https://doi.org/10.1016/j.ijfatigue.2020.105625","DOI Link")</f>
        <v>DOI Link</v>
      </c>
      <c r="F1033" s="1" t="s">
        <v>4244</v>
      </c>
      <c r="G1033" s="1" t="s">
        <v>4245</v>
      </c>
    </row>
    <row r="1034" spans="1:7" x14ac:dyDescent="0.25">
      <c r="A1034" s="2">
        <v>1032</v>
      </c>
      <c r="B1034" s="1" t="s">
        <v>4246</v>
      </c>
      <c r="C1034" s="1" t="s">
        <v>4247</v>
      </c>
      <c r="D1034" s="1" t="s">
        <v>13</v>
      </c>
      <c r="E1034" s="1" t="str">
        <f>HYPERLINK("https://doi.org/10.1016/j.ijfatigue.2020.105581","DOI Link")</f>
        <v>DOI Link</v>
      </c>
      <c r="F1034" s="1" t="s">
        <v>4248</v>
      </c>
      <c r="G1034" s="1" t="s">
        <v>4249</v>
      </c>
    </row>
    <row r="1035" spans="1:7" x14ac:dyDescent="0.25">
      <c r="A1035" s="2">
        <v>1033</v>
      </c>
      <c r="B1035" s="1" t="s">
        <v>4250</v>
      </c>
      <c r="C1035" s="1" t="s">
        <v>4251</v>
      </c>
      <c r="D1035" s="1" t="s">
        <v>668</v>
      </c>
      <c r="E1035" s="1" t="str">
        <f>HYPERLINK("https://doi.org/10.1177/0954406220910458","DOI Link")</f>
        <v>DOI Link</v>
      </c>
      <c r="F1035" s="1" t="s">
        <v>4252</v>
      </c>
      <c r="G1035" s="1" t="s">
        <v>4253</v>
      </c>
    </row>
    <row r="1036" spans="1:7" x14ac:dyDescent="0.25">
      <c r="A1036" s="2">
        <v>1034</v>
      </c>
      <c r="B1036" s="1" t="s">
        <v>4254</v>
      </c>
      <c r="C1036" s="1" t="s">
        <v>4255</v>
      </c>
      <c r="D1036" s="1" t="s">
        <v>4256</v>
      </c>
      <c r="E1036" s="1" t="str">
        <f>HYPERLINK("https://doi.org/10.1016/j.strusafe.2020.101943","DOI Link")</f>
        <v>DOI Link</v>
      </c>
      <c r="F1036" s="1" t="s">
        <v>4257</v>
      </c>
      <c r="G1036" s="1" t="s">
        <v>4258</v>
      </c>
    </row>
    <row r="1037" spans="1:7" x14ac:dyDescent="0.25">
      <c r="A1037" s="2">
        <v>1035</v>
      </c>
      <c r="B1037" s="1" t="s">
        <v>4259</v>
      </c>
      <c r="C1037" s="1" t="s">
        <v>4260</v>
      </c>
      <c r="D1037" s="1" t="s">
        <v>417</v>
      </c>
      <c r="E1037" s="1" t="str">
        <f>HYPERLINK("https://doi.org/10.1111/ffe.13169","DOI Link")</f>
        <v>DOI Link</v>
      </c>
      <c r="F1037" s="1" t="s">
        <v>4261</v>
      </c>
      <c r="G1037" s="1" t="s">
        <v>4262</v>
      </c>
    </row>
    <row r="1038" spans="1:7" x14ac:dyDescent="0.25">
      <c r="A1038" s="2">
        <v>1036</v>
      </c>
      <c r="B1038" s="1" t="s">
        <v>4263</v>
      </c>
      <c r="C1038" s="1" t="s">
        <v>4264</v>
      </c>
      <c r="D1038" s="1" t="s">
        <v>417</v>
      </c>
      <c r="E1038" s="1" t="str">
        <f>HYPERLINK("https://doi.org/10.1111/ffe.13203","DOI Link")</f>
        <v>DOI Link</v>
      </c>
      <c r="F1038" s="1" t="s">
        <v>4265</v>
      </c>
      <c r="G1038" s="1" t="s">
        <v>4266</v>
      </c>
    </row>
    <row r="1039" spans="1:7" x14ac:dyDescent="0.25">
      <c r="A1039" s="2">
        <v>1037</v>
      </c>
      <c r="B1039" s="1" t="s">
        <v>4267</v>
      </c>
      <c r="C1039" s="1" t="s">
        <v>4268</v>
      </c>
      <c r="D1039" s="1" t="s">
        <v>417</v>
      </c>
      <c r="E1039" s="1" t="str">
        <f>HYPERLINK("https://doi.org/10.1111/ffe.13204","DOI Link")</f>
        <v>DOI Link</v>
      </c>
      <c r="F1039" s="1" t="s">
        <v>4269</v>
      </c>
      <c r="G1039" s="1" t="s">
        <v>4270</v>
      </c>
    </row>
    <row r="1040" spans="1:7" x14ac:dyDescent="0.25">
      <c r="A1040" s="2">
        <v>1038</v>
      </c>
      <c r="B1040" s="1" t="s">
        <v>4271</v>
      </c>
      <c r="C1040" s="1" t="s">
        <v>4272</v>
      </c>
      <c r="D1040" s="1" t="s">
        <v>23</v>
      </c>
      <c r="E1040" s="1" t="str">
        <f>HYPERLINK("https://doi.org/10.1061/(ASCE)ST.1943-541X.0002666","DOI Link")</f>
        <v>DOI Link</v>
      </c>
      <c r="F1040" s="1" t="s">
        <v>4273</v>
      </c>
      <c r="G1040" s="1" t="s">
        <v>4274</v>
      </c>
    </row>
    <row r="1041" spans="1:7" x14ac:dyDescent="0.25">
      <c r="A1041" s="2">
        <v>1039</v>
      </c>
      <c r="B1041" s="1" t="s">
        <v>4275</v>
      </c>
      <c r="C1041" s="1" t="s">
        <v>4276</v>
      </c>
      <c r="D1041" s="1" t="s">
        <v>2373</v>
      </c>
      <c r="E1041" s="1" t="str">
        <f>HYPERLINK("https://doi.org/10.12989/scs.2020.35.6.799","DOI Link")</f>
        <v>DOI Link</v>
      </c>
      <c r="F1041" s="1" t="s">
        <v>4277</v>
      </c>
      <c r="G1041" s="1" t="s">
        <v>4278</v>
      </c>
    </row>
    <row r="1042" spans="1:7" x14ac:dyDescent="0.25">
      <c r="A1042" s="2">
        <v>1040</v>
      </c>
      <c r="B1042" s="1" t="s">
        <v>4279</v>
      </c>
      <c r="C1042" s="1" t="s">
        <v>4280</v>
      </c>
      <c r="D1042" s="1" t="s">
        <v>224</v>
      </c>
      <c r="E1042" s="1" t="str">
        <f>HYPERLINK("https://doi.org/10.1016/j.engstruct.2020.110540","DOI Link")</f>
        <v>DOI Link</v>
      </c>
      <c r="F1042" s="1" t="s">
        <v>4281</v>
      </c>
      <c r="G1042" s="1" t="s">
        <v>4282</v>
      </c>
    </row>
    <row r="1043" spans="1:7" x14ac:dyDescent="0.25">
      <c r="A1043" s="2">
        <v>1041</v>
      </c>
      <c r="B1043" s="1" t="s">
        <v>4283</v>
      </c>
      <c r="C1043" s="1" t="s">
        <v>4284</v>
      </c>
      <c r="D1043" s="1" t="s">
        <v>229</v>
      </c>
      <c r="E1043" s="1" t="str">
        <f>HYPERLINK("https://doi.org/10.1016/j.wear.2020.203259","DOI Link")</f>
        <v>DOI Link</v>
      </c>
      <c r="F1043" s="1" t="s">
        <v>4285</v>
      </c>
      <c r="G1043" s="1" t="s">
        <v>4286</v>
      </c>
    </row>
    <row r="1044" spans="1:7" x14ac:dyDescent="0.25">
      <c r="A1044" s="2">
        <v>1042</v>
      </c>
      <c r="B1044" s="1" t="s">
        <v>4287</v>
      </c>
      <c r="C1044" s="1" t="s">
        <v>4288</v>
      </c>
      <c r="D1044" s="1" t="s">
        <v>80</v>
      </c>
      <c r="E1044" s="1" t="str">
        <f>HYPERLINK("https://doi.org/10.1016/j.compstruct.2020.112163","DOI Link")</f>
        <v>DOI Link</v>
      </c>
      <c r="F1044" s="1" t="s">
        <v>4289</v>
      </c>
      <c r="G1044" s="1" t="s">
        <v>4290</v>
      </c>
    </row>
    <row r="1045" spans="1:7" x14ac:dyDescent="0.25">
      <c r="A1045" s="2">
        <v>1043</v>
      </c>
      <c r="B1045" s="1" t="s">
        <v>4291</v>
      </c>
      <c r="C1045" s="1" t="s">
        <v>4292</v>
      </c>
      <c r="D1045" s="1" t="s">
        <v>351</v>
      </c>
      <c r="E1045" s="1" t="str">
        <f>HYPERLINK("https://doi.org/10.3390/met10060798","DOI Link")</f>
        <v>DOI Link</v>
      </c>
      <c r="F1045" s="1" t="s">
        <v>4293</v>
      </c>
      <c r="G1045" s="1" t="s">
        <v>4294</v>
      </c>
    </row>
    <row r="1046" spans="1:7" x14ac:dyDescent="0.25">
      <c r="A1046" s="2">
        <v>1044</v>
      </c>
      <c r="B1046" s="1" t="s">
        <v>4295</v>
      </c>
      <c r="C1046" s="1" t="s">
        <v>4296</v>
      </c>
      <c r="D1046" s="1" t="s">
        <v>463</v>
      </c>
      <c r="E1046" s="1" t="str">
        <f>HYPERLINK("https://doi.org/10.3390/APP10124065","DOI Link")</f>
        <v>DOI Link</v>
      </c>
      <c r="F1046" s="1" t="s">
        <v>4297</v>
      </c>
      <c r="G1046" s="1" t="s">
        <v>4298</v>
      </c>
    </row>
    <row r="1047" spans="1:7" x14ac:dyDescent="0.25">
      <c r="A1047" s="2">
        <v>1045</v>
      </c>
      <c r="B1047" s="1" t="s">
        <v>4299</v>
      </c>
      <c r="C1047" s="1" t="s">
        <v>4300</v>
      </c>
      <c r="D1047" s="1" t="s">
        <v>463</v>
      </c>
      <c r="E1047" s="1" t="str">
        <f>HYPERLINK("https://doi.org/10.3390/app10113983","DOI Link")</f>
        <v>DOI Link</v>
      </c>
      <c r="F1047" s="1" t="s">
        <v>4301</v>
      </c>
      <c r="G1047" s="1" t="s">
        <v>4302</v>
      </c>
    </row>
    <row r="1048" spans="1:7" x14ac:dyDescent="0.25">
      <c r="A1048" s="2">
        <v>1046</v>
      </c>
      <c r="B1048" s="1" t="s">
        <v>4303</v>
      </c>
      <c r="C1048" s="1" t="s">
        <v>4304</v>
      </c>
      <c r="D1048" s="1" t="s">
        <v>257</v>
      </c>
      <c r="E1048" s="1" t="str">
        <f>HYPERLINK("https://doi.org/10.1177/1687814020935331","DOI Link")</f>
        <v>DOI Link</v>
      </c>
      <c r="F1048" s="1" t="s">
        <v>4305</v>
      </c>
      <c r="G1048" s="1" t="s">
        <v>4306</v>
      </c>
    </row>
    <row r="1049" spans="1:7" x14ac:dyDescent="0.25">
      <c r="A1049" s="2">
        <v>1047</v>
      </c>
      <c r="B1049" s="1" t="s">
        <v>4307</v>
      </c>
      <c r="C1049" s="1" t="s">
        <v>4308</v>
      </c>
      <c r="D1049" s="1" t="s">
        <v>4050</v>
      </c>
      <c r="E1049" s="1" t="str">
        <f>HYPERLINK("https://doi.org/10.1002/mawe.201900254","DOI Link")</f>
        <v>DOI Link</v>
      </c>
      <c r="F1049" s="1" t="s">
        <v>4309</v>
      </c>
      <c r="G1049" s="1" t="s">
        <v>4310</v>
      </c>
    </row>
    <row r="1050" spans="1:7" x14ac:dyDescent="0.25">
      <c r="A1050" s="2">
        <v>1048</v>
      </c>
      <c r="B1050" s="1" t="s">
        <v>4311</v>
      </c>
      <c r="C1050" s="1" t="s">
        <v>4312</v>
      </c>
      <c r="D1050" s="1" t="s">
        <v>901</v>
      </c>
      <c r="E1050" s="1" t="str">
        <f>HYPERLINK("https://doi.org/10.1007/s00170-020-05532-2","DOI Link")</f>
        <v>DOI Link</v>
      </c>
      <c r="F1050" s="1" t="s">
        <v>4313</v>
      </c>
      <c r="G1050" s="1" t="s">
        <v>4314</v>
      </c>
    </row>
    <row r="1051" spans="1:7" x14ac:dyDescent="0.25">
      <c r="A1051" s="2">
        <v>1049</v>
      </c>
      <c r="B1051" s="1" t="s">
        <v>4315</v>
      </c>
      <c r="C1051" s="1" t="s">
        <v>4316</v>
      </c>
      <c r="D1051" s="1" t="s">
        <v>351</v>
      </c>
      <c r="E1051" s="1" t="str">
        <f>HYPERLINK("https://doi.org/10.3390/met10060734","DOI Link")</f>
        <v>DOI Link</v>
      </c>
      <c r="F1051" s="1" t="s">
        <v>4317</v>
      </c>
      <c r="G1051" s="1" t="s">
        <v>4318</v>
      </c>
    </row>
    <row r="1052" spans="1:7" x14ac:dyDescent="0.25">
      <c r="A1052" s="2">
        <v>1050</v>
      </c>
      <c r="B1052" s="1" t="s">
        <v>4319</v>
      </c>
      <c r="C1052" s="1" t="s">
        <v>4320</v>
      </c>
      <c r="D1052" s="1" t="s">
        <v>351</v>
      </c>
      <c r="E1052" s="1" t="str">
        <f>HYPERLINK("https://doi.org/10.3390/met10060727","DOI Link")</f>
        <v>DOI Link</v>
      </c>
      <c r="F1052" s="1" t="s">
        <v>4321</v>
      </c>
      <c r="G1052" s="1" t="s">
        <v>4322</v>
      </c>
    </row>
    <row r="1053" spans="1:7" x14ac:dyDescent="0.25">
      <c r="A1053" s="2">
        <v>1051</v>
      </c>
      <c r="B1053" s="1" t="s">
        <v>4323</v>
      </c>
      <c r="C1053" s="1" t="s">
        <v>4324</v>
      </c>
      <c r="D1053" s="1" t="s">
        <v>4325</v>
      </c>
      <c r="E1053" s="1" t="str">
        <f>HYPERLINK("https://doi.org/10.3390/MACHINES8020025","DOI Link")</f>
        <v>DOI Link</v>
      </c>
      <c r="F1053" s="1" t="s">
        <v>4326</v>
      </c>
      <c r="G1053" s="1" t="s">
        <v>4327</v>
      </c>
    </row>
    <row r="1054" spans="1:7" x14ac:dyDescent="0.25">
      <c r="A1054" s="2">
        <v>1052</v>
      </c>
      <c r="B1054" s="1" t="s">
        <v>4328</v>
      </c>
      <c r="C1054" s="1" t="s">
        <v>4329</v>
      </c>
      <c r="D1054" s="1" t="s">
        <v>125</v>
      </c>
      <c r="E1054" s="1" t="str">
        <f>HYPERLINK("https://doi.org/10.1007/s40430-020-02381-8","DOI Link")</f>
        <v>DOI Link</v>
      </c>
      <c r="F1054" s="1" t="s">
        <v>4330</v>
      </c>
      <c r="G1054" s="1" t="s">
        <v>4331</v>
      </c>
    </row>
    <row r="1055" spans="1:7" x14ac:dyDescent="0.25">
      <c r="A1055" s="2">
        <v>1053</v>
      </c>
      <c r="B1055" s="1" t="s">
        <v>4332</v>
      </c>
      <c r="C1055" s="1" t="s">
        <v>4333</v>
      </c>
      <c r="D1055" s="1" t="s">
        <v>1658</v>
      </c>
      <c r="E1055" s="1" t="str">
        <f>HYPERLINK("https://doi.org/10.1007/s12205-020-1479-y","DOI Link")</f>
        <v>DOI Link</v>
      </c>
      <c r="F1055" s="1" t="s">
        <v>4334</v>
      </c>
      <c r="G1055" s="1" t="s">
        <v>4335</v>
      </c>
    </row>
    <row r="1056" spans="1:7" x14ac:dyDescent="0.25">
      <c r="A1056" s="2">
        <v>1054</v>
      </c>
      <c r="B1056" s="1" t="s">
        <v>4336</v>
      </c>
      <c r="C1056" s="1" t="s">
        <v>4337</v>
      </c>
      <c r="D1056" s="1" t="s">
        <v>4338</v>
      </c>
      <c r="E1056" s="1" t="str">
        <f>HYPERLINK("https://doi.org/10.1016/j.dib.2020.105587","DOI Link")</f>
        <v>DOI Link</v>
      </c>
      <c r="F1056" s="1" t="s">
        <v>4339</v>
      </c>
      <c r="G1056" s="1" t="s">
        <v>4340</v>
      </c>
    </row>
    <row r="1057" spans="1:7" x14ac:dyDescent="0.25">
      <c r="A1057" s="2">
        <v>1055</v>
      </c>
      <c r="B1057" s="1" t="s">
        <v>4341</v>
      </c>
      <c r="C1057" s="1" t="s">
        <v>4342</v>
      </c>
      <c r="D1057" s="1" t="s">
        <v>290</v>
      </c>
      <c r="E1057" s="1" t="str">
        <f>HYPERLINK("https://doi.org/10.1007/s11665-020-04756-3","DOI Link")</f>
        <v>DOI Link</v>
      </c>
      <c r="F1057" s="1" t="s">
        <v>4343</v>
      </c>
      <c r="G1057" s="1" t="s">
        <v>4344</v>
      </c>
    </row>
    <row r="1058" spans="1:7" x14ac:dyDescent="0.25">
      <c r="A1058" s="2">
        <v>1056</v>
      </c>
      <c r="B1058" s="1" t="s">
        <v>4345</v>
      </c>
      <c r="C1058" s="1" t="s">
        <v>4346</v>
      </c>
      <c r="D1058" s="1" t="s">
        <v>417</v>
      </c>
      <c r="E1058" s="1" t="str">
        <f>HYPERLINK("https://doi.org/10.1111/ffe.13223","DOI Link")</f>
        <v>DOI Link</v>
      </c>
      <c r="F1058" s="1" t="s">
        <v>4347</v>
      </c>
      <c r="G1058" s="1" t="s">
        <v>4348</v>
      </c>
    </row>
    <row r="1059" spans="1:7" x14ac:dyDescent="0.25">
      <c r="A1059" s="2">
        <v>1057</v>
      </c>
      <c r="B1059" s="1" t="s">
        <v>4349</v>
      </c>
      <c r="C1059" s="1" t="s">
        <v>4350</v>
      </c>
      <c r="D1059" s="1" t="s">
        <v>70</v>
      </c>
      <c r="E1059" s="1" t="str">
        <f>HYPERLINK("https://doi.org/10.1016/j.tafmec.2020.102571","DOI Link")</f>
        <v>DOI Link</v>
      </c>
      <c r="F1059" s="1" t="s">
        <v>4351</v>
      </c>
      <c r="G1059" s="1" t="s">
        <v>4352</v>
      </c>
    </row>
    <row r="1060" spans="1:7" x14ac:dyDescent="0.25">
      <c r="A1060" s="2">
        <v>1058</v>
      </c>
      <c r="B1060" s="1" t="s">
        <v>4353</v>
      </c>
      <c r="C1060" s="1" t="s">
        <v>4354</v>
      </c>
      <c r="D1060" s="1" t="s">
        <v>417</v>
      </c>
      <c r="E1060" s="1" t="str">
        <f>HYPERLINK("https://doi.org/10.1111/ffe.13217","DOI Link")</f>
        <v>DOI Link</v>
      </c>
      <c r="F1060" s="1" t="s">
        <v>4355</v>
      </c>
      <c r="G1060" s="1" t="s">
        <v>4356</v>
      </c>
    </row>
    <row r="1061" spans="1:7" x14ac:dyDescent="0.25">
      <c r="A1061" s="2">
        <v>1059</v>
      </c>
      <c r="B1061" s="1" t="s">
        <v>4357</v>
      </c>
      <c r="C1061" s="1" t="s">
        <v>4358</v>
      </c>
      <c r="D1061" s="1" t="s">
        <v>13</v>
      </c>
      <c r="E1061" s="1" t="str">
        <f>HYPERLINK("https://doi.org/10.1016/j.ijfatigue.2020.105561","DOI Link")</f>
        <v>DOI Link</v>
      </c>
      <c r="F1061" s="1" t="s">
        <v>4359</v>
      </c>
      <c r="G1061" s="1" t="s">
        <v>4360</v>
      </c>
    </row>
    <row r="1062" spans="1:7" x14ac:dyDescent="0.25">
      <c r="A1062" s="2">
        <v>1060</v>
      </c>
      <c r="B1062" s="1" t="s">
        <v>4361</v>
      </c>
      <c r="C1062" s="1" t="s">
        <v>4362</v>
      </c>
      <c r="D1062" s="1" t="s">
        <v>13</v>
      </c>
      <c r="E1062" s="1" t="str">
        <f>HYPERLINK("https://doi.org/10.1016/j.ijfatigue.2020.105565","DOI Link")</f>
        <v>DOI Link</v>
      </c>
      <c r="F1062" s="1" t="s">
        <v>4363</v>
      </c>
      <c r="G1062" s="1" t="s">
        <v>4364</v>
      </c>
    </row>
    <row r="1063" spans="1:7" x14ac:dyDescent="0.25">
      <c r="A1063" s="2">
        <v>1061</v>
      </c>
      <c r="B1063" s="1" t="s">
        <v>4365</v>
      </c>
      <c r="C1063" s="1" t="s">
        <v>4366</v>
      </c>
      <c r="D1063" s="1" t="s">
        <v>13</v>
      </c>
      <c r="E1063" s="1" t="str">
        <f>HYPERLINK("https://doi.org/10.1016/j.ijfatigue.2020.105568","DOI Link")</f>
        <v>DOI Link</v>
      </c>
      <c r="F1063" s="1" t="s">
        <v>4367</v>
      </c>
      <c r="G1063" s="1" t="s">
        <v>4368</v>
      </c>
    </row>
    <row r="1064" spans="1:7" x14ac:dyDescent="0.25">
      <c r="A1064" s="2">
        <v>1062</v>
      </c>
      <c r="B1064" s="1" t="s">
        <v>4369</v>
      </c>
      <c r="C1064" s="1" t="s">
        <v>4370</v>
      </c>
      <c r="D1064" s="1" t="s">
        <v>13</v>
      </c>
      <c r="E1064" s="1" t="str">
        <f>HYPERLINK("https://doi.org/10.1016/j.ijfatigue.2020.105542","DOI Link")</f>
        <v>DOI Link</v>
      </c>
      <c r="F1064" s="1" t="s">
        <v>4371</v>
      </c>
      <c r="G1064" s="1" t="s">
        <v>4372</v>
      </c>
    </row>
    <row r="1065" spans="1:7" x14ac:dyDescent="0.25">
      <c r="A1065" s="2">
        <v>1063</v>
      </c>
      <c r="B1065" s="1" t="s">
        <v>4373</v>
      </c>
      <c r="C1065" s="1" t="s">
        <v>4374</v>
      </c>
      <c r="D1065" s="1" t="s">
        <v>70</v>
      </c>
      <c r="E1065" s="1" t="str">
        <f>HYPERLINK("https://doi.org/10.1016/j.tafmec.2020.102510","DOI Link")</f>
        <v>DOI Link</v>
      </c>
      <c r="F1065" s="1" t="s">
        <v>4375</v>
      </c>
      <c r="G1065" s="1" t="s">
        <v>4376</v>
      </c>
    </row>
    <row r="1066" spans="1:7" x14ac:dyDescent="0.25">
      <c r="A1066" s="2">
        <v>1064</v>
      </c>
      <c r="B1066" s="1" t="s">
        <v>4377</v>
      </c>
      <c r="C1066" s="1" t="s">
        <v>4378</v>
      </c>
      <c r="D1066" s="1" t="s">
        <v>417</v>
      </c>
      <c r="E1066" s="1" t="str">
        <f>HYPERLINK("https://doi.org/10.1111/ffe.13193","DOI Link")</f>
        <v>DOI Link</v>
      </c>
      <c r="F1066" s="1" t="s">
        <v>4379</v>
      </c>
      <c r="G1066" s="1" t="s">
        <v>4380</v>
      </c>
    </row>
    <row r="1067" spans="1:7" ht="14.4" x14ac:dyDescent="0.25">
      <c r="A1067" s="2">
        <v>1065</v>
      </c>
      <c r="B1067" s="1" t="s">
        <v>4381</v>
      </c>
      <c r="C1067" s="1" t="s">
        <v>4382</v>
      </c>
      <c r="D1067" s="1" t="s">
        <v>578</v>
      </c>
      <c r="E1067" s="1" t="str">
        <f>HYPERLINK("https://doi.org/10.12073/j.hjxb.20190718003","DOI Link")</f>
        <v>DOI Link</v>
      </c>
      <c r="F1067" s="1" t="s">
        <v>8812</v>
      </c>
      <c r="G1067" s="1" t="s">
        <v>4383</v>
      </c>
    </row>
    <row r="1068" spans="1:7" ht="14.4" x14ac:dyDescent="0.25">
      <c r="A1068" s="2">
        <v>1066</v>
      </c>
      <c r="B1068" s="1" t="s">
        <v>4384</v>
      </c>
      <c r="C1068" s="1" t="s">
        <v>4385</v>
      </c>
      <c r="D1068" s="1" t="s">
        <v>720</v>
      </c>
      <c r="E1068" s="1" t="str">
        <f>HYPERLINK("https://doi.org/10.1108/ACMM-02-2020-2258","DOI Link")</f>
        <v>DOI Link</v>
      </c>
      <c r="F1068" s="1" t="s">
        <v>8813</v>
      </c>
      <c r="G1068" s="1" t="s">
        <v>4386</v>
      </c>
    </row>
    <row r="1069" spans="1:7" x14ac:dyDescent="0.25">
      <c r="A1069" s="2">
        <v>1067</v>
      </c>
      <c r="B1069" s="1" t="s">
        <v>4387</v>
      </c>
      <c r="C1069" s="1" t="s">
        <v>4388</v>
      </c>
      <c r="D1069" s="1" t="s">
        <v>1137</v>
      </c>
      <c r="E1069" s="1" t="str">
        <f>HYPERLINK("https://doi.org/10.11900/0412.1961.2019.00337","DOI Link")</f>
        <v>DOI Link</v>
      </c>
      <c r="F1069" s="1" t="s">
        <v>4389</v>
      </c>
      <c r="G1069" s="1" t="s">
        <v>4390</v>
      </c>
    </row>
    <row r="1070" spans="1:7" x14ac:dyDescent="0.25">
      <c r="A1070" s="2">
        <v>1068</v>
      </c>
      <c r="B1070" s="1" t="s">
        <v>4391</v>
      </c>
      <c r="C1070" s="1" t="s">
        <v>4392</v>
      </c>
      <c r="D1070" s="1" t="s">
        <v>4393</v>
      </c>
      <c r="E1070" s="1" t="str">
        <f>HYPERLINK("https://doi.org/10.1080/10584587.2020.1728662","DOI Link")</f>
        <v>DOI Link</v>
      </c>
      <c r="F1070" s="1" t="s">
        <v>4394</v>
      </c>
      <c r="G1070" s="1" t="s">
        <v>4395</v>
      </c>
    </row>
    <row r="1071" spans="1:7" x14ac:dyDescent="0.25">
      <c r="A1071" s="2">
        <v>1069</v>
      </c>
      <c r="B1071" s="1" t="s">
        <v>4396</v>
      </c>
      <c r="C1071" s="1" t="s">
        <v>4397</v>
      </c>
      <c r="D1071" s="1" t="s">
        <v>4398</v>
      </c>
      <c r="E1071" s="1" t="str">
        <f>HYPERLINK("https://doi.org/10.1080/02670844.2019.1609172","DOI Link")</f>
        <v>DOI Link</v>
      </c>
      <c r="F1071" s="1" t="s">
        <v>4399</v>
      </c>
      <c r="G1071" s="1" t="s">
        <v>4400</v>
      </c>
    </row>
    <row r="1072" spans="1:7" x14ac:dyDescent="0.25">
      <c r="A1072" s="2">
        <v>1070</v>
      </c>
      <c r="B1072" s="1" t="s">
        <v>4401</v>
      </c>
      <c r="C1072" s="1" t="s">
        <v>4402</v>
      </c>
      <c r="D1072" s="1" t="s">
        <v>4191</v>
      </c>
      <c r="E1072" s="1" t="str">
        <f>HYPERLINK("https://doi.org/10.1007/s11003-020-00374-5","DOI Link")</f>
        <v>DOI Link</v>
      </c>
      <c r="F1072" s="1" t="s">
        <v>4403</v>
      </c>
      <c r="G1072" s="1" t="s">
        <v>4404</v>
      </c>
    </row>
    <row r="1073" spans="1:7" x14ac:dyDescent="0.25">
      <c r="A1073" s="2">
        <v>1071</v>
      </c>
      <c r="B1073" s="1" t="s">
        <v>4405</v>
      </c>
      <c r="C1073" s="1" t="s">
        <v>4406</v>
      </c>
      <c r="D1073" s="1" t="s">
        <v>1699</v>
      </c>
      <c r="E1073" s="1" t="str">
        <f>HYPERLINK("https://doi.org/10.11717/j.issn:2095-1922.2020.03.12","DOI Link")</f>
        <v>DOI Link</v>
      </c>
      <c r="F1073" s="1" t="s">
        <v>4407</v>
      </c>
      <c r="G1073" s="1" t="s">
        <v>4408</v>
      </c>
    </row>
    <row r="1074" spans="1:7" ht="14.4" x14ac:dyDescent="0.25">
      <c r="A1074" s="2">
        <v>1072</v>
      </c>
      <c r="B1074" s="1" t="s">
        <v>4409</v>
      </c>
      <c r="C1074" s="1" t="s">
        <v>8814</v>
      </c>
      <c r="D1074" s="1" t="s">
        <v>2378</v>
      </c>
      <c r="E1074" s="1" t="str">
        <f>HYPERLINK("https://doi.org/10.13374/j.issn2095-9389.2019.06.10.004","DOI Link")</f>
        <v>DOI Link</v>
      </c>
      <c r="F1074" s="1" t="s">
        <v>8815</v>
      </c>
      <c r="G1074" s="1" t="s">
        <v>4410</v>
      </c>
    </row>
    <row r="1075" spans="1:7" x14ac:dyDescent="0.25">
      <c r="A1075" s="2">
        <v>1073</v>
      </c>
      <c r="B1075" s="1" t="s">
        <v>4411</v>
      </c>
      <c r="C1075" s="1" t="s">
        <v>4412</v>
      </c>
      <c r="D1075" s="1" t="s">
        <v>248</v>
      </c>
      <c r="E1075" s="1" t="str">
        <f>HYPERLINK("https://doi.org/10.3390/ma13102368","DOI Link")</f>
        <v>DOI Link</v>
      </c>
      <c r="F1075" s="1" t="s">
        <v>4413</v>
      </c>
      <c r="G1075" s="1" t="s">
        <v>1418</v>
      </c>
    </row>
    <row r="1076" spans="1:7" x14ac:dyDescent="0.25">
      <c r="A1076" s="2">
        <v>1074</v>
      </c>
      <c r="B1076" s="1" t="s">
        <v>4414</v>
      </c>
      <c r="C1076" s="1" t="s">
        <v>4415</v>
      </c>
      <c r="D1076" s="1" t="s">
        <v>248</v>
      </c>
      <c r="E1076" s="1" t="str">
        <f>HYPERLINK("https://doi.org/10.3390/ma13102269","DOI Link")</f>
        <v>DOI Link</v>
      </c>
      <c r="F1076" s="1" t="s">
        <v>4416</v>
      </c>
      <c r="G1076" s="1" t="s">
        <v>4417</v>
      </c>
    </row>
    <row r="1077" spans="1:7" x14ac:dyDescent="0.25">
      <c r="A1077" s="2">
        <v>1075</v>
      </c>
      <c r="B1077" s="1" t="s">
        <v>4418</v>
      </c>
      <c r="C1077" s="1" t="s">
        <v>4419</v>
      </c>
      <c r="D1077" s="1" t="s">
        <v>1316</v>
      </c>
      <c r="E1077" s="1" t="str">
        <f>HYPERLINK("https://doi.org/10.1680/jgeot.18.P.313","DOI Link")</f>
        <v>DOI Link</v>
      </c>
      <c r="F1077" s="1" t="s">
        <v>4420</v>
      </c>
      <c r="G1077" s="1" t="s">
        <v>4421</v>
      </c>
    </row>
    <row r="1078" spans="1:7" x14ac:dyDescent="0.25">
      <c r="A1078" s="2">
        <v>1076</v>
      </c>
      <c r="B1078" s="1" t="s">
        <v>4422</v>
      </c>
      <c r="C1078" s="1" t="s">
        <v>4423</v>
      </c>
      <c r="D1078" s="1" t="s">
        <v>2012</v>
      </c>
      <c r="E1078" s="1" t="str">
        <f>HYPERLINK("https://doi.org/10.1016/j.tws.2020.106701","DOI Link")</f>
        <v>DOI Link</v>
      </c>
      <c r="F1078" s="1" t="s">
        <v>4424</v>
      </c>
      <c r="G1078" s="1" t="s">
        <v>4425</v>
      </c>
    </row>
    <row r="1079" spans="1:7" x14ac:dyDescent="0.25">
      <c r="A1079" s="2">
        <v>1077</v>
      </c>
      <c r="B1079" s="1" t="s">
        <v>4426</v>
      </c>
      <c r="C1079" s="1" t="s">
        <v>4427</v>
      </c>
      <c r="D1079" s="1" t="s">
        <v>224</v>
      </c>
      <c r="E1079" s="1" t="str">
        <f>HYPERLINK("https://doi.org/10.1016/j.engstruct.2020.110374","DOI Link")</f>
        <v>DOI Link</v>
      </c>
      <c r="F1079" s="1" t="s">
        <v>4428</v>
      </c>
      <c r="G1079" s="1" t="s">
        <v>4429</v>
      </c>
    </row>
    <row r="1080" spans="1:7" x14ac:dyDescent="0.25">
      <c r="A1080" s="2">
        <v>1078</v>
      </c>
      <c r="B1080" s="1" t="s">
        <v>4430</v>
      </c>
      <c r="C1080" s="1" t="s">
        <v>4431</v>
      </c>
      <c r="D1080" s="1" t="s">
        <v>2217</v>
      </c>
      <c r="E1080" s="1" t="str">
        <f>HYPERLINK("https://doi.org/10.1016/j.marstruc.2020.102739","DOI Link")</f>
        <v>DOI Link</v>
      </c>
      <c r="F1080" s="1" t="s">
        <v>4432</v>
      </c>
      <c r="G1080" s="1" t="s">
        <v>4433</v>
      </c>
    </row>
    <row r="1081" spans="1:7" x14ac:dyDescent="0.25">
      <c r="A1081" s="2">
        <v>1079</v>
      </c>
      <c r="B1081" s="1" t="s">
        <v>4434</v>
      </c>
      <c r="C1081" s="1" t="s">
        <v>4435</v>
      </c>
      <c r="D1081" s="1" t="s">
        <v>13</v>
      </c>
      <c r="E1081" s="1" t="str">
        <f>HYPERLINK("https://doi.org/10.1016/j.ijfatigue.2020.105522","DOI Link")</f>
        <v>DOI Link</v>
      </c>
      <c r="F1081" s="1" t="s">
        <v>4436</v>
      </c>
      <c r="G1081" s="1" t="s">
        <v>4437</v>
      </c>
    </row>
    <row r="1082" spans="1:7" x14ac:dyDescent="0.25">
      <c r="A1082" s="2">
        <v>1080</v>
      </c>
      <c r="B1082" s="1" t="s">
        <v>4438</v>
      </c>
      <c r="C1082" s="1" t="s">
        <v>4439</v>
      </c>
      <c r="D1082" s="1" t="s">
        <v>94</v>
      </c>
      <c r="E1082" s="1" t="str">
        <f>HYPERLINK("https://doi.org/10.1016/j.jobe.2019.101160","DOI Link")</f>
        <v>DOI Link</v>
      </c>
      <c r="F1082" s="1" t="s">
        <v>4440</v>
      </c>
      <c r="G1082" s="1" t="s">
        <v>4441</v>
      </c>
    </row>
    <row r="1083" spans="1:7" x14ac:dyDescent="0.25">
      <c r="A1083" s="2">
        <v>1081</v>
      </c>
      <c r="B1083" s="1" t="s">
        <v>4442</v>
      </c>
      <c r="C1083" s="1" t="s">
        <v>4443</v>
      </c>
      <c r="D1083" s="1" t="s">
        <v>13</v>
      </c>
      <c r="E1083" s="1" t="str">
        <f>HYPERLINK("https://doi.org/10.1016/j.ijfatigue.2020.105498","DOI Link")</f>
        <v>DOI Link</v>
      </c>
      <c r="F1083" s="1" t="s">
        <v>4444</v>
      </c>
      <c r="G1083" s="1" t="s">
        <v>4445</v>
      </c>
    </row>
    <row r="1084" spans="1:7" x14ac:dyDescent="0.25">
      <c r="A1084" s="2">
        <v>1082</v>
      </c>
      <c r="B1084" s="1" t="s">
        <v>4446</v>
      </c>
      <c r="C1084" s="1" t="s">
        <v>4447</v>
      </c>
      <c r="D1084" s="1" t="s">
        <v>13</v>
      </c>
      <c r="E1084" s="1" t="str">
        <f>HYPERLINK("https://doi.org/10.1016/j.ijfatigue.2020.105477","DOI Link")</f>
        <v>DOI Link</v>
      </c>
      <c r="F1084" s="1" t="s">
        <v>4448</v>
      </c>
      <c r="G1084" s="1" t="s">
        <v>4449</v>
      </c>
    </row>
    <row r="1085" spans="1:7" x14ac:dyDescent="0.25">
      <c r="A1085" s="2">
        <v>1083</v>
      </c>
      <c r="B1085" s="1" t="s">
        <v>4450</v>
      </c>
      <c r="C1085" s="1" t="s">
        <v>4451</v>
      </c>
      <c r="D1085" s="1" t="s">
        <v>13</v>
      </c>
      <c r="E1085" s="1" t="str">
        <f>HYPERLINK("https://doi.org/10.1016/j.ijfatigue.2020.105476","DOI Link")</f>
        <v>DOI Link</v>
      </c>
      <c r="F1085" s="1" t="s">
        <v>4452</v>
      </c>
      <c r="G1085" s="1" t="s">
        <v>4453</v>
      </c>
    </row>
    <row r="1086" spans="1:7" x14ac:dyDescent="0.25">
      <c r="A1086" s="2">
        <v>1084</v>
      </c>
      <c r="B1086" s="1" t="s">
        <v>4454</v>
      </c>
      <c r="C1086" s="1" t="s">
        <v>4455</v>
      </c>
      <c r="D1086" s="1" t="s">
        <v>13</v>
      </c>
      <c r="E1086" s="1" t="str">
        <f>HYPERLINK("https://doi.org/10.1016/j.ijfatigue.2020.105499","DOI Link")</f>
        <v>DOI Link</v>
      </c>
      <c r="F1086" s="1" t="s">
        <v>4456</v>
      </c>
      <c r="G1086" s="1" t="s">
        <v>4457</v>
      </c>
    </row>
    <row r="1087" spans="1:7" x14ac:dyDescent="0.25">
      <c r="A1087" s="2">
        <v>1085</v>
      </c>
      <c r="B1087" s="1" t="s">
        <v>4458</v>
      </c>
      <c r="C1087" s="1" t="s">
        <v>4459</v>
      </c>
      <c r="D1087" s="1" t="s">
        <v>13</v>
      </c>
      <c r="E1087" s="1" t="str">
        <f>HYPERLINK("https://doi.org/10.1016/j.ijfatigue.2019.105466","DOI Link")</f>
        <v>DOI Link</v>
      </c>
      <c r="F1087" s="1" t="s">
        <v>4460</v>
      </c>
      <c r="G1087" s="1" t="s">
        <v>4461</v>
      </c>
    </row>
    <row r="1088" spans="1:7" x14ac:dyDescent="0.25">
      <c r="A1088" s="2">
        <v>1086</v>
      </c>
      <c r="B1088" s="1" t="s">
        <v>4462</v>
      </c>
      <c r="C1088" s="1" t="s">
        <v>4463</v>
      </c>
      <c r="D1088" s="1" t="s">
        <v>13</v>
      </c>
      <c r="E1088" s="1" t="str">
        <f>HYPERLINK("https://doi.org/10.1016/j.ijfatigue.2020.105482","DOI Link")</f>
        <v>DOI Link</v>
      </c>
      <c r="F1088" s="1" t="s">
        <v>4464</v>
      </c>
      <c r="G1088" s="1" t="s">
        <v>4465</v>
      </c>
    </row>
    <row r="1089" spans="1:7" x14ac:dyDescent="0.25">
      <c r="A1089" s="2">
        <v>1087</v>
      </c>
      <c r="B1089" s="1" t="s">
        <v>4466</v>
      </c>
      <c r="C1089" s="1" t="s">
        <v>4467</v>
      </c>
      <c r="D1089" s="1" t="s">
        <v>13</v>
      </c>
      <c r="E1089" s="1" t="str">
        <f>HYPERLINK("https://doi.org/10.1016/j.ijfatigue.2019.105469","DOI Link")</f>
        <v>DOI Link</v>
      </c>
      <c r="F1089" s="1" t="s">
        <v>4468</v>
      </c>
      <c r="G1089" s="1" t="s">
        <v>4469</v>
      </c>
    </row>
    <row r="1090" spans="1:7" x14ac:dyDescent="0.25">
      <c r="A1090" s="2">
        <v>1088</v>
      </c>
      <c r="B1090" s="1" t="s">
        <v>4470</v>
      </c>
      <c r="C1090" s="1" t="s">
        <v>4471</v>
      </c>
      <c r="D1090" s="1" t="s">
        <v>61</v>
      </c>
      <c r="E1090" s="1" t="str">
        <f>HYPERLINK("https://doi.org/10.1016/j.jcsr.2019.105879","DOI Link")</f>
        <v>DOI Link</v>
      </c>
      <c r="F1090" s="1" t="s">
        <v>4472</v>
      </c>
      <c r="G1090" s="1" t="s">
        <v>4473</v>
      </c>
    </row>
    <row r="1091" spans="1:7" ht="14.4" x14ac:dyDescent="0.25">
      <c r="A1091" s="2">
        <v>1089</v>
      </c>
      <c r="B1091" s="1" t="s">
        <v>4474</v>
      </c>
      <c r="C1091" s="1" t="s">
        <v>4475</v>
      </c>
      <c r="D1091" s="1" t="s">
        <v>446</v>
      </c>
      <c r="E1091" s="1" t="str">
        <f>HYPERLINK("https://doi.org/10.11896/cldb.19040076","DOI Link")</f>
        <v>DOI Link</v>
      </c>
      <c r="F1091" s="1" t="s">
        <v>8816</v>
      </c>
      <c r="G1091" s="1" t="s">
        <v>4476</v>
      </c>
    </row>
    <row r="1092" spans="1:7" ht="14.4" x14ac:dyDescent="0.25">
      <c r="A1092" s="2">
        <v>1090</v>
      </c>
      <c r="B1092" s="1" t="s">
        <v>4477</v>
      </c>
      <c r="C1092" s="1" t="s">
        <v>4478</v>
      </c>
      <c r="D1092" s="1" t="s">
        <v>4479</v>
      </c>
      <c r="E1092" s="1" t="str">
        <f>HYPERLINK("https://doi.org/10.7538/yzk.2019.youxian.0610","DOI Link")</f>
        <v>DOI Link</v>
      </c>
      <c r="F1092" s="1" t="s">
        <v>8817</v>
      </c>
      <c r="G1092" s="1" t="s">
        <v>4480</v>
      </c>
    </row>
    <row r="1093" spans="1:7" x14ac:dyDescent="0.25">
      <c r="A1093" s="2">
        <v>1091</v>
      </c>
      <c r="B1093" s="1" t="s">
        <v>4481</v>
      </c>
      <c r="C1093" s="1" t="s">
        <v>4482</v>
      </c>
      <c r="D1093" s="1" t="s">
        <v>4483</v>
      </c>
      <c r="E1093" s="1" t="str">
        <f>HYPERLINK("https://doi.org/10.1016/j.jclepro.2019.119896","DOI Link")</f>
        <v>DOI Link</v>
      </c>
      <c r="F1093" s="1" t="s">
        <v>4484</v>
      </c>
      <c r="G1093" s="1" t="s">
        <v>4485</v>
      </c>
    </row>
    <row r="1094" spans="1:7" x14ac:dyDescent="0.25">
      <c r="A1094" s="2">
        <v>1092</v>
      </c>
      <c r="B1094" s="1" t="s">
        <v>4486</v>
      </c>
      <c r="C1094" s="1" t="s">
        <v>4487</v>
      </c>
      <c r="D1094" s="1" t="s">
        <v>46</v>
      </c>
      <c r="E1094" s="1" t="str">
        <f>HYPERLINK("https://doi.org/10.1016/j.conbuildmat.2019.117932","DOI Link")</f>
        <v>DOI Link</v>
      </c>
      <c r="F1094" s="1" t="s">
        <v>4488</v>
      </c>
      <c r="G1094" s="1" t="s">
        <v>4489</v>
      </c>
    </row>
    <row r="1095" spans="1:7" x14ac:dyDescent="0.25">
      <c r="A1095" s="2">
        <v>1093</v>
      </c>
      <c r="B1095" s="1" t="s">
        <v>4490</v>
      </c>
      <c r="C1095" s="1" t="s">
        <v>4491</v>
      </c>
      <c r="D1095" s="1" t="s">
        <v>2041</v>
      </c>
      <c r="E1095" s="1" t="str">
        <f>HYPERLINK("https://doi.org/10.13465/j.cnki.jvs.2020.07.009","DOI Link")</f>
        <v>DOI Link</v>
      </c>
      <c r="F1095" s="1" t="s">
        <v>4492</v>
      </c>
      <c r="G1095" s="1" t="s">
        <v>4493</v>
      </c>
    </row>
    <row r="1096" spans="1:7" x14ac:dyDescent="0.25">
      <c r="A1096" s="2">
        <v>1094</v>
      </c>
      <c r="B1096" s="1" t="s">
        <v>4494</v>
      </c>
      <c r="C1096" s="1" t="s">
        <v>4495</v>
      </c>
      <c r="D1096" s="1" t="s">
        <v>229</v>
      </c>
      <c r="E1096" s="1" t="str">
        <f>HYPERLINK("https://doi.org/10.1016/j.wear.2020.203207","DOI Link")</f>
        <v>DOI Link</v>
      </c>
      <c r="F1096" s="1" t="s">
        <v>4496</v>
      </c>
      <c r="G1096" s="1" t="s">
        <v>4497</v>
      </c>
    </row>
    <row r="1097" spans="1:7" x14ac:dyDescent="0.25">
      <c r="A1097" s="2">
        <v>1095</v>
      </c>
      <c r="B1097" s="1" t="s">
        <v>4498</v>
      </c>
      <c r="C1097" s="1" t="s">
        <v>4499</v>
      </c>
      <c r="D1097" s="1" t="s">
        <v>224</v>
      </c>
      <c r="E1097" s="1" t="str">
        <f>HYPERLINK("https://doi.org/10.1016/j.engstruct.2019.109926","DOI Link")</f>
        <v>DOI Link</v>
      </c>
      <c r="F1097" s="1" t="s">
        <v>4500</v>
      </c>
      <c r="G1097" s="1" t="s">
        <v>4501</v>
      </c>
    </row>
    <row r="1098" spans="1:7" x14ac:dyDescent="0.25">
      <c r="A1098" s="2">
        <v>1096</v>
      </c>
      <c r="B1098" s="1" t="s">
        <v>4502</v>
      </c>
      <c r="C1098" s="1" t="s">
        <v>4503</v>
      </c>
      <c r="D1098" s="1" t="s">
        <v>4504</v>
      </c>
      <c r="E1098" s="1" t="str">
        <f>HYPERLINK("https://doi.org/10.3390/s20082288","DOI Link")</f>
        <v>DOI Link</v>
      </c>
      <c r="F1098" s="1" t="s">
        <v>4505</v>
      </c>
      <c r="G1098" s="1" t="s">
        <v>4506</v>
      </c>
    </row>
    <row r="1099" spans="1:7" x14ac:dyDescent="0.25">
      <c r="A1099" s="2">
        <v>1097</v>
      </c>
      <c r="B1099" s="1" t="s">
        <v>4507</v>
      </c>
      <c r="C1099" s="1" t="s">
        <v>4508</v>
      </c>
      <c r="D1099" s="1" t="s">
        <v>3670</v>
      </c>
      <c r="E1099" s="1" t="str">
        <f>HYPERLINK("https://doi.org/10.13228/j.boyuan.issnl001-0963.20190148","DOI Link")</f>
        <v>DOI Link</v>
      </c>
      <c r="F1099" s="1" t="s">
        <v>4509</v>
      </c>
      <c r="G1099" s="1" t="s">
        <v>4510</v>
      </c>
    </row>
    <row r="1100" spans="1:7" x14ac:dyDescent="0.25">
      <c r="A1100" s="2">
        <v>1098</v>
      </c>
      <c r="B1100" s="1" t="s">
        <v>4511</v>
      </c>
      <c r="C1100" s="1" t="s">
        <v>4512</v>
      </c>
      <c r="D1100" s="1" t="s">
        <v>2451</v>
      </c>
      <c r="E1100" s="1" t="str">
        <f>HYPERLINK("https://doi.org/10.1002/stab.201900118","DOI Link")</f>
        <v>DOI Link</v>
      </c>
      <c r="F1100" s="1" t="s">
        <v>4513</v>
      </c>
      <c r="G1100" s="1" t="s">
        <v>4514</v>
      </c>
    </row>
    <row r="1101" spans="1:7" x14ac:dyDescent="0.25">
      <c r="A1101" s="2">
        <v>1099</v>
      </c>
      <c r="B1101" s="1" t="s">
        <v>4515</v>
      </c>
      <c r="C1101" s="1" t="s">
        <v>4516</v>
      </c>
      <c r="D1101" s="1" t="s">
        <v>248</v>
      </c>
      <c r="E1101" s="1" t="str">
        <f>HYPERLINK("https://doi.org/10.3390/MA13071768","DOI Link")</f>
        <v>DOI Link</v>
      </c>
      <c r="F1101" s="1" t="s">
        <v>4517</v>
      </c>
      <c r="G1101" s="1" t="s">
        <v>4518</v>
      </c>
    </row>
    <row r="1102" spans="1:7" x14ac:dyDescent="0.25">
      <c r="A1102" s="2">
        <v>1100</v>
      </c>
      <c r="B1102" s="1" t="s">
        <v>4519</v>
      </c>
      <c r="C1102" s="1" t="s">
        <v>4520</v>
      </c>
      <c r="D1102" s="1" t="s">
        <v>4521</v>
      </c>
      <c r="E1102" s="1" t="str">
        <f>HYPERLINK("https://doi.org/10.11777/j.issn1000-3304.2019.19184","DOI Link")</f>
        <v>DOI Link</v>
      </c>
      <c r="F1102" s="1" t="s">
        <v>4522</v>
      </c>
      <c r="G1102" s="1" t="s">
        <v>4523</v>
      </c>
    </row>
    <row r="1103" spans="1:7" x14ac:dyDescent="0.25">
      <c r="A1103" s="2">
        <v>1101</v>
      </c>
      <c r="B1103" s="1" t="s">
        <v>4524</v>
      </c>
      <c r="C1103" s="1" t="s">
        <v>4525</v>
      </c>
      <c r="D1103" s="1" t="s">
        <v>4526</v>
      </c>
      <c r="E1103" s="1" t="str">
        <f>HYPERLINK("https://doi.org/10.1007/s40098-020-00430-6","DOI Link")</f>
        <v>DOI Link</v>
      </c>
      <c r="F1103" s="1" t="s">
        <v>4527</v>
      </c>
      <c r="G1103" s="1" t="s">
        <v>4528</v>
      </c>
    </row>
    <row r="1104" spans="1:7" x14ac:dyDescent="0.25">
      <c r="A1104" s="2">
        <v>1102</v>
      </c>
      <c r="B1104" s="1" t="s">
        <v>4529</v>
      </c>
      <c r="C1104" s="1" t="s">
        <v>4530</v>
      </c>
      <c r="D1104" s="1" t="s">
        <v>463</v>
      </c>
      <c r="E1104" s="1" t="str">
        <f>HYPERLINK("https://doi.org/10.3390/app10072293","DOI Link")</f>
        <v>DOI Link</v>
      </c>
      <c r="F1104" s="1" t="s">
        <v>4531</v>
      </c>
      <c r="G1104" s="1" t="s">
        <v>4532</v>
      </c>
    </row>
    <row r="1105" spans="1:7" x14ac:dyDescent="0.25">
      <c r="A1105" s="2">
        <v>1103</v>
      </c>
      <c r="B1105" s="1" t="s">
        <v>4533</v>
      </c>
      <c r="C1105" s="1" t="s">
        <v>4534</v>
      </c>
      <c r="D1105" s="1" t="s">
        <v>248</v>
      </c>
      <c r="E1105" s="1" t="str">
        <f>HYPERLINK("https://doi.org/10.3390/ma13071587","DOI Link")</f>
        <v>DOI Link</v>
      </c>
      <c r="F1105" s="1" t="s">
        <v>4535</v>
      </c>
      <c r="G1105" s="1" t="s">
        <v>4536</v>
      </c>
    </row>
    <row r="1106" spans="1:7" x14ac:dyDescent="0.25">
      <c r="A1106" s="2">
        <v>1104</v>
      </c>
      <c r="B1106" s="1" t="s">
        <v>4537</v>
      </c>
      <c r="C1106" s="1" t="s">
        <v>4538</v>
      </c>
      <c r="D1106" s="1" t="s">
        <v>4539</v>
      </c>
      <c r="E1106" s="1" t="str">
        <f>HYPERLINK("https://doi.org/10.1680/jmacr.18.00187","DOI Link")</f>
        <v>DOI Link</v>
      </c>
      <c r="F1106" s="1" t="s">
        <v>4540</v>
      </c>
      <c r="G1106" s="1" t="s">
        <v>4541</v>
      </c>
    </row>
    <row r="1107" spans="1:7" x14ac:dyDescent="0.25">
      <c r="A1107" s="2">
        <v>1105</v>
      </c>
      <c r="B1107" s="1" t="s">
        <v>4542</v>
      </c>
      <c r="C1107" s="1" t="s">
        <v>4543</v>
      </c>
      <c r="D1107" s="1" t="s">
        <v>125</v>
      </c>
      <c r="E1107" s="1" t="str">
        <f>HYPERLINK("https://doi.org/10.1007/s40430-020-02276-8","DOI Link")</f>
        <v>DOI Link</v>
      </c>
      <c r="F1107" s="1" t="s">
        <v>4544</v>
      </c>
      <c r="G1107" s="1" t="s">
        <v>4545</v>
      </c>
    </row>
    <row r="1108" spans="1:7" x14ac:dyDescent="0.25">
      <c r="A1108" s="2">
        <v>1106</v>
      </c>
      <c r="B1108" s="1" t="s">
        <v>4546</v>
      </c>
      <c r="C1108" s="1" t="s">
        <v>4547</v>
      </c>
      <c r="D1108" s="1" t="s">
        <v>51</v>
      </c>
      <c r="E1108" s="1" t="str">
        <f>HYPERLINK("https://doi.org/10.1016/j.istruc.2020.01.032","DOI Link")</f>
        <v>DOI Link</v>
      </c>
      <c r="F1108" s="1" t="s">
        <v>4548</v>
      </c>
      <c r="G1108" s="1" t="s">
        <v>4549</v>
      </c>
    </row>
    <row r="1109" spans="1:7" x14ac:dyDescent="0.25">
      <c r="A1109" s="2">
        <v>1107</v>
      </c>
      <c r="B1109" s="1" t="s">
        <v>4550</v>
      </c>
      <c r="C1109" s="1" t="s">
        <v>4551</v>
      </c>
      <c r="D1109" s="1" t="s">
        <v>1595</v>
      </c>
      <c r="E1109" s="1" t="str">
        <f>HYPERLINK("https://doi.org/10.1016/j.jmapro.2020.01.047","DOI Link")</f>
        <v>DOI Link</v>
      </c>
      <c r="F1109" s="1" t="s">
        <v>4552</v>
      </c>
      <c r="G1109" s="1" t="s">
        <v>4553</v>
      </c>
    </row>
    <row r="1110" spans="1:7" x14ac:dyDescent="0.25">
      <c r="A1110" s="2">
        <v>1108</v>
      </c>
      <c r="B1110" s="1" t="s">
        <v>4554</v>
      </c>
      <c r="C1110" s="1" t="s">
        <v>4555</v>
      </c>
      <c r="D1110" s="1" t="s">
        <v>914</v>
      </c>
      <c r="E1110" s="1" t="str">
        <f>HYPERLINK("https://doi.org/10.1061/(ASCE)MT.1943-5533.0003098","DOI Link")</f>
        <v>DOI Link</v>
      </c>
      <c r="F1110" s="1" t="s">
        <v>4556</v>
      </c>
      <c r="G1110" s="1" t="s">
        <v>4557</v>
      </c>
    </row>
    <row r="1111" spans="1:7" x14ac:dyDescent="0.25">
      <c r="A1111" s="2">
        <v>1109</v>
      </c>
      <c r="B1111" s="1" t="s">
        <v>4558</v>
      </c>
      <c r="C1111" s="1" t="s">
        <v>4559</v>
      </c>
      <c r="D1111" s="1" t="s">
        <v>70</v>
      </c>
      <c r="E1111" s="1" t="str">
        <f>HYPERLINK("https://doi.org/10.1016/j.tafmec.2020.102477","DOI Link")</f>
        <v>DOI Link</v>
      </c>
      <c r="F1111" s="1" t="s">
        <v>4560</v>
      </c>
      <c r="G1111" s="1" t="s">
        <v>4561</v>
      </c>
    </row>
    <row r="1112" spans="1:7" x14ac:dyDescent="0.25">
      <c r="A1112" s="2">
        <v>1110</v>
      </c>
      <c r="B1112" s="1" t="s">
        <v>4562</v>
      </c>
      <c r="C1112" s="1" t="s">
        <v>4563</v>
      </c>
      <c r="D1112" s="1" t="s">
        <v>797</v>
      </c>
      <c r="E1112" s="1" t="str">
        <f>HYPERLINK("https://doi.org/10.1002/srin.201900550","DOI Link")</f>
        <v>DOI Link</v>
      </c>
      <c r="F1112" s="1" t="s">
        <v>4564</v>
      </c>
      <c r="G1112" s="1" t="s">
        <v>4565</v>
      </c>
    </row>
    <row r="1113" spans="1:7" x14ac:dyDescent="0.25">
      <c r="A1113" s="2">
        <v>1111</v>
      </c>
      <c r="B1113" s="1" t="s">
        <v>4566</v>
      </c>
      <c r="C1113" s="1" t="s">
        <v>4567</v>
      </c>
      <c r="D1113" s="1" t="s">
        <v>13</v>
      </c>
      <c r="E1113" s="1" t="str">
        <f>HYPERLINK("https://doi.org/10.1016/j.ijfatigue.2019.105416","DOI Link")</f>
        <v>DOI Link</v>
      </c>
      <c r="F1113" s="1" t="s">
        <v>4568</v>
      </c>
      <c r="G1113" s="1" t="s">
        <v>4569</v>
      </c>
    </row>
    <row r="1114" spans="1:7" x14ac:dyDescent="0.25">
      <c r="A1114" s="2">
        <v>1112</v>
      </c>
      <c r="B1114" s="1" t="s">
        <v>4570</v>
      </c>
      <c r="C1114" s="1" t="s">
        <v>4571</v>
      </c>
      <c r="D1114" s="1" t="s">
        <v>13</v>
      </c>
      <c r="E1114" s="1" t="str">
        <f>HYPERLINK("https://doi.org/10.1016/j.ijfatigue.2019.105401","DOI Link")</f>
        <v>DOI Link</v>
      </c>
      <c r="F1114" s="1" t="s">
        <v>4572</v>
      </c>
      <c r="G1114" s="1" t="s">
        <v>4573</v>
      </c>
    </row>
    <row r="1115" spans="1:7" ht="14.4" x14ac:dyDescent="0.25">
      <c r="A1115" s="2">
        <v>1113</v>
      </c>
      <c r="B1115" s="1" t="s">
        <v>4574</v>
      </c>
      <c r="C1115" s="1" t="s">
        <v>4575</v>
      </c>
      <c r="D1115" s="1" t="s">
        <v>4576</v>
      </c>
      <c r="E1115" s="1" t="str">
        <f>HYPERLINK("https://doi.org/10.1177/0021998319875211","DOI Link")</f>
        <v>DOI Link</v>
      </c>
      <c r="F1115" s="1" t="s">
        <v>8818</v>
      </c>
      <c r="G1115" s="1" t="s">
        <v>4577</v>
      </c>
    </row>
    <row r="1116" spans="1:7" x14ac:dyDescent="0.25">
      <c r="A1116" s="2">
        <v>1114</v>
      </c>
      <c r="B1116" s="1" t="s">
        <v>4578</v>
      </c>
      <c r="C1116" s="1" t="s">
        <v>4579</v>
      </c>
      <c r="D1116" s="1" t="s">
        <v>4580</v>
      </c>
      <c r="E1116" s="1" t="str">
        <f>HYPERLINK("https://doi.org/10.1007/s10338-019-00126-2","DOI Link")</f>
        <v>DOI Link</v>
      </c>
      <c r="F1116" s="1" t="s">
        <v>4581</v>
      </c>
      <c r="G1116" s="1" t="s">
        <v>4582</v>
      </c>
    </row>
    <row r="1117" spans="1:7" x14ac:dyDescent="0.25">
      <c r="A1117" s="2">
        <v>1115</v>
      </c>
      <c r="B1117" s="1" t="s">
        <v>4583</v>
      </c>
      <c r="C1117" s="1" t="s">
        <v>4584</v>
      </c>
      <c r="D1117" s="1" t="s">
        <v>705</v>
      </c>
      <c r="E1117" s="1" t="str">
        <f>HYPERLINK("https://doi.org/10.11918/201907021","DOI Link")</f>
        <v>DOI Link</v>
      </c>
      <c r="F1117" s="1" t="s">
        <v>4585</v>
      </c>
      <c r="G1117" s="1" t="s">
        <v>4586</v>
      </c>
    </row>
    <row r="1118" spans="1:7" x14ac:dyDescent="0.25">
      <c r="A1118" s="2">
        <v>1116</v>
      </c>
      <c r="B1118" s="1" t="s">
        <v>4587</v>
      </c>
      <c r="C1118" s="1" t="s">
        <v>4588</v>
      </c>
      <c r="D1118" s="1" t="s">
        <v>267</v>
      </c>
      <c r="E1118" s="1" t="str">
        <f>HYPERLINK("https://doi.org/10.1016/j.msea.2020.139141","DOI Link")</f>
        <v>DOI Link</v>
      </c>
      <c r="F1118" s="1" t="s">
        <v>4589</v>
      </c>
      <c r="G1118" s="1" t="s">
        <v>4590</v>
      </c>
    </row>
    <row r="1119" spans="1:7" x14ac:dyDescent="0.25">
      <c r="A1119" s="2">
        <v>1117</v>
      </c>
      <c r="B1119" s="1" t="s">
        <v>4591</v>
      </c>
      <c r="C1119" s="1" t="s">
        <v>4592</v>
      </c>
      <c r="D1119" s="1" t="s">
        <v>1538</v>
      </c>
      <c r="E1119" s="1" t="str">
        <f>HYPERLINK("https://doi.org/10.3969/j.issn.1004-132X.2020.06.014","DOI Link")</f>
        <v>DOI Link</v>
      </c>
      <c r="F1119" s="1" t="s">
        <v>4593</v>
      </c>
      <c r="G1119" s="1" t="s">
        <v>4594</v>
      </c>
    </row>
    <row r="1120" spans="1:7" x14ac:dyDescent="0.25">
      <c r="A1120" s="2">
        <v>1118</v>
      </c>
      <c r="B1120" s="1" t="s">
        <v>4595</v>
      </c>
      <c r="C1120" s="1" t="s">
        <v>4596</v>
      </c>
      <c r="D1120" s="1" t="s">
        <v>46</v>
      </c>
      <c r="E1120" s="1" t="str">
        <f>HYPERLINK("https://doi.org/10.1016/j.conbuildmat.2019.117601","DOI Link")</f>
        <v>DOI Link</v>
      </c>
      <c r="F1120" s="1" t="s">
        <v>4597</v>
      </c>
      <c r="G1120" s="1" t="s">
        <v>4598</v>
      </c>
    </row>
    <row r="1121" spans="1:7" x14ac:dyDescent="0.25">
      <c r="A1121" s="2">
        <v>1119</v>
      </c>
      <c r="B1121" s="1" t="s">
        <v>4599</v>
      </c>
      <c r="C1121" s="1" t="s">
        <v>4600</v>
      </c>
      <c r="D1121" s="1" t="s">
        <v>115</v>
      </c>
      <c r="E1121" s="1" t="str">
        <f>HYPERLINK("https://doi.org/10.1016/j.ijmecsci.2019.105339","DOI Link")</f>
        <v>DOI Link</v>
      </c>
      <c r="F1121" s="1" t="s">
        <v>4601</v>
      </c>
      <c r="G1121" s="1" t="s">
        <v>4602</v>
      </c>
    </row>
    <row r="1122" spans="1:7" x14ac:dyDescent="0.25">
      <c r="A1122" s="2">
        <v>1120</v>
      </c>
      <c r="B1122" s="1" t="s">
        <v>4603</v>
      </c>
      <c r="C1122" s="1" t="s">
        <v>4604</v>
      </c>
      <c r="D1122" s="1" t="s">
        <v>1347</v>
      </c>
      <c r="E1122" s="1" t="str">
        <f>HYPERLINK("https://doi.org/10.1080/15732479.2019.1663220","DOI Link")</f>
        <v>DOI Link</v>
      </c>
      <c r="F1122" s="1" t="s">
        <v>4605</v>
      </c>
      <c r="G1122" s="1" t="s">
        <v>4606</v>
      </c>
    </row>
    <row r="1123" spans="1:7" ht="14.4" x14ac:dyDescent="0.25">
      <c r="A1123" s="2">
        <v>1121</v>
      </c>
      <c r="B1123" s="1" t="s">
        <v>4607</v>
      </c>
      <c r="C1123" s="1" t="s">
        <v>4608</v>
      </c>
      <c r="D1123" s="1" t="s">
        <v>351</v>
      </c>
      <c r="E1123" s="1" t="str">
        <f>HYPERLINK("https://doi.org/10.3390/met10030307","DOI Link")</f>
        <v>DOI Link</v>
      </c>
      <c r="F1123" s="1" t="s">
        <v>8819</v>
      </c>
      <c r="G1123" s="1" t="s">
        <v>4609</v>
      </c>
    </row>
    <row r="1124" spans="1:7" x14ac:dyDescent="0.25">
      <c r="A1124" s="2">
        <v>1122</v>
      </c>
      <c r="B1124" s="1" t="s">
        <v>4610</v>
      </c>
      <c r="C1124" s="1" t="s">
        <v>4611</v>
      </c>
      <c r="D1124" s="1" t="s">
        <v>2186</v>
      </c>
      <c r="E1124" s="1" t="str">
        <f>HYPERLINK("https://doi.org/10.1007/s11223-020-00169-8","DOI Link")</f>
        <v>DOI Link</v>
      </c>
      <c r="F1124" s="1" t="s">
        <v>4612</v>
      </c>
      <c r="G1124" s="1" t="s">
        <v>4613</v>
      </c>
    </row>
    <row r="1125" spans="1:7" x14ac:dyDescent="0.25">
      <c r="A1125" s="2">
        <v>1123</v>
      </c>
      <c r="B1125" s="1" t="s">
        <v>4614</v>
      </c>
      <c r="C1125" s="1" t="s">
        <v>4615</v>
      </c>
      <c r="D1125" s="1" t="s">
        <v>248</v>
      </c>
      <c r="E1125" s="1" t="str">
        <f>HYPERLINK("https://doi.org/10.3390/ma13061464","DOI Link")</f>
        <v>DOI Link</v>
      </c>
      <c r="F1125" s="1" t="s">
        <v>4616</v>
      </c>
      <c r="G1125" s="1" t="s">
        <v>4617</v>
      </c>
    </row>
    <row r="1126" spans="1:7" x14ac:dyDescent="0.25">
      <c r="A1126" s="2">
        <v>1124</v>
      </c>
      <c r="B1126" s="1" t="s">
        <v>4618</v>
      </c>
      <c r="C1126" s="1" t="s">
        <v>4619</v>
      </c>
      <c r="D1126" s="1" t="s">
        <v>4620</v>
      </c>
      <c r="E1126" s="1" t="str">
        <f>HYPERLINK("https://doi.org/10.1007/s11015-020-00942-9","DOI Link")</f>
        <v>DOI Link</v>
      </c>
      <c r="F1126" s="1" t="s">
        <v>4621</v>
      </c>
      <c r="G1126" s="1" t="s">
        <v>4622</v>
      </c>
    </row>
    <row r="1127" spans="1:7" x14ac:dyDescent="0.25">
      <c r="A1127" s="2">
        <v>1125</v>
      </c>
      <c r="B1127" s="1" t="s">
        <v>4623</v>
      </c>
      <c r="C1127" s="1" t="s">
        <v>4624</v>
      </c>
      <c r="D1127" s="1" t="s">
        <v>351</v>
      </c>
      <c r="E1127" s="1" t="str">
        <f>HYPERLINK("https://doi.org/10.3390/met10030371","DOI Link")</f>
        <v>DOI Link</v>
      </c>
      <c r="F1127" s="1" t="s">
        <v>4625</v>
      </c>
      <c r="G1127" s="1" t="s">
        <v>4626</v>
      </c>
    </row>
    <row r="1128" spans="1:7" x14ac:dyDescent="0.25">
      <c r="A1128" s="2">
        <v>1126</v>
      </c>
      <c r="B1128" s="1" t="s">
        <v>4627</v>
      </c>
      <c r="C1128" s="1" t="s">
        <v>4628</v>
      </c>
      <c r="D1128" s="1" t="s">
        <v>463</v>
      </c>
      <c r="E1128" s="1" t="str">
        <f>HYPERLINK("https://doi.org/10.3390/app10051809","DOI Link")</f>
        <v>DOI Link</v>
      </c>
      <c r="F1128" s="1" t="s">
        <v>4629</v>
      </c>
      <c r="G1128" s="1" t="s">
        <v>4630</v>
      </c>
    </row>
    <row r="1129" spans="1:7" x14ac:dyDescent="0.25">
      <c r="A1129" s="2">
        <v>1127</v>
      </c>
      <c r="B1129" s="1" t="s">
        <v>4631</v>
      </c>
      <c r="C1129" s="1" t="s">
        <v>4632</v>
      </c>
      <c r="D1129" s="1" t="s">
        <v>351</v>
      </c>
      <c r="E1129" s="1" t="str">
        <f>HYPERLINK("https://doi.org/10.3390/met10030318","DOI Link")</f>
        <v>DOI Link</v>
      </c>
      <c r="F1129" s="1" t="s">
        <v>4633</v>
      </c>
      <c r="G1129" s="1" t="s">
        <v>4634</v>
      </c>
    </row>
    <row r="1130" spans="1:7" x14ac:dyDescent="0.25">
      <c r="A1130" s="2">
        <v>1128</v>
      </c>
      <c r="B1130" s="1" t="s">
        <v>4635</v>
      </c>
      <c r="C1130" s="1" t="s">
        <v>4636</v>
      </c>
      <c r="D1130" s="1" t="s">
        <v>347</v>
      </c>
      <c r="E1130" s="1" t="str">
        <f>HYPERLINK("https://doi.org/10.3390/cryst10030155","DOI Link")</f>
        <v>DOI Link</v>
      </c>
      <c r="F1130" s="1" t="s">
        <v>4637</v>
      </c>
      <c r="G1130" s="1" t="s">
        <v>4638</v>
      </c>
    </row>
    <row r="1131" spans="1:7" x14ac:dyDescent="0.25">
      <c r="A1131" s="2">
        <v>1129</v>
      </c>
      <c r="B1131" s="1" t="s">
        <v>4639</v>
      </c>
      <c r="C1131" s="1" t="s">
        <v>4640</v>
      </c>
      <c r="D1131" s="1" t="s">
        <v>290</v>
      </c>
      <c r="E1131" s="1" t="str">
        <f>HYPERLINK("https://doi.org/10.1007/s11665-020-04669-1","DOI Link")</f>
        <v>DOI Link</v>
      </c>
      <c r="F1131" s="1" t="s">
        <v>4641</v>
      </c>
      <c r="G1131" s="1" t="s">
        <v>4642</v>
      </c>
    </row>
    <row r="1132" spans="1:7" x14ac:dyDescent="0.25">
      <c r="A1132" s="2">
        <v>1130</v>
      </c>
      <c r="B1132" s="1" t="s">
        <v>4643</v>
      </c>
      <c r="C1132" s="1" t="s">
        <v>4644</v>
      </c>
      <c r="D1132" s="1" t="s">
        <v>33</v>
      </c>
      <c r="E1132" s="1" t="str">
        <f>HYPERLINK("https://doi.org/10.1016/j.engfailanal.2020.104440","DOI Link")</f>
        <v>DOI Link</v>
      </c>
      <c r="F1132" s="1" t="s">
        <v>4645</v>
      </c>
      <c r="G1132" s="1" t="s">
        <v>4646</v>
      </c>
    </row>
    <row r="1133" spans="1:7" x14ac:dyDescent="0.25">
      <c r="A1133" s="2">
        <v>1131</v>
      </c>
      <c r="B1133" s="1" t="s">
        <v>4647</v>
      </c>
      <c r="C1133" s="1" t="s">
        <v>4648</v>
      </c>
      <c r="D1133" s="1" t="s">
        <v>2217</v>
      </c>
      <c r="E1133" s="1" t="str">
        <f>HYPERLINK("https://doi.org/10.1016/j.marstruc.2019.102703","DOI Link")</f>
        <v>DOI Link</v>
      </c>
      <c r="F1133" s="1" t="s">
        <v>4649</v>
      </c>
      <c r="G1133" s="1" t="s">
        <v>4650</v>
      </c>
    </row>
    <row r="1134" spans="1:7" x14ac:dyDescent="0.25">
      <c r="A1134" s="2">
        <v>1132</v>
      </c>
      <c r="B1134" s="1" t="s">
        <v>4651</v>
      </c>
      <c r="C1134" s="1" t="s">
        <v>4652</v>
      </c>
      <c r="D1134" s="1" t="s">
        <v>4653</v>
      </c>
      <c r="E1134" s="1" t="str">
        <f>HYPERLINK("https://doi.org/10.1007/s10921-019-0647-9","DOI Link")</f>
        <v>DOI Link</v>
      </c>
      <c r="F1134" s="1" t="s">
        <v>4654</v>
      </c>
      <c r="G1134" s="1" t="s">
        <v>4655</v>
      </c>
    </row>
    <row r="1135" spans="1:7" x14ac:dyDescent="0.25">
      <c r="A1135" s="2">
        <v>1133</v>
      </c>
      <c r="B1135" s="1" t="s">
        <v>4656</v>
      </c>
      <c r="C1135" s="1" t="s">
        <v>4657</v>
      </c>
      <c r="D1135" s="1" t="s">
        <v>13</v>
      </c>
      <c r="E1135" s="1" t="str">
        <f>HYPERLINK("https://doi.org/10.1016/j.ijfatigue.2019.105374","DOI Link")</f>
        <v>DOI Link</v>
      </c>
      <c r="F1135" s="1" t="s">
        <v>4658</v>
      </c>
      <c r="G1135" s="1" t="s">
        <v>4659</v>
      </c>
    </row>
    <row r="1136" spans="1:7" x14ac:dyDescent="0.25">
      <c r="A1136" s="2">
        <v>1134</v>
      </c>
      <c r="B1136" s="1" t="s">
        <v>4660</v>
      </c>
      <c r="C1136" s="1" t="s">
        <v>4661</v>
      </c>
      <c r="D1136" s="1" t="s">
        <v>170</v>
      </c>
      <c r="E1136" s="1" t="str">
        <f>HYPERLINK("https://doi.org/10.1016/j.triboint.2019.106083","DOI Link")</f>
        <v>DOI Link</v>
      </c>
      <c r="F1136" s="1" t="s">
        <v>4662</v>
      </c>
      <c r="G1136" s="1" t="s">
        <v>4663</v>
      </c>
    </row>
    <row r="1137" spans="1:7" x14ac:dyDescent="0.25">
      <c r="A1137" s="2">
        <v>1135</v>
      </c>
      <c r="B1137" s="1" t="s">
        <v>4664</v>
      </c>
      <c r="C1137" s="1" t="s">
        <v>4665</v>
      </c>
      <c r="D1137" s="1" t="s">
        <v>4666</v>
      </c>
      <c r="E1137" s="1" t="str">
        <f>HYPERLINK("https://doi.org/10.1016/j.euromechsol.2019.103898","DOI Link")</f>
        <v>DOI Link</v>
      </c>
      <c r="F1137" s="1" t="s">
        <v>4667</v>
      </c>
      <c r="G1137" s="1" t="s">
        <v>4668</v>
      </c>
    </row>
    <row r="1138" spans="1:7" x14ac:dyDescent="0.25">
      <c r="A1138" s="2">
        <v>1136</v>
      </c>
      <c r="B1138" s="1" t="s">
        <v>4669</v>
      </c>
      <c r="C1138" s="1" t="s">
        <v>4670</v>
      </c>
      <c r="D1138" s="1" t="s">
        <v>13</v>
      </c>
      <c r="E1138" s="1" t="str">
        <f>HYPERLINK("https://doi.org/10.1016/j.ijfatigue.2019.105362","DOI Link")</f>
        <v>DOI Link</v>
      </c>
      <c r="F1138" s="1" t="s">
        <v>4671</v>
      </c>
      <c r="G1138" s="1" t="s">
        <v>4672</v>
      </c>
    </row>
    <row r="1139" spans="1:7" x14ac:dyDescent="0.25">
      <c r="A1139" s="2">
        <v>1137</v>
      </c>
      <c r="B1139" s="1" t="s">
        <v>4673</v>
      </c>
      <c r="C1139" s="1" t="s">
        <v>4674</v>
      </c>
      <c r="D1139" s="1" t="s">
        <v>417</v>
      </c>
      <c r="E1139" s="1" t="str">
        <f>HYPERLINK("https://doi.org/10.1111/ffe.13136","DOI Link")</f>
        <v>DOI Link</v>
      </c>
      <c r="F1139" s="1" t="s">
        <v>4675</v>
      </c>
      <c r="G1139" s="1" t="s">
        <v>4676</v>
      </c>
    </row>
    <row r="1140" spans="1:7" x14ac:dyDescent="0.25">
      <c r="A1140" s="2">
        <v>1138</v>
      </c>
      <c r="B1140" s="1" t="s">
        <v>4677</v>
      </c>
      <c r="C1140" s="1" t="s">
        <v>4678</v>
      </c>
      <c r="D1140" s="1" t="s">
        <v>3641</v>
      </c>
      <c r="E1140" s="1" t="str">
        <f>HYPERLINK("https://doi.org/10.1177/0954405419883042","DOI Link")</f>
        <v>DOI Link</v>
      </c>
      <c r="F1140" s="1" t="s">
        <v>4679</v>
      </c>
      <c r="G1140" s="1" t="s">
        <v>4680</v>
      </c>
    </row>
    <row r="1141" spans="1:7" x14ac:dyDescent="0.25">
      <c r="A1141" s="2">
        <v>1139</v>
      </c>
      <c r="B1141" s="1" t="s">
        <v>4681</v>
      </c>
      <c r="C1141" s="1" t="s">
        <v>4682</v>
      </c>
      <c r="D1141" s="1" t="s">
        <v>13</v>
      </c>
      <c r="E1141" s="1" t="str">
        <f>HYPERLINK("https://doi.org/10.1016/j.ijfatigue.2019.105331","DOI Link")</f>
        <v>DOI Link</v>
      </c>
      <c r="F1141" s="1" t="s">
        <v>4683</v>
      </c>
      <c r="G1141" s="1" t="s">
        <v>4684</v>
      </c>
    </row>
    <row r="1142" spans="1:7" x14ac:dyDescent="0.25">
      <c r="A1142" s="2">
        <v>1140</v>
      </c>
      <c r="B1142" s="1" t="s">
        <v>4685</v>
      </c>
      <c r="C1142" s="1" t="s">
        <v>4686</v>
      </c>
      <c r="D1142" s="1" t="s">
        <v>417</v>
      </c>
      <c r="E1142" s="1" t="str">
        <f>HYPERLINK("https://doi.org/10.1111/ffe.13130","DOI Link")</f>
        <v>DOI Link</v>
      </c>
      <c r="F1142" s="1" t="s">
        <v>4687</v>
      </c>
      <c r="G1142" s="1" t="s">
        <v>4688</v>
      </c>
    </row>
    <row r="1143" spans="1:7" x14ac:dyDescent="0.25">
      <c r="A1143" s="2">
        <v>1141</v>
      </c>
      <c r="B1143" s="1" t="s">
        <v>4689</v>
      </c>
      <c r="C1143" s="1" t="s">
        <v>4690</v>
      </c>
      <c r="D1143" s="1" t="s">
        <v>1494</v>
      </c>
      <c r="E1143" s="1" t="str">
        <f>HYPERLINK("https://doi.org/10.1016/j.jmatprotec.2019.116436","DOI Link")</f>
        <v>DOI Link</v>
      </c>
      <c r="F1143" s="1" t="s">
        <v>4691</v>
      </c>
      <c r="G1143" s="1" t="s">
        <v>4692</v>
      </c>
    </row>
    <row r="1144" spans="1:7" x14ac:dyDescent="0.25">
      <c r="A1144" s="2">
        <v>1142</v>
      </c>
      <c r="B1144" s="1" t="s">
        <v>4693</v>
      </c>
      <c r="C1144" s="1" t="s">
        <v>4694</v>
      </c>
      <c r="D1144" s="1" t="s">
        <v>1494</v>
      </c>
      <c r="E1144" s="1" t="str">
        <f>HYPERLINK("https://doi.org/10.1016/j.jmatprotec.2019.116420","DOI Link")</f>
        <v>DOI Link</v>
      </c>
      <c r="F1144" s="1" t="s">
        <v>4695</v>
      </c>
      <c r="G1144" s="1" t="s">
        <v>4696</v>
      </c>
    </row>
    <row r="1145" spans="1:7" x14ac:dyDescent="0.25">
      <c r="A1145" s="2">
        <v>1143</v>
      </c>
      <c r="B1145" s="1" t="s">
        <v>4697</v>
      </c>
      <c r="C1145" s="1" t="s">
        <v>4698</v>
      </c>
      <c r="D1145" s="1" t="s">
        <v>338</v>
      </c>
      <c r="E1145" s="1" t="str">
        <f>HYPERLINK("https://doi.org/10.1016/j.ijhydene.2019.12.154","DOI Link")</f>
        <v>DOI Link</v>
      </c>
      <c r="F1145" s="1" t="s">
        <v>4699</v>
      </c>
      <c r="G1145" s="1" t="s">
        <v>4700</v>
      </c>
    </row>
    <row r="1146" spans="1:7" x14ac:dyDescent="0.25">
      <c r="A1146" s="2">
        <v>1144</v>
      </c>
      <c r="B1146" s="1" t="s">
        <v>4701</v>
      </c>
      <c r="C1146" s="1" t="s">
        <v>4702</v>
      </c>
      <c r="D1146" s="1" t="s">
        <v>46</v>
      </c>
      <c r="E1146" s="1" t="str">
        <f>HYPERLINK("https://doi.org/10.1016/j.conbuildmat.2019.117427","DOI Link")</f>
        <v>DOI Link</v>
      </c>
      <c r="F1146" s="1" t="s">
        <v>4703</v>
      </c>
      <c r="G1146" s="1" t="s">
        <v>4704</v>
      </c>
    </row>
    <row r="1147" spans="1:7" x14ac:dyDescent="0.25">
      <c r="A1147" s="2">
        <v>1145</v>
      </c>
      <c r="B1147" s="1" t="s">
        <v>4705</v>
      </c>
      <c r="C1147" s="1" t="s">
        <v>4706</v>
      </c>
      <c r="D1147" s="1" t="s">
        <v>2162</v>
      </c>
      <c r="E1147" s="1" t="str">
        <f>HYPERLINK("https://doi.org/10.13251/j.issn.0254-6051.2020.02.050","DOI Link")</f>
        <v>DOI Link</v>
      </c>
      <c r="F1147" s="1" t="s">
        <v>4707</v>
      </c>
      <c r="G1147" s="1" t="s">
        <v>4708</v>
      </c>
    </row>
    <row r="1148" spans="1:7" x14ac:dyDescent="0.25">
      <c r="A1148" s="2">
        <v>1146</v>
      </c>
      <c r="B1148" s="1" t="s">
        <v>4709</v>
      </c>
      <c r="C1148" s="1" t="s">
        <v>4710</v>
      </c>
      <c r="D1148" s="1" t="s">
        <v>46</v>
      </c>
      <c r="E1148" s="1" t="str">
        <f>HYPERLINK("https://doi.org/10.1016/j.conbuildmat.2019.117396","DOI Link")</f>
        <v>DOI Link</v>
      </c>
      <c r="F1148" s="1" t="s">
        <v>4711</v>
      </c>
      <c r="G1148" s="1" t="s">
        <v>4712</v>
      </c>
    </row>
    <row r="1149" spans="1:7" x14ac:dyDescent="0.25">
      <c r="A1149" s="2">
        <v>1147</v>
      </c>
      <c r="B1149" s="1" t="s">
        <v>4713</v>
      </c>
      <c r="C1149" s="1" t="s">
        <v>4714</v>
      </c>
      <c r="D1149" s="1" t="s">
        <v>2041</v>
      </c>
      <c r="E1149" s="1" t="str">
        <f>HYPERLINK("https://doi.org/10.13465/j.cnki.jvs.2020.03.023","DOI Link")</f>
        <v>DOI Link</v>
      </c>
      <c r="F1149" s="1" t="s">
        <v>4715</v>
      </c>
      <c r="G1149" s="1" t="s">
        <v>4716</v>
      </c>
    </row>
    <row r="1150" spans="1:7" x14ac:dyDescent="0.25">
      <c r="A1150" s="2">
        <v>1148</v>
      </c>
      <c r="B1150" s="1" t="s">
        <v>4717</v>
      </c>
      <c r="C1150" s="1" t="s">
        <v>4718</v>
      </c>
      <c r="D1150" s="1" t="s">
        <v>1530</v>
      </c>
      <c r="E1150" s="1" t="str">
        <f>HYPERLINK("https://doi.org/10.13832/j.jnpe.2020.01.0037","DOI Link")</f>
        <v>DOI Link</v>
      </c>
      <c r="F1150" s="1" t="s">
        <v>4719</v>
      </c>
      <c r="G1150" s="1" t="s">
        <v>4720</v>
      </c>
    </row>
    <row r="1151" spans="1:7" x14ac:dyDescent="0.25">
      <c r="A1151" s="2">
        <v>1149</v>
      </c>
      <c r="B1151" s="1" t="s">
        <v>4721</v>
      </c>
      <c r="C1151" s="1" t="s">
        <v>4722</v>
      </c>
      <c r="D1151" s="1" t="s">
        <v>229</v>
      </c>
      <c r="E1151" s="1" t="str">
        <f>HYPERLINK("https://doi.org/10.1016/j.wear.2019.203154","DOI Link")</f>
        <v>DOI Link</v>
      </c>
      <c r="F1151" s="1" t="s">
        <v>4723</v>
      </c>
      <c r="G1151" s="1" t="s">
        <v>4724</v>
      </c>
    </row>
    <row r="1152" spans="1:7" x14ac:dyDescent="0.25">
      <c r="A1152" s="2">
        <v>1150</v>
      </c>
      <c r="B1152" s="1" t="s">
        <v>4725</v>
      </c>
      <c r="C1152" s="1" t="s">
        <v>4726</v>
      </c>
      <c r="D1152" s="1" t="s">
        <v>1538</v>
      </c>
      <c r="E1152" s="1" t="str">
        <f>HYPERLINK("https://doi.org/10.3969/j.issn.1004-132X.2020.03.003","DOI Link")</f>
        <v>DOI Link</v>
      </c>
      <c r="F1152" s="1" t="s">
        <v>4727</v>
      </c>
      <c r="G1152" s="1" t="s">
        <v>4728</v>
      </c>
    </row>
    <row r="1153" spans="1:7" x14ac:dyDescent="0.25">
      <c r="A1153" s="2">
        <v>1151</v>
      </c>
      <c r="B1153" s="1" t="s">
        <v>4729</v>
      </c>
      <c r="C1153" s="1" t="s">
        <v>4730</v>
      </c>
      <c r="D1153" s="1" t="s">
        <v>446</v>
      </c>
      <c r="E1153" s="1" t="str">
        <f>HYPERLINK("https://doi.org/10.11896/cldb.18100230","DOI Link")</f>
        <v>DOI Link</v>
      </c>
      <c r="F1153" s="1" t="s">
        <v>4731</v>
      </c>
      <c r="G1153" s="1" t="s">
        <v>4732</v>
      </c>
    </row>
    <row r="1154" spans="1:7" x14ac:dyDescent="0.25">
      <c r="A1154" s="2">
        <v>1152</v>
      </c>
      <c r="B1154" s="1" t="s">
        <v>4733</v>
      </c>
      <c r="C1154" s="1" t="s">
        <v>4734</v>
      </c>
      <c r="D1154" s="1" t="s">
        <v>4735</v>
      </c>
      <c r="E1154" s="1" t="str">
        <f>HYPERLINK("https://doi.org/10.15918/j.tbit1001-0645.2019.088","DOI Link")</f>
        <v>DOI Link</v>
      </c>
      <c r="F1154" s="1" t="s">
        <v>4736</v>
      </c>
      <c r="G1154" s="1" t="s">
        <v>4737</v>
      </c>
    </row>
    <row r="1155" spans="1:7" x14ac:dyDescent="0.25">
      <c r="A1155" s="2">
        <v>1153</v>
      </c>
      <c r="B1155" s="1" t="s">
        <v>4738</v>
      </c>
      <c r="C1155" s="1" t="s">
        <v>4739</v>
      </c>
      <c r="D1155" s="1" t="s">
        <v>248</v>
      </c>
      <c r="E1155" s="1" t="str">
        <f>HYPERLINK("https://doi.org/10.3390/ma13041001","DOI Link")</f>
        <v>DOI Link</v>
      </c>
      <c r="F1155" s="1" t="s">
        <v>4740</v>
      </c>
      <c r="G1155" s="1" t="s">
        <v>4741</v>
      </c>
    </row>
    <row r="1156" spans="1:7" ht="14.4" x14ac:dyDescent="0.25">
      <c r="A1156" s="2">
        <v>1154</v>
      </c>
      <c r="B1156" s="1" t="s">
        <v>4742</v>
      </c>
      <c r="C1156" s="1" t="s">
        <v>8820</v>
      </c>
      <c r="D1156" s="1" t="s">
        <v>351</v>
      </c>
      <c r="E1156" s="1" t="str">
        <f>HYPERLINK("https://doi.org/10.3390/met10020274","DOI Link")</f>
        <v>DOI Link</v>
      </c>
      <c r="F1156" s="1" t="s">
        <v>8821</v>
      </c>
      <c r="G1156" s="1" t="s">
        <v>8822</v>
      </c>
    </row>
    <row r="1157" spans="1:7" x14ac:dyDescent="0.25">
      <c r="A1157" s="2">
        <v>1155</v>
      </c>
      <c r="B1157" s="1" t="s">
        <v>4743</v>
      </c>
      <c r="C1157" s="1" t="s">
        <v>4744</v>
      </c>
      <c r="D1157" s="1" t="s">
        <v>290</v>
      </c>
      <c r="E1157" s="1" t="str">
        <f>HYPERLINK("https://doi.org/10.1007/s11665-020-04661-9","DOI Link")</f>
        <v>DOI Link</v>
      </c>
      <c r="F1157" s="1" t="s">
        <v>4745</v>
      </c>
      <c r="G1157" s="1" t="s">
        <v>4746</v>
      </c>
    </row>
    <row r="1158" spans="1:7" x14ac:dyDescent="0.25">
      <c r="A1158" s="2">
        <v>1156</v>
      </c>
      <c r="B1158" s="1" t="s">
        <v>4747</v>
      </c>
      <c r="C1158" s="1" t="s">
        <v>4748</v>
      </c>
      <c r="D1158" s="1" t="s">
        <v>248</v>
      </c>
      <c r="E1158" s="1" t="str">
        <f>HYPERLINK("https://doi.org/10.3390/ma13030736","DOI Link")</f>
        <v>DOI Link</v>
      </c>
      <c r="F1158" s="1" t="s">
        <v>4749</v>
      </c>
      <c r="G1158" s="1" t="s">
        <v>4750</v>
      </c>
    </row>
    <row r="1159" spans="1:7" x14ac:dyDescent="0.25">
      <c r="A1159" s="2">
        <v>1157</v>
      </c>
      <c r="B1159" s="1" t="s">
        <v>4751</v>
      </c>
      <c r="C1159" s="1" t="s">
        <v>4752</v>
      </c>
      <c r="D1159" s="1" t="s">
        <v>2083</v>
      </c>
      <c r="E1159" s="1" t="str">
        <f>HYPERLINK("https://doi.org/10.6052/j.issn.1000-4750.2019.01.0088","DOI Link")</f>
        <v>DOI Link</v>
      </c>
      <c r="F1159" s="1" t="s">
        <v>4753</v>
      </c>
      <c r="G1159" s="1" t="s">
        <v>4754</v>
      </c>
    </row>
    <row r="1160" spans="1:7" x14ac:dyDescent="0.25">
      <c r="A1160" s="2">
        <v>1158</v>
      </c>
      <c r="B1160" s="1" t="s">
        <v>4755</v>
      </c>
      <c r="C1160" s="1" t="s">
        <v>4756</v>
      </c>
      <c r="D1160" s="1" t="s">
        <v>351</v>
      </c>
      <c r="E1160" s="1" t="str">
        <f>HYPERLINK("https://doi.org/10.3390/met10020228","DOI Link")</f>
        <v>DOI Link</v>
      </c>
      <c r="F1160" s="1" t="s">
        <v>4757</v>
      </c>
      <c r="G1160" s="1" t="s">
        <v>4758</v>
      </c>
    </row>
    <row r="1161" spans="1:7" x14ac:dyDescent="0.25">
      <c r="A1161" s="2">
        <v>1159</v>
      </c>
      <c r="B1161" s="1" t="s">
        <v>4759</v>
      </c>
      <c r="C1161" s="1" t="s">
        <v>4760</v>
      </c>
      <c r="D1161" s="1" t="s">
        <v>4761</v>
      </c>
      <c r="E1161" s="1" t="str">
        <f>HYPERLINK("https://doi.org/10.1016/j.heliyon.2020.e03366","DOI Link")</f>
        <v>DOI Link</v>
      </c>
      <c r="F1161" s="1" t="s">
        <v>4762</v>
      </c>
      <c r="G1161" s="1" t="s">
        <v>4763</v>
      </c>
    </row>
    <row r="1162" spans="1:7" x14ac:dyDescent="0.25">
      <c r="A1162" s="2">
        <v>1160</v>
      </c>
      <c r="B1162" s="1" t="s">
        <v>4764</v>
      </c>
      <c r="C1162" s="1" t="s">
        <v>4765</v>
      </c>
      <c r="D1162" s="1" t="s">
        <v>901</v>
      </c>
      <c r="E1162" s="1" t="str">
        <f>HYPERLINK("https://doi.org/10.1007/s00170-019-04892-8","DOI Link")</f>
        <v>DOI Link</v>
      </c>
      <c r="F1162" s="1" t="s">
        <v>4766</v>
      </c>
      <c r="G1162" s="1" t="s">
        <v>4767</v>
      </c>
    </row>
    <row r="1163" spans="1:7" x14ac:dyDescent="0.25">
      <c r="A1163" s="2">
        <v>1161</v>
      </c>
      <c r="B1163" s="1" t="s">
        <v>4768</v>
      </c>
      <c r="C1163" s="1" t="s">
        <v>4769</v>
      </c>
      <c r="D1163" s="1" t="s">
        <v>125</v>
      </c>
      <c r="E1163" s="1" t="str">
        <f>HYPERLINK("https://doi.org/10.1007/s40430-020-2171-3","DOI Link")</f>
        <v>DOI Link</v>
      </c>
      <c r="F1163" s="1" t="s">
        <v>4770</v>
      </c>
      <c r="G1163" s="1" t="s">
        <v>4771</v>
      </c>
    </row>
    <row r="1164" spans="1:7" x14ac:dyDescent="0.25">
      <c r="A1164" s="2">
        <v>1162</v>
      </c>
      <c r="B1164" s="1" t="s">
        <v>4772</v>
      </c>
      <c r="C1164" s="1" t="s">
        <v>4773</v>
      </c>
      <c r="D1164" s="1" t="s">
        <v>70</v>
      </c>
      <c r="E1164" s="1" t="str">
        <f>HYPERLINK("https://doi.org/10.1016/j.tafmec.2019.102429","DOI Link")</f>
        <v>DOI Link</v>
      </c>
      <c r="F1164" s="1" t="s">
        <v>4774</v>
      </c>
      <c r="G1164" s="1" t="s">
        <v>4775</v>
      </c>
    </row>
    <row r="1165" spans="1:7" x14ac:dyDescent="0.25">
      <c r="A1165" s="2">
        <v>1163</v>
      </c>
      <c r="B1165" s="1" t="s">
        <v>4776</v>
      </c>
      <c r="C1165" s="1" t="s">
        <v>4777</v>
      </c>
      <c r="D1165" s="1" t="s">
        <v>224</v>
      </c>
      <c r="E1165" s="1" t="str">
        <f>HYPERLINK("https://doi.org/10.1016/j.engstruct.2019.110076","DOI Link")</f>
        <v>DOI Link</v>
      </c>
      <c r="F1165" s="1" t="s">
        <v>4778</v>
      </c>
      <c r="G1165" s="1" t="s">
        <v>4779</v>
      </c>
    </row>
    <row r="1166" spans="1:7" x14ac:dyDescent="0.25">
      <c r="A1166" s="2">
        <v>1164</v>
      </c>
      <c r="B1166" s="1" t="s">
        <v>4780</v>
      </c>
      <c r="C1166" s="1" t="s">
        <v>4781</v>
      </c>
      <c r="D1166" s="1" t="s">
        <v>13</v>
      </c>
      <c r="E1166" s="1" t="str">
        <f>HYPERLINK("https://doi.org/10.1016/j.ijfatigue.2019.105370","DOI Link")</f>
        <v>DOI Link</v>
      </c>
      <c r="F1166" s="1" t="s">
        <v>4782</v>
      </c>
      <c r="G1166" s="1" t="s">
        <v>4783</v>
      </c>
    </row>
    <row r="1167" spans="1:7" x14ac:dyDescent="0.25">
      <c r="A1167" s="2">
        <v>1165</v>
      </c>
      <c r="B1167" s="1" t="s">
        <v>4784</v>
      </c>
      <c r="C1167" s="1" t="s">
        <v>4785</v>
      </c>
      <c r="D1167" s="1" t="s">
        <v>417</v>
      </c>
      <c r="E1167" s="1" t="str">
        <f>HYPERLINK("https://doi.org/10.1111/ffe.13149","DOI Link")</f>
        <v>DOI Link</v>
      </c>
      <c r="F1167" s="1" t="s">
        <v>4786</v>
      </c>
      <c r="G1167" s="1" t="s">
        <v>4787</v>
      </c>
    </row>
    <row r="1168" spans="1:7" x14ac:dyDescent="0.25">
      <c r="A1168" s="2">
        <v>1166</v>
      </c>
      <c r="B1168" s="1" t="s">
        <v>4788</v>
      </c>
      <c r="C1168" s="1" t="s">
        <v>4789</v>
      </c>
      <c r="D1168" s="1" t="s">
        <v>2012</v>
      </c>
      <c r="E1168" s="1" t="str">
        <f>HYPERLINK("https://doi.org/10.1016/j.tws.2019.106471","DOI Link")</f>
        <v>DOI Link</v>
      </c>
      <c r="F1168" s="1" t="s">
        <v>4790</v>
      </c>
      <c r="G1168" s="1" t="s">
        <v>4791</v>
      </c>
    </row>
    <row r="1169" spans="1:7" x14ac:dyDescent="0.25">
      <c r="A1169" s="2">
        <v>1167</v>
      </c>
      <c r="B1169" s="1" t="s">
        <v>4792</v>
      </c>
      <c r="C1169" s="1" t="s">
        <v>4793</v>
      </c>
      <c r="D1169" s="1" t="s">
        <v>4794</v>
      </c>
      <c r="E1169" s="1" t="str">
        <f>HYPERLINK("https://doi.org/10.1016/j.apm.2019.09.045","DOI Link")</f>
        <v>DOI Link</v>
      </c>
      <c r="F1169" s="1" t="s">
        <v>4795</v>
      </c>
      <c r="G1169" s="1" t="s">
        <v>4796</v>
      </c>
    </row>
    <row r="1170" spans="1:7" x14ac:dyDescent="0.25">
      <c r="A1170" s="2">
        <v>1168</v>
      </c>
      <c r="B1170" s="1" t="s">
        <v>4797</v>
      </c>
      <c r="C1170" s="1" t="s">
        <v>4798</v>
      </c>
      <c r="D1170" s="1" t="s">
        <v>70</v>
      </c>
      <c r="E1170" s="1" t="str">
        <f>HYPERLINK("https://doi.org/10.1016/j.tafmec.2019.102403","DOI Link")</f>
        <v>DOI Link</v>
      </c>
      <c r="F1170" s="1" t="s">
        <v>4799</v>
      </c>
      <c r="G1170" s="1" t="s">
        <v>4800</v>
      </c>
    </row>
    <row r="1171" spans="1:7" x14ac:dyDescent="0.25">
      <c r="A1171" s="2">
        <v>1169</v>
      </c>
      <c r="B1171" s="1" t="s">
        <v>4801</v>
      </c>
      <c r="C1171" s="1" t="s">
        <v>4802</v>
      </c>
      <c r="D1171" s="1" t="s">
        <v>13</v>
      </c>
      <c r="E1171" s="1" t="str">
        <f>HYPERLINK("https://doi.org/10.1016/j.ijfatigue.2019.105340","DOI Link")</f>
        <v>DOI Link</v>
      </c>
      <c r="F1171" s="1" t="s">
        <v>4803</v>
      </c>
      <c r="G1171" s="1" t="s">
        <v>4804</v>
      </c>
    </row>
    <row r="1172" spans="1:7" x14ac:dyDescent="0.25">
      <c r="A1172" s="2">
        <v>1170</v>
      </c>
      <c r="B1172" s="1" t="s">
        <v>4805</v>
      </c>
      <c r="C1172" s="1" t="s">
        <v>4806</v>
      </c>
      <c r="D1172" s="1" t="s">
        <v>13</v>
      </c>
      <c r="E1172" s="1" t="str">
        <f>HYPERLINK("https://doi.org/10.1016/j.ijfatigue.2019.105328","DOI Link")</f>
        <v>DOI Link</v>
      </c>
      <c r="F1172" s="1" t="s">
        <v>4807</v>
      </c>
      <c r="G1172" s="1" t="s">
        <v>4808</v>
      </c>
    </row>
    <row r="1173" spans="1:7" x14ac:dyDescent="0.25">
      <c r="A1173" s="2">
        <v>1171</v>
      </c>
      <c r="B1173" s="1" t="s">
        <v>4809</v>
      </c>
      <c r="C1173" s="1" t="s">
        <v>4810</v>
      </c>
      <c r="D1173" s="1" t="s">
        <v>13</v>
      </c>
      <c r="E1173" s="1" t="str">
        <f>HYPERLINK("https://doi.org/10.1016/j.ijfatigue.2019.105263","DOI Link")</f>
        <v>DOI Link</v>
      </c>
      <c r="F1173" s="1" t="s">
        <v>4811</v>
      </c>
      <c r="G1173" s="1" t="s">
        <v>4812</v>
      </c>
    </row>
    <row r="1174" spans="1:7" x14ac:dyDescent="0.25">
      <c r="A1174" s="2">
        <v>1172</v>
      </c>
      <c r="B1174" s="1" t="s">
        <v>4813</v>
      </c>
      <c r="C1174" s="1" t="s">
        <v>4814</v>
      </c>
      <c r="D1174" s="1" t="s">
        <v>267</v>
      </c>
      <c r="E1174" s="1" t="str">
        <f>HYPERLINK("https://doi.org/10.1016/j.msea.2019.138731","DOI Link")</f>
        <v>DOI Link</v>
      </c>
      <c r="F1174" s="1" t="s">
        <v>4815</v>
      </c>
      <c r="G1174" s="1" t="s">
        <v>4816</v>
      </c>
    </row>
    <row r="1175" spans="1:7" ht="14.4" x14ac:dyDescent="0.25">
      <c r="A1175" s="2">
        <v>1173</v>
      </c>
      <c r="B1175" s="1" t="s">
        <v>4817</v>
      </c>
      <c r="C1175" s="1" t="s">
        <v>4818</v>
      </c>
      <c r="D1175" s="1" t="s">
        <v>569</v>
      </c>
      <c r="E1175" s="1" t="str">
        <f>HYPERLINK("https://doi.org/10.11817/j.issn.1672-7207.2020.01.019","DOI Link")</f>
        <v>DOI Link</v>
      </c>
      <c r="F1175" s="1" t="s">
        <v>8823</v>
      </c>
      <c r="G1175" s="1" t="s">
        <v>4819</v>
      </c>
    </row>
    <row r="1176" spans="1:7" x14ac:dyDescent="0.25">
      <c r="A1176" s="2">
        <v>1174</v>
      </c>
      <c r="B1176" s="1" t="s">
        <v>4820</v>
      </c>
      <c r="C1176" s="1" t="s">
        <v>4821</v>
      </c>
      <c r="D1176" s="1" t="s">
        <v>446</v>
      </c>
      <c r="E1176" s="1" t="str">
        <f>HYPERLINK("https://doi.org/10.11896/cldb.18120135","DOI Link")</f>
        <v>DOI Link</v>
      </c>
      <c r="F1176" s="1" t="s">
        <v>4822</v>
      </c>
      <c r="G1176" s="1" t="s">
        <v>4823</v>
      </c>
    </row>
    <row r="1177" spans="1:7" x14ac:dyDescent="0.25">
      <c r="A1177" s="2">
        <v>1175</v>
      </c>
      <c r="B1177" s="1" t="s">
        <v>4824</v>
      </c>
      <c r="C1177" s="1" t="s">
        <v>4825</v>
      </c>
      <c r="D1177" s="1" t="s">
        <v>2054</v>
      </c>
      <c r="E1177" s="1" t="str">
        <f>HYPERLINK("https://doi.org/10.3901/JME.2020.02.035","DOI Link")</f>
        <v>DOI Link</v>
      </c>
      <c r="F1177" s="1" t="s">
        <v>4826</v>
      </c>
      <c r="G1177" s="1" t="s">
        <v>4827</v>
      </c>
    </row>
    <row r="1178" spans="1:7" x14ac:dyDescent="0.25">
      <c r="A1178" s="2">
        <v>1176</v>
      </c>
      <c r="B1178" s="1" t="s">
        <v>4828</v>
      </c>
      <c r="C1178" s="1" t="s">
        <v>4829</v>
      </c>
      <c r="D1178" s="1" t="s">
        <v>267</v>
      </c>
      <c r="E1178" s="1" t="str">
        <f>HYPERLINK("https://doi.org/10.1016/j.msea.2019.138627","DOI Link")</f>
        <v>DOI Link</v>
      </c>
      <c r="F1178" s="1" t="s">
        <v>4830</v>
      </c>
      <c r="G1178" s="1" t="s">
        <v>4831</v>
      </c>
    </row>
    <row r="1179" spans="1:7" x14ac:dyDescent="0.25">
      <c r="A1179" s="2">
        <v>1177</v>
      </c>
      <c r="B1179" s="1" t="s">
        <v>4832</v>
      </c>
      <c r="C1179" s="1" t="s">
        <v>4833</v>
      </c>
      <c r="D1179" s="1" t="s">
        <v>267</v>
      </c>
      <c r="E1179" s="1" t="str">
        <f>HYPERLINK("https://doi.org/10.1016/j.msea.2019.138591","DOI Link")</f>
        <v>DOI Link</v>
      </c>
      <c r="F1179" s="1" t="s">
        <v>4834</v>
      </c>
      <c r="G1179" s="1" t="s">
        <v>4835</v>
      </c>
    </row>
    <row r="1180" spans="1:7" x14ac:dyDescent="0.25">
      <c r="A1180" s="2">
        <v>1178</v>
      </c>
      <c r="B1180" s="1" t="s">
        <v>4836</v>
      </c>
      <c r="C1180" s="1" t="s">
        <v>4837</v>
      </c>
      <c r="D1180" s="1" t="s">
        <v>2373</v>
      </c>
      <c r="E1180" s="1" t="str">
        <f>HYPERLINK("https://doi.org/10.12989/scs.2020.34.1.035","DOI Link")</f>
        <v>DOI Link</v>
      </c>
      <c r="F1180" s="1" t="s">
        <v>4838</v>
      </c>
      <c r="G1180" s="1" t="s">
        <v>4839</v>
      </c>
    </row>
    <row r="1181" spans="1:7" x14ac:dyDescent="0.25">
      <c r="A1181" s="2">
        <v>1179</v>
      </c>
      <c r="B1181" s="1" t="s">
        <v>4840</v>
      </c>
      <c r="C1181" s="1" t="s">
        <v>4841</v>
      </c>
      <c r="D1181" s="1" t="s">
        <v>3076</v>
      </c>
      <c r="E1181" s="1" t="str">
        <f>HYPERLINK("https://doi.org/10.1007/978-981-15-7827-4_53","DOI Link")</f>
        <v>DOI Link</v>
      </c>
      <c r="F1181" s="1" t="s">
        <v>4842</v>
      </c>
      <c r="G1181" s="1" t="s">
        <v>4843</v>
      </c>
    </row>
    <row r="1182" spans="1:7" x14ac:dyDescent="0.25">
      <c r="A1182" s="2">
        <v>1180</v>
      </c>
      <c r="B1182" s="1" t="s">
        <v>4844</v>
      </c>
      <c r="C1182" s="1" t="s">
        <v>4845</v>
      </c>
      <c r="D1182" s="1" t="s">
        <v>4846</v>
      </c>
      <c r="E1182" s="1" t="str">
        <f>HYPERLINK("https://doi.org/10.1520/STP162320190081","DOI Link")</f>
        <v>DOI Link</v>
      </c>
      <c r="F1182" s="1" t="s">
        <v>4847</v>
      </c>
      <c r="G1182" s="1" t="s">
        <v>4848</v>
      </c>
    </row>
    <row r="1183" spans="1:7" x14ac:dyDescent="0.25">
      <c r="A1183" s="2">
        <v>1181</v>
      </c>
      <c r="B1183" s="1" t="s">
        <v>4849</v>
      </c>
      <c r="C1183" s="1" t="s">
        <v>4850</v>
      </c>
      <c r="D1183" s="1" t="s">
        <v>4846</v>
      </c>
      <c r="E1183" s="1" t="str">
        <f>HYPERLINK("https://doi.org/10.1520/STP162320190064","DOI Link")</f>
        <v>DOI Link</v>
      </c>
      <c r="F1183" s="1" t="s">
        <v>4851</v>
      </c>
      <c r="G1183" s="1" t="s">
        <v>4852</v>
      </c>
    </row>
    <row r="1184" spans="1:7" x14ac:dyDescent="0.25">
      <c r="A1184" s="2">
        <v>1182</v>
      </c>
      <c r="B1184" s="1" t="s">
        <v>4853</v>
      </c>
      <c r="C1184" s="1" t="s">
        <v>4854</v>
      </c>
      <c r="D1184" s="1" t="s">
        <v>4846</v>
      </c>
      <c r="E1184" s="1" t="str">
        <f>HYPERLINK("https://doi.org/10.1520/STP162320190094","DOI Link")</f>
        <v>DOI Link</v>
      </c>
      <c r="F1184" s="1" t="s">
        <v>4855</v>
      </c>
      <c r="G1184" s="1" t="s">
        <v>4856</v>
      </c>
    </row>
    <row r="1185" spans="1:7" x14ac:dyDescent="0.25">
      <c r="A1185" s="2">
        <v>1183</v>
      </c>
      <c r="B1185" s="1" t="s">
        <v>4857</v>
      </c>
      <c r="C1185" s="1" t="s">
        <v>4858</v>
      </c>
      <c r="D1185" s="1" t="s">
        <v>4846</v>
      </c>
      <c r="E1185" s="1" t="str">
        <f>HYPERLINK("https://doi.org/10.1520/STP162320190100","DOI Link")</f>
        <v>DOI Link</v>
      </c>
      <c r="F1185" s="1" t="s">
        <v>4859</v>
      </c>
      <c r="G1185" s="1" t="s">
        <v>4860</v>
      </c>
    </row>
    <row r="1186" spans="1:7" x14ac:dyDescent="0.25">
      <c r="A1186" s="2">
        <v>1184</v>
      </c>
      <c r="B1186" s="1" t="s">
        <v>4861</v>
      </c>
      <c r="C1186" s="1" t="s">
        <v>4862</v>
      </c>
      <c r="D1186" s="1" t="s">
        <v>4846</v>
      </c>
      <c r="E1186" s="1" t="str">
        <f>HYPERLINK("https://doi.org/10.1520/STP162320190097","DOI Link")</f>
        <v>DOI Link</v>
      </c>
      <c r="F1186" s="1" t="s">
        <v>4863</v>
      </c>
      <c r="G1186" s="1" t="s">
        <v>4864</v>
      </c>
    </row>
    <row r="1187" spans="1:7" x14ac:dyDescent="0.25">
      <c r="A1187" s="2">
        <v>1185</v>
      </c>
      <c r="B1187" s="1" t="s">
        <v>4865</v>
      </c>
      <c r="C1187" s="1" t="s">
        <v>4866</v>
      </c>
      <c r="D1187" s="1" t="s">
        <v>4846</v>
      </c>
      <c r="E1187" s="1" t="str">
        <f>HYPERLINK("https://doi.org/10.1520/STP162320190112","DOI Link")</f>
        <v>DOI Link</v>
      </c>
      <c r="F1187" s="1" t="s">
        <v>4867</v>
      </c>
      <c r="G1187" s="1" t="s">
        <v>4868</v>
      </c>
    </row>
    <row r="1188" spans="1:7" x14ac:dyDescent="0.25">
      <c r="A1188" s="2">
        <v>1186</v>
      </c>
      <c r="B1188" s="1" t="s">
        <v>4869</v>
      </c>
      <c r="C1188" s="1" t="s">
        <v>4870</v>
      </c>
      <c r="D1188" s="1" t="s">
        <v>4846</v>
      </c>
      <c r="E1188" s="1" t="str">
        <f>HYPERLINK("https://doi.org/10.1520/STP162320190039","DOI Link")</f>
        <v>DOI Link</v>
      </c>
      <c r="F1188" s="1" t="s">
        <v>4871</v>
      </c>
      <c r="G1188" s="1" t="s">
        <v>4872</v>
      </c>
    </row>
    <row r="1189" spans="1:7" x14ac:dyDescent="0.25">
      <c r="A1189" s="2">
        <v>1187</v>
      </c>
      <c r="B1189" s="1" t="s">
        <v>4873</v>
      </c>
      <c r="C1189" s="1" t="s">
        <v>4874</v>
      </c>
      <c r="D1189" s="1" t="s">
        <v>4846</v>
      </c>
      <c r="E1189" s="1" t="str">
        <f>HYPERLINK("https://doi.org/10.1520/STP162320190102","DOI Link")</f>
        <v>DOI Link</v>
      </c>
      <c r="F1189" s="1" t="s">
        <v>4875</v>
      </c>
      <c r="G1189" s="1" t="s">
        <v>4876</v>
      </c>
    </row>
    <row r="1190" spans="1:7" x14ac:dyDescent="0.25">
      <c r="A1190" s="2">
        <v>1188</v>
      </c>
      <c r="B1190" s="1" t="s">
        <v>4877</v>
      </c>
      <c r="C1190" s="1" t="s">
        <v>4878</v>
      </c>
      <c r="D1190" s="1" t="s">
        <v>1166</v>
      </c>
      <c r="E1190" s="1" t="str">
        <f>HYPERLINK("https://doi.org/10.1016/j.matpr.2020.12.1226","DOI Link")</f>
        <v>DOI Link</v>
      </c>
      <c r="F1190" s="1" t="s">
        <v>4879</v>
      </c>
      <c r="G1190" s="1" t="s">
        <v>4880</v>
      </c>
    </row>
    <row r="1191" spans="1:7" x14ac:dyDescent="0.25">
      <c r="A1191" s="2">
        <v>1189</v>
      </c>
      <c r="B1191" s="1" t="s">
        <v>4881</v>
      </c>
      <c r="C1191" s="1" t="s">
        <v>4882</v>
      </c>
      <c r="D1191" s="1" t="s">
        <v>1166</v>
      </c>
      <c r="E1191" s="1" t="str">
        <f>HYPERLINK("https://doi.org/10.1016/j.matpr.2020.07.370","DOI Link")</f>
        <v>DOI Link</v>
      </c>
      <c r="F1191" s="1" t="s">
        <v>4883</v>
      </c>
      <c r="G1191" s="1" t="s">
        <v>4884</v>
      </c>
    </row>
    <row r="1192" spans="1:7" x14ac:dyDescent="0.25">
      <c r="A1192" s="2">
        <v>1190</v>
      </c>
      <c r="B1192" s="1" t="s">
        <v>4885</v>
      </c>
      <c r="C1192" s="1" t="s">
        <v>4886</v>
      </c>
      <c r="D1192" s="1" t="s">
        <v>1166</v>
      </c>
      <c r="E1192" s="1" t="str">
        <f>HYPERLINK("https://doi.org/10.1016/j.matpr.2020.07.261","DOI Link")</f>
        <v>DOI Link</v>
      </c>
      <c r="F1192" s="1" t="s">
        <v>4887</v>
      </c>
      <c r="G1192" s="1" t="s">
        <v>4888</v>
      </c>
    </row>
    <row r="1193" spans="1:7" x14ac:dyDescent="0.25">
      <c r="A1193" s="2">
        <v>1191</v>
      </c>
      <c r="B1193" s="1" t="s">
        <v>4889</v>
      </c>
      <c r="C1193" s="1" t="s">
        <v>4890</v>
      </c>
      <c r="D1193" s="1" t="s">
        <v>1241</v>
      </c>
      <c r="E1193" s="1" t="str">
        <f>HYPERLINK("https://doi.org/10.1080/09507116.2021.1941631","DOI Link")</f>
        <v>DOI Link</v>
      </c>
      <c r="F1193" s="1" t="s">
        <v>4891</v>
      </c>
      <c r="G1193" s="1" t="s">
        <v>4892</v>
      </c>
    </row>
    <row r="1194" spans="1:7" x14ac:dyDescent="0.25">
      <c r="A1194" s="2">
        <v>1192</v>
      </c>
      <c r="B1194" s="1" t="s">
        <v>4893</v>
      </c>
      <c r="C1194" s="1" t="s">
        <v>4894</v>
      </c>
      <c r="D1194" s="1" t="s">
        <v>3246</v>
      </c>
      <c r="E1194" s="1" t="str">
        <f>HYPERLINK("https://doi.org/10.1115/OMAE2020-19043","DOI Link")</f>
        <v>DOI Link</v>
      </c>
      <c r="F1194" s="1" t="s">
        <v>4895</v>
      </c>
      <c r="G1194" s="1" t="s">
        <v>4896</v>
      </c>
    </row>
    <row r="1195" spans="1:7" x14ac:dyDescent="0.25">
      <c r="A1195" s="2">
        <v>1193</v>
      </c>
      <c r="B1195" s="1" t="s">
        <v>4897</v>
      </c>
      <c r="C1195" s="1" t="s">
        <v>4898</v>
      </c>
      <c r="D1195" s="1" t="s">
        <v>4899</v>
      </c>
      <c r="E1195" s="1" t="str">
        <f>HYPERLINK("https://doi.org/10.5802/CRMECA.38","DOI Link")</f>
        <v>DOI Link</v>
      </c>
      <c r="F1195" s="1" t="s">
        <v>4900</v>
      </c>
      <c r="G1195" s="1" t="s">
        <v>4901</v>
      </c>
    </row>
    <row r="1196" spans="1:7" x14ac:dyDescent="0.25">
      <c r="A1196" s="2">
        <v>1194</v>
      </c>
      <c r="B1196" s="1" t="s">
        <v>4902</v>
      </c>
      <c r="C1196" s="1" t="s">
        <v>4903</v>
      </c>
      <c r="D1196" s="1" t="s">
        <v>4904</v>
      </c>
      <c r="E1196" s="1" t="str">
        <f>HYPERLINK("https://doi.org/10.3850/978-981-14-8593-0_4154-cd","DOI Link")</f>
        <v>DOI Link</v>
      </c>
      <c r="F1196" s="1" t="s">
        <v>4905</v>
      </c>
      <c r="G1196" s="1" t="s">
        <v>4906</v>
      </c>
    </row>
    <row r="1197" spans="1:7" x14ac:dyDescent="0.25">
      <c r="A1197" s="2">
        <v>1195</v>
      </c>
      <c r="B1197" s="1" t="s">
        <v>4907</v>
      </c>
      <c r="C1197" s="1" t="s">
        <v>4908</v>
      </c>
      <c r="D1197" s="1" t="s">
        <v>4909</v>
      </c>
      <c r="E1197" s="1" t="str">
        <f>HYPERLINK("https://doi.org/10.1061/9780784482933.154","DOI Link")</f>
        <v>DOI Link</v>
      </c>
      <c r="F1197" s="1" t="s">
        <v>4910</v>
      </c>
      <c r="G1197" s="1" t="s">
        <v>4911</v>
      </c>
    </row>
    <row r="1198" spans="1:7" x14ac:dyDescent="0.25">
      <c r="A1198" s="2">
        <v>1196</v>
      </c>
      <c r="B1198" s="1" t="s">
        <v>4912</v>
      </c>
      <c r="C1198" s="1" t="s">
        <v>4913</v>
      </c>
      <c r="D1198" s="1" t="s">
        <v>1241</v>
      </c>
      <c r="E1198" s="1" t="str">
        <f>HYPERLINK("https://doi.org/10.1080/09507116.2021.1915567","DOI Link")</f>
        <v>DOI Link</v>
      </c>
      <c r="F1198" s="1" t="s">
        <v>4914</v>
      </c>
      <c r="G1198" s="1" t="s">
        <v>4915</v>
      </c>
    </row>
    <row r="1199" spans="1:7" x14ac:dyDescent="0.25">
      <c r="A1199" s="2">
        <v>1197</v>
      </c>
      <c r="B1199" s="1" t="s">
        <v>4916</v>
      </c>
      <c r="C1199" s="1" t="s">
        <v>4917</v>
      </c>
      <c r="D1199" s="1" t="s">
        <v>1241</v>
      </c>
      <c r="E1199" s="1" t="str">
        <f>HYPERLINK("https://doi.org/10.1080/09507116.2021.1915565","DOI Link")</f>
        <v>DOI Link</v>
      </c>
      <c r="F1199" s="1" t="s">
        <v>4918</v>
      </c>
      <c r="G1199" s="1" t="s">
        <v>4919</v>
      </c>
    </row>
    <row r="1200" spans="1:7" x14ac:dyDescent="0.25">
      <c r="A1200" s="2">
        <v>1198</v>
      </c>
      <c r="B1200" s="1" t="s">
        <v>4920</v>
      </c>
      <c r="C1200" s="1" t="s">
        <v>4921</v>
      </c>
      <c r="D1200" s="1" t="s">
        <v>4922</v>
      </c>
      <c r="E1200" s="1" t="str">
        <f>HYPERLINK("https://doi.org/10.14436/2358-2545.10.2.060-066.oar","DOI Link")</f>
        <v>DOI Link</v>
      </c>
      <c r="F1200" s="1" t="s">
        <v>4923</v>
      </c>
      <c r="G1200" s="1" t="s">
        <v>4924</v>
      </c>
    </row>
    <row r="1201" spans="1:7" x14ac:dyDescent="0.25">
      <c r="A1201" s="2">
        <v>1199</v>
      </c>
      <c r="B1201" s="1" t="s">
        <v>4925</v>
      </c>
      <c r="C1201" s="1" t="s">
        <v>4926</v>
      </c>
      <c r="D1201" s="1" t="s">
        <v>1166</v>
      </c>
      <c r="E1201" s="1" t="str">
        <f>HYPERLINK("https://doi.org/10.1016/j.matpr.2020.09.241","DOI Link")</f>
        <v>DOI Link</v>
      </c>
      <c r="F1201" s="1" t="s">
        <v>4927</v>
      </c>
      <c r="G1201" s="1" t="s">
        <v>4928</v>
      </c>
    </row>
    <row r="1202" spans="1:7" x14ac:dyDescent="0.25">
      <c r="A1202" s="2">
        <v>1200</v>
      </c>
      <c r="B1202" s="1" t="s">
        <v>4929</v>
      </c>
      <c r="C1202" s="1" t="s">
        <v>4930</v>
      </c>
      <c r="D1202" s="1" t="s">
        <v>1166</v>
      </c>
      <c r="E1202" s="1" t="str">
        <f>HYPERLINK("https://doi.org/10.1016/j.matpr.2020.07.486","DOI Link")</f>
        <v>DOI Link</v>
      </c>
      <c r="F1202" s="1" t="s">
        <v>4931</v>
      </c>
      <c r="G1202" s="1" t="s">
        <v>4932</v>
      </c>
    </row>
    <row r="1203" spans="1:7" x14ac:dyDescent="0.25">
      <c r="A1203" s="2">
        <v>1201</v>
      </c>
      <c r="B1203" s="1" t="s">
        <v>4933</v>
      </c>
      <c r="C1203" s="1" t="s">
        <v>4934</v>
      </c>
      <c r="D1203" s="1" t="s">
        <v>3101</v>
      </c>
      <c r="E1203" s="1" t="str">
        <f>HYPERLINK("https://doi.org/10.1115/IMECE2020-23773","DOI Link")</f>
        <v>DOI Link</v>
      </c>
      <c r="F1203" s="1" t="s">
        <v>4935</v>
      </c>
      <c r="G1203" s="1" t="s">
        <v>4936</v>
      </c>
    </row>
    <row r="1204" spans="1:7" ht="14.4" x14ac:dyDescent="0.25">
      <c r="A1204" s="2">
        <v>1202</v>
      </c>
      <c r="B1204" s="1" t="s">
        <v>4937</v>
      </c>
      <c r="C1204" s="1" t="s">
        <v>2427</v>
      </c>
      <c r="D1204" s="1" t="s">
        <v>4938</v>
      </c>
      <c r="E1204" s="1" t="str">
        <f>HYPERLINK("https://doi.org/10.1115/GT2020-15702","DOI Link")</f>
        <v>DOI Link</v>
      </c>
      <c r="F1204" s="1" t="s">
        <v>8824</v>
      </c>
      <c r="G1204" s="1" t="s">
        <v>4939</v>
      </c>
    </row>
    <row r="1205" spans="1:7" x14ac:dyDescent="0.25">
      <c r="A1205" s="2">
        <v>1203</v>
      </c>
      <c r="B1205" s="1" t="s">
        <v>4940</v>
      </c>
      <c r="C1205" s="1" t="s">
        <v>4941</v>
      </c>
      <c r="D1205" s="1" t="s">
        <v>1197</v>
      </c>
      <c r="E1205" s="1" t="str">
        <f>HYPERLINK("https://doi.org/10.1016/j.prostr.2020.10.103","DOI Link")</f>
        <v>DOI Link</v>
      </c>
      <c r="F1205" s="1" t="s">
        <v>4942</v>
      </c>
      <c r="G1205" s="1" t="s">
        <v>4943</v>
      </c>
    </row>
    <row r="1206" spans="1:7" x14ac:dyDescent="0.25">
      <c r="A1206" s="2">
        <v>1204</v>
      </c>
      <c r="B1206" s="1" t="s">
        <v>4944</v>
      </c>
      <c r="C1206" s="1" t="s">
        <v>4945</v>
      </c>
      <c r="D1206" s="1" t="s">
        <v>1197</v>
      </c>
      <c r="E1206" s="1" t="str">
        <f>HYPERLINK("https://doi.org/10.1016/j.prostr.2020.10.118","DOI Link")</f>
        <v>DOI Link</v>
      </c>
      <c r="F1206" s="1" t="s">
        <v>4946</v>
      </c>
      <c r="G1206" s="1" t="s">
        <v>4947</v>
      </c>
    </row>
    <row r="1207" spans="1:7" x14ac:dyDescent="0.25">
      <c r="A1207" s="2">
        <v>1205</v>
      </c>
      <c r="B1207" s="1" t="s">
        <v>4948</v>
      </c>
      <c r="C1207" s="1" t="s">
        <v>4949</v>
      </c>
      <c r="D1207" s="1" t="s">
        <v>1197</v>
      </c>
      <c r="E1207" s="1" t="str">
        <f>HYPERLINK("https://doi.org/10.1016/j.prostr.2020.10.018","DOI Link")</f>
        <v>DOI Link</v>
      </c>
      <c r="F1207" s="1" t="s">
        <v>4950</v>
      </c>
      <c r="G1207" s="1" t="s">
        <v>4951</v>
      </c>
    </row>
    <row r="1208" spans="1:7" x14ac:dyDescent="0.25">
      <c r="A1208" s="2">
        <v>1206</v>
      </c>
      <c r="B1208" s="1" t="s">
        <v>4952</v>
      </c>
      <c r="C1208" s="1" t="s">
        <v>4953</v>
      </c>
      <c r="D1208" s="1" t="s">
        <v>1197</v>
      </c>
      <c r="E1208" s="1" t="str">
        <f>HYPERLINK("https://doi.org/10.1016/j.prostr.2020.11.025","DOI Link")</f>
        <v>DOI Link</v>
      </c>
      <c r="F1208" s="1" t="s">
        <v>4954</v>
      </c>
      <c r="G1208" s="1" t="s">
        <v>4955</v>
      </c>
    </row>
    <row r="1209" spans="1:7" x14ac:dyDescent="0.25">
      <c r="A1209" s="2">
        <v>1207</v>
      </c>
      <c r="B1209" s="1" t="s">
        <v>4956</v>
      </c>
      <c r="C1209" s="1" t="s">
        <v>4957</v>
      </c>
      <c r="D1209" s="1" t="s">
        <v>1197</v>
      </c>
      <c r="E1209" s="1" t="str">
        <f>HYPERLINK("https://doi.org/10.1016/j.prostr.2020.10.119","DOI Link")</f>
        <v>DOI Link</v>
      </c>
      <c r="F1209" s="1" t="s">
        <v>4958</v>
      </c>
      <c r="G1209" s="1" t="s">
        <v>4959</v>
      </c>
    </row>
    <row r="1210" spans="1:7" x14ac:dyDescent="0.25">
      <c r="A1210" s="2">
        <v>1208</v>
      </c>
      <c r="B1210" s="1" t="s">
        <v>4960</v>
      </c>
      <c r="C1210" s="1" t="s">
        <v>4961</v>
      </c>
      <c r="D1210" s="1" t="s">
        <v>3134</v>
      </c>
      <c r="E1210" s="1" t="str">
        <f>HYPERLINK("https://doi.org/10.4028/www.scientific.net/KEM.871.46","DOI Link")</f>
        <v>DOI Link</v>
      </c>
      <c r="F1210" s="1" t="s">
        <v>4962</v>
      </c>
      <c r="G1210" s="1" t="s">
        <v>4963</v>
      </c>
    </row>
    <row r="1211" spans="1:7" x14ac:dyDescent="0.25">
      <c r="A1211" s="2">
        <v>1209</v>
      </c>
      <c r="B1211" s="1" t="s">
        <v>4964</v>
      </c>
      <c r="C1211" s="1" t="s">
        <v>4965</v>
      </c>
      <c r="D1211" s="1" t="s">
        <v>3415</v>
      </c>
      <c r="E1211" s="1" t="str">
        <f>HYPERLINK("https://doi.org/10.4028/www.scientific.net/DDF.405.271","DOI Link")</f>
        <v>DOI Link</v>
      </c>
      <c r="F1211" s="1" t="s">
        <v>4966</v>
      </c>
      <c r="G1211" s="1" t="s">
        <v>4967</v>
      </c>
    </row>
    <row r="1212" spans="1:7" x14ac:dyDescent="0.25">
      <c r="A1212" s="2">
        <v>1210</v>
      </c>
      <c r="B1212" s="1" t="s">
        <v>4968</v>
      </c>
      <c r="C1212" s="1" t="s">
        <v>4969</v>
      </c>
      <c r="D1212" s="1" t="s">
        <v>1184</v>
      </c>
      <c r="E1212" s="1" t="str">
        <f>HYPERLINK("https://doi.org/10.2207/QJJWS.38.335","DOI Link")</f>
        <v>DOI Link</v>
      </c>
      <c r="F1212" s="1" t="s">
        <v>4970</v>
      </c>
      <c r="G1212" s="1" t="s">
        <v>4971</v>
      </c>
    </row>
    <row r="1213" spans="1:7" x14ac:dyDescent="0.25">
      <c r="A1213" s="2">
        <v>1211</v>
      </c>
      <c r="B1213" s="1" t="s">
        <v>4972</v>
      </c>
      <c r="C1213" s="1" t="s">
        <v>4973</v>
      </c>
      <c r="D1213" s="1" t="s">
        <v>4974</v>
      </c>
      <c r="E1213" s="1" t="str">
        <f>HYPERLINK("https://doi.org/10.37904/metal.2020.3537","DOI Link")</f>
        <v>DOI Link</v>
      </c>
      <c r="F1213" s="1" t="s">
        <v>4975</v>
      </c>
      <c r="G1213" s="1" t="s">
        <v>4976</v>
      </c>
    </row>
    <row r="1214" spans="1:7" x14ac:dyDescent="0.25">
      <c r="A1214" s="2">
        <v>1212</v>
      </c>
      <c r="B1214" s="1" t="s">
        <v>4977</v>
      </c>
      <c r="C1214" s="1" t="s">
        <v>4978</v>
      </c>
      <c r="D1214" s="1" t="s">
        <v>3204</v>
      </c>
      <c r="E1214" s="1" t="str">
        <f>HYPERLINK("https://doi.org/10.1115/PVP2020-21434","DOI Link")</f>
        <v>DOI Link</v>
      </c>
      <c r="F1214" s="1" t="s">
        <v>4979</v>
      </c>
      <c r="G1214" s="1" t="s">
        <v>4980</v>
      </c>
    </row>
    <row r="1215" spans="1:7" x14ac:dyDescent="0.25">
      <c r="A1215" s="2">
        <v>1213</v>
      </c>
      <c r="B1215" s="1" t="s">
        <v>4981</v>
      </c>
      <c r="C1215" s="1" t="s">
        <v>4982</v>
      </c>
      <c r="D1215" s="1" t="s">
        <v>3204</v>
      </c>
      <c r="E1215" s="1" t="str">
        <f>HYPERLINK("https://doi.org/10.1115/PVP2020-21650","DOI Link")</f>
        <v>DOI Link</v>
      </c>
      <c r="F1215" s="1" t="s">
        <v>4983</v>
      </c>
      <c r="G1215" s="1" t="s">
        <v>4984</v>
      </c>
    </row>
    <row r="1216" spans="1:7" x14ac:dyDescent="0.25">
      <c r="A1216" s="2">
        <v>1214</v>
      </c>
      <c r="B1216" s="1" t="s">
        <v>4985</v>
      </c>
      <c r="C1216" s="1" t="s">
        <v>4986</v>
      </c>
      <c r="D1216" s="1" t="s">
        <v>3204</v>
      </c>
      <c r="E1216" s="1" t="str">
        <f>HYPERLINK("https://doi.org/10.1115/PVP2020-21007","DOI Link")</f>
        <v>DOI Link</v>
      </c>
      <c r="F1216" s="1" t="s">
        <v>4987</v>
      </c>
      <c r="G1216" s="1" t="s">
        <v>4988</v>
      </c>
    </row>
    <row r="1217" spans="1:7" x14ac:dyDescent="0.25">
      <c r="A1217" s="2">
        <v>1215</v>
      </c>
      <c r="B1217" s="1" t="s">
        <v>4989</v>
      </c>
      <c r="C1217" s="1" t="s">
        <v>4990</v>
      </c>
      <c r="D1217" s="1" t="s">
        <v>3204</v>
      </c>
      <c r="E1217" s="1" t="str">
        <f>HYPERLINK("https://doi.org/10.1115/PVP2020-21406","DOI Link")</f>
        <v>DOI Link</v>
      </c>
      <c r="F1217" s="1" t="s">
        <v>4991</v>
      </c>
      <c r="G1217" s="1" t="s">
        <v>3234</v>
      </c>
    </row>
    <row r="1218" spans="1:7" x14ac:dyDescent="0.25">
      <c r="A1218" s="2">
        <v>1216</v>
      </c>
      <c r="B1218" s="1" t="s">
        <v>4992</v>
      </c>
      <c r="C1218" s="1" t="s">
        <v>4993</v>
      </c>
      <c r="D1218" s="1" t="s">
        <v>3204</v>
      </c>
      <c r="E1218" s="1" t="str">
        <f>HYPERLINK("https://doi.org/10.1115/PVP2020-21136","DOI Link")</f>
        <v>DOI Link</v>
      </c>
      <c r="F1218" s="1" t="s">
        <v>4994</v>
      </c>
      <c r="G1218" s="1" t="s">
        <v>3206</v>
      </c>
    </row>
    <row r="1219" spans="1:7" x14ac:dyDescent="0.25">
      <c r="A1219" s="2">
        <v>1217</v>
      </c>
      <c r="B1219" s="1" t="s">
        <v>4995</v>
      </c>
      <c r="C1219" s="1" t="s">
        <v>4996</v>
      </c>
      <c r="D1219" s="1" t="s">
        <v>3204</v>
      </c>
      <c r="E1219" s="1" t="str">
        <f>HYPERLINK("https://doi.org/10.1115/PVP2020-21050","DOI Link")</f>
        <v>DOI Link</v>
      </c>
      <c r="F1219" s="1" t="s">
        <v>4997</v>
      </c>
      <c r="G1219" s="1" t="s">
        <v>4998</v>
      </c>
    </row>
    <row r="1220" spans="1:7" x14ac:dyDescent="0.25">
      <c r="A1220" s="2">
        <v>1218</v>
      </c>
      <c r="B1220" s="1" t="s">
        <v>4999</v>
      </c>
      <c r="C1220" s="1" t="s">
        <v>5000</v>
      </c>
      <c r="D1220" s="1" t="s">
        <v>3204</v>
      </c>
      <c r="E1220" s="1" t="str">
        <f>HYPERLINK("https://doi.org/10.1115/PVP2020-21262","DOI Link")</f>
        <v>DOI Link</v>
      </c>
      <c r="F1220" s="1" t="s">
        <v>5001</v>
      </c>
      <c r="G1220" s="1" t="s">
        <v>5002</v>
      </c>
    </row>
    <row r="1221" spans="1:7" x14ac:dyDescent="0.25">
      <c r="A1221" s="2">
        <v>1219</v>
      </c>
      <c r="B1221" s="1" t="s">
        <v>5003</v>
      </c>
      <c r="C1221" s="1" t="s">
        <v>5004</v>
      </c>
      <c r="D1221" s="1" t="s">
        <v>3204</v>
      </c>
      <c r="E1221" s="1" t="str">
        <f>HYPERLINK("https://doi.org/10.1115/PVP2020-21572","DOI Link")</f>
        <v>DOI Link</v>
      </c>
      <c r="F1221" s="1" t="s">
        <v>5005</v>
      </c>
      <c r="G1221" s="1" t="s">
        <v>5006</v>
      </c>
    </row>
    <row r="1222" spans="1:7" x14ac:dyDescent="0.25">
      <c r="A1222" s="2">
        <v>1220</v>
      </c>
      <c r="B1222" s="1" t="s">
        <v>5007</v>
      </c>
      <c r="C1222" s="1" t="s">
        <v>5008</v>
      </c>
      <c r="D1222" s="1" t="s">
        <v>3204</v>
      </c>
      <c r="E1222" s="1" t="str">
        <f>HYPERLINK("https://doi.org/10.1115/PVP2020-21460","DOI Link")</f>
        <v>DOI Link</v>
      </c>
      <c r="F1222" s="1" t="s">
        <v>5009</v>
      </c>
      <c r="G1222" s="1" t="s">
        <v>5010</v>
      </c>
    </row>
    <row r="1223" spans="1:7" x14ac:dyDescent="0.25">
      <c r="A1223" s="2">
        <v>1221</v>
      </c>
      <c r="B1223" s="1" t="s">
        <v>5011</v>
      </c>
      <c r="C1223" s="1" t="s">
        <v>5012</v>
      </c>
      <c r="D1223" s="1" t="s">
        <v>3204</v>
      </c>
      <c r="E1223" s="1" t="str">
        <f>HYPERLINK("https://doi.org/10.1115/PVP2020-21854","DOI Link")</f>
        <v>DOI Link</v>
      </c>
      <c r="F1223" s="1" t="s">
        <v>5013</v>
      </c>
      <c r="G1223" s="1" t="s">
        <v>5014</v>
      </c>
    </row>
    <row r="1224" spans="1:7" x14ac:dyDescent="0.25">
      <c r="A1224" s="2">
        <v>1222</v>
      </c>
      <c r="B1224" s="1" t="s">
        <v>5015</v>
      </c>
      <c r="C1224" s="1" t="s">
        <v>5016</v>
      </c>
      <c r="D1224" s="1" t="s">
        <v>3204</v>
      </c>
      <c r="E1224" s="1" t="str">
        <f>HYPERLINK("https://doi.org/10.1115/PVP2020-21822","DOI Link")</f>
        <v>DOI Link</v>
      </c>
      <c r="F1224" s="1" t="s">
        <v>5017</v>
      </c>
      <c r="G1224" s="1" t="s">
        <v>5018</v>
      </c>
    </row>
    <row r="1225" spans="1:7" x14ac:dyDescent="0.25">
      <c r="A1225" s="2">
        <v>1223</v>
      </c>
      <c r="B1225" s="1" t="s">
        <v>5019</v>
      </c>
      <c r="C1225" s="1" t="s">
        <v>5020</v>
      </c>
      <c r="D1225" s="1" t="s">
        <v>2417</v>
      </c>
      <c r="E1225" s="1" t="str">
        <f>HYPERLINK("https://doi.org/10.3390/su12010283","DOI Link")</f>
        <v>DOI Link</v>
      </c>
      <c r="F1225" s="1" t="s">
        <v>5021</v>
      </c>
      <c r="G1225" s="1" t="s">
        <v>5022</v>
      </c>
    </row>
    <row r="1226" spans="1:7" x14ac:dyDescent="0.25">
      <c r="A1226" s="2">
        <v>1224</v>
      </c>
      <c r="B1226" s="1" t="s">
        <v>5023</v>
      </c>
      <c r="C1226" s="1" t="s">
        <v>5024</v>
      </c>
      <c r="D1226" s="1" t="s">
        <v>573</v>
      </c>
      <c r="E1226" s="1" t="str">
        <f>HYPERLINK("https://doi.org/10.1520/MPC20190238","DOI Link")</f>
        <v>DOI Link</v>
      </c>
      <c r="F1226" s="1" t="s">
        <v>5025</v>
      </c>
      <c r="G1226" s="1" t="s">
        <v>5026</v>
      </c>
    </row>
    <row r="1227" spans="1:7" x14ac:dyDescent="0.25">
      <c r="A1227" s="2">
        <v>1225</v>
      </c>
      <c r="B1227" s="1" t="s">
        <v>5027</v>
      </c>
      <c r="C1227" s="1" t="s">
        <v>5028</v>
      </c>
      <c r="D1227" s="1" t="s">
        <v>560</v>
      </c>
      <c r="E1227" s="1" t="str">
        <f>HYPERLINK("https://doi.org/10.1177/1350650120972591","DOI Link")</f>
        <v>DOI Link</v>
      </c>
      <c r="F1227" s="1" t="s">
        <v>5029</v>
      </c>
      <c r="G1227" s="1" t="s">
        <v>5030</v>
      </c>
    </row>
    <row r="1228" spans="1:7" x14ac:dyDescent="0.25">
      <c r="A1228" s="2">
        <v>1226</v>
      </c>
      <c r="B1228" s="1" t="s">
        <v>5031</v>
      </c>
      <c r="C1228" s="1" t="s">
        <v>5032</v>
      </c>
      <c r="D1228" s="1" t="s">
        <v>5033</v>
      </c>
      <c r="E1228" s="1" t="str">
        <f>HYPERLINK("https://doi.org/10.1504/IJMMP.2020.110513","DOI Link")</f>
        <v>DOI Link</v>
      </c>
      <c r="F1228" s="1" t="s">
        <v>5034</v>
      </c>
      <c r="G1228" s="1" t="s">
        <v>5035</v>
      </c>
    </row>
    <row r="1229" spans="1:7" x14ac:dyDescent="0.25">
      <c r="A1229" s="2">
        <v>1227</v>
      </c>
      <c r="B1229" s="1" t="s">
        <v>5036</v>
      </c>
      <c r="C1229" s="1" t="s">
        <v>5037</v>
      </c>
      <c r="D1229" s="1" t="s">
        <v>768</v>
      </c>
      <c r="E1229" s="1" t="str">
        <f>HYPERLINK("https://doi.org/10.1061/(ASCE)CC.1943-5614.0001072","DOI Link")</f>
        <v>DOI Link</v>
      </c>
      <c r="F1229" s="1" t="s">
        <v>5038</v>
      </c>
      <c r="G1229" s="1" t="s">
        <v>5039</v>
      </c>
    </row>
    <row r="1230" spans="1:7" x14ac:dyDescent="0.25">
      <c r="A1230" s="2">
        <v>1228</v>
      </c>
      <c r="B1230" s="1" t="s">
        <v>5040</v>
      </c>
      <c r="C1230" s="1" t="s">
        <v>5041</v>
      </c>
      <c r="D1230" s="1" t="s">
        <v>5042</v>
      </c>
      <c r="E1230" s="1" t="str">
        <f>HYPERLINK("https://doi.org/10.1115/JRC2020-8077","DOI Link")</f>
        <v>DOI Link</v>
      </c>
      <c r="F1230" s="1" t="s">
        <v>5043</v>
      </c>
      <c r="G1230" s="1" t="s">
        <v>5044</v>
      </c>
    </row>
    <row r="1231" spans="1:7" x14ac:dyDescent="0.25">
      <c r="A1231" s="2">
        <v>1229</v>
      </c>
      <c r="B1231" s="1" t="s">
        <v>5045</v>
      </c>
      <c r="C1231" s="1" t="s">
        <v>5046</v>
      </c>
      <c r="D1231" s="1" t="s">
        <v>2355</v>
      </c>
      <c r="E1231" s="1" t="str">
        <f>HYPERLINK("https://doi.org/10.1007/s11668-020-01039-w","DOI Link")</f>
        <v>DOI Link</v>
      </c>
      <c r="F1231" s="1" t="s">
        <v>5047</v>
      </c>
      <c r="G1231" s="1" t="s">
        <v>5048</v>
      </c>
    </row>
    <row r="1232" spans="1:7" x14ac:dyDescent="0.25">
      <c r="A1232" s="2">
        <v>1230</v>
      </c>
      <c r="B1232" s="1" t="s">
        <v>5049</v>
      </c>
      <c r="C1232" s="1" t="s">
        <v>5050</v>
      </c>
      <c r="D1232" s="1" t="s">
        <v>1727</v>
      </c>
      <c r="E1232" s="1" t="str">
        <f>HYPERLINK("https://doi.org/10.1016/j.jmrt.2020.08.025","DOI Link")</f>
        <v>DOI Link</v>
      </c>
      <c r="F1232" s="1" t="s">
        <v>5051</v>
      </c>
      <c r="G1232" s="1" t="s">
        <v>5052</v>
      </c>
    </row>
    <row r="1233" spans="1:7" x14ac:dyDescent="0.25">
      <c r="A1233" s="2">
        <v>1231</v>
      </c>
      <c r="B1233" s="1" t="s">
        <v>5053</v>
      </c>
      <c r="C1233" s="1" t="s">
        <v>5054</v>
      </c>
      <c r="D1233" s="1" t="s">
        <v>3415</v>
      </c>
      <c r="E1233" s="1" t="str">
        <f>HYPERLINK("https://doi.org/10.4028/www.scientific.net/DDF.403.91","DOI Link")</f>
        <v>DOI Link</v>
      </c>
      <c r="F1233" s="1" t="s">
        <v>5055</v>
      </c>
      <c r="G1233" s="1" t="s">
        <v>5056</v>
      </c>
    </row>
    <row r="1234" spans="1:7" x14ac:dyDescent="0.25">
      <c r="A1234" s="2">
        <v>1232</v>
      </c>
      <c r="B1234" s="1" t="s">
        <v>5057</v>
      </c>
      <c r="C1234" s="1" t="s">
        <v>5058</v>
      </c>
      <c r="D1234" s="1" t="s">
        <v>1471</v>
      </c>
      <c r="E1234" s="1" t="str">
        <f>HYPERLINK("https://doi.org/10.1080/10168664.2020.1813675","DOI Link")</f>
        <v>DOI Link</v>
      </c>
      <c r="F1234" s="1" t="s">
        <v>5059</v>
      </c>
      <c r="G1234" s="1" t="s">
        <v>5060</v>
      </c>
    </row>
    <row r="1235" spans="1:7" x14ac:dyDescent="0.25">
      <c r="A1235" s="2">
        <v>1233</v>
      </c>
      <c r="B1235" s="1" t="s">
        <v>5061</v>
      </c>
      <c r="C1235" s="1" t="s">
        <v>5062</v>
      </c>
      <c r="D1235" s="1" t="s">
        <v>5063</v>
      </c>
      <c r="E1235" s="1" t="str">
        <f>HYPERLINK("https://doi.org/10.33313/380/226","DOI Link")</f>
        <v>DOI Link</v>
      </c>
      <c r="F1235" s="1" t="s">
        <v>5064</v>
      </c>
      <c r="G1235" s="1" t="s">
        <v>5065</v>
      </c>
    </row>
    <row r="1236" spans="1:7" x14ac:dyDescent="0.25">
      <c r="A1236" s="2">
        <v>1234</v>
      </c>
      <c r="B1236" s="1" t="s">
        <v>5066</v>
      </c>
      <c r="C1236" s="1" t="s">
        <v>5067</v>
      </c>
      <c r="D1236" s="1" t="s">
        <v>1342</v>
      </c>
      <c r="E1236" s="1" t="str">
        <f>HYPERLINK("https://doi.org/10.4028/www.scientific.net/MSF.1010.71","DOI Link")</f>
        <v>DOI Link</v>
      </c>
      <c r="F1236" s="1" t="s">
        <v>5068</v>
      </c>
      <c r="G1236" s="1" t="s">
        <v>5069</v>
      </c>
    </row>
    <row r="1237" spans="1:7" x14ac:dyDescent="0.25">
      <c r="A1237" s="2">
        <v>1235</v>
      </c>
      <c r="B1237" s="1" t="s">
        <v>5070</v>
      </c>
      <c r="C1237" s="1" t="s">
        <v>5071</v>
      </c>
      <c r="D1237" s="1" t="s">
        <v>5072</v>
      </c>
      <c r="E1237" s="1" t="str">
        <f>HYPERLINK("https://doi.org/10.1139/cgj-2019-0410","DOI Link")</f>
        <v>DOI Link</v>
      </c>
      <c r="F1237" s="1" t="s">
        <v>5073</v>
      </c>
      <c r="G1237" s="1" t="s">
        <v>5074</v>
      </c>
    </row>
    <row r="1238" spans="1:7" x14ac:dyDescent="0.25">
      <c r="A1238" s="2">
        <v>1236</v>
      </c>
      <c r="B1238" s="1" t="s">
        <v>5075</v>
      </c>
      <c r="C1238" s="1" t="s">
        <v>5076</v>
      </c>
      <c r="D1238" s="1" t="s">
        <v>5077</v>
      </c>
      <c r="E1238" s="1" t="str">
        <f>HYPERLINK("https://doi.org/10.2208/JOURNALOFJSCE.8.1_194","DOI Link")</f>
        <v>DOI Link</v>
      </c>
      <c r="F1238" s="1" t="s">
        <v>5078</v>
      </c>
      <c r="G1238" s="1" t="s">
        <v>5079</v>
      </c>
    </row>
    <row r="1239" spans="1:7" x14ac:dyDescent="0.25">
      <c r="A1239" s="2">
        <v>1237</v>
      </c>
      <c r="B1239" s="1" t="s">
        <v>5080</v>
      </c>
      <c r="C1239" s="1" t="s">
        <v>5081</v>
      </c>
      <c r="D1239" s="1" t="s">
        <v>3204</v>
      </c>
      <c r="E1239" s="1" t="str">
        <f>HYPERLINK("https://doi.org/10.1115/PVP2020-21373","DOI Link")</f>
        <v>DOI Link</v>
      </c>
      <c r="F1239" s="1" t="s">
        <v>5082</v>
      </c>
      <c r="G1239" s="1" t="s">
        <v>5083</v>
      </c>
    </row>
    <row r="1240" spans="1:7" x14ac:dyDescent="0.25">
      <c r="A1240" s="2">
        <v>1238</v>
      </c>
      <c r="B1240" s="1" t="s">
        <v>5084</v>
      </c>
      <c r="C1240" s="1" t="s">
        <v>5085</v>
      </c>
      <c r="D1240" s="1" t="s">
        <v>1259</v>
      </c>
      <c r="E1240" s="1" t="str">
        <f>HYPERLINK("https://doi.org/10.1007/978-981-15-4485-9_19","DOI Link")</f>
        <v>DOI Link</v>
      </c>
      <c r="F1240" s="1" t="s">
        <v>5086</v>
      </c>
      <c r="G1240" s="1" t="s">
        <v>5087</v>
      </c>
    </row>
    <row r="1241" spans="1:7" x14ac:dyDescent="0.25">
      <c r="A1241" s="2">
        <v>1239</v>
      </c>
      <c r="B1241" s="1" t="s">
        <v>5088</v>
      </c>
      <c r="C1241" s="1" t="s">
        <v>5089</v>
      </c>
      <c r="D1241" s="1" t="s">
        <v>1259</v>
      </c>
      <c r="E1241" s="1" t="str">
        <f>HYPERLINK("https://doi.org/10.1007/978-981-15-4485-9_10","DOI Link")</f>
        <v>DOI Link</v>
      </c>
      <c r="F1241" s="1" t="s">
        <v>5090</v>
      </c>
      <c r="G1241" s="1" t="s">
        <v>5091</v>
      </c>
    </row>
    <row r="1242" spans="1:7" x14ac:dyDescent="0.25">
      <c r="A1242" s="2">
        <v>1240</v>
      </c>
      <c r="B1242" s="1" t="s">
        <v>5092</v>
      </c>
      <c r="C1242" s="1" t="s">
        <v>5093</v>
      </c>
      <c r="D1242" s="1" t="s">
        <v>5094</v>
      </c>
      <c r="E1242" s="1" t="str">
        <f>HYPERLINK("https://doi.org/10.13922/j.cnki.cjovst.2020.01.14","DOI Link")</f>
        <v>DOI Link</v>
      </c>
      <c r="F1242" s="1" t="s">
        <v>5095</v>
      </c>
      <c r="G1242" s="1" t="s">
        <v>5096</v>
      </c>
    </row>
    <row r="1243" spans="1:7" x14ac:dyDescent="0.25">
      <c r="A1243" s="2">
        <v>1241</v>
      </c>
      <c r="B1243" s="1" t="s">
        <v>5097</v>
      </c>
      <c r="C1243" s="1" t="s">
        <v>5098</v>
      </c>
      <c r="D1243" s="1" t="s">
        <v>3350</v>
      </c>
      <c r="E1243" s="1" t="str">
        <f>HYPERLINK("https://doi.org/10.1590/S1517-707620200002.1027","DOI Link")</f>
        <v>DOI Link</v>
      </c>
      <c r="F1243" s="1" t="s">
        <v>5099</v>
      </c>
      <c r="G1243" s="1" t="s">
        <v>5100</v>
      </c>
    </row>
    <row r="1244" spans="1:7" x14ac:dyDescent="0.25">
      <c r="A1244" s="2">
        <v>1242</v>
      </c>
      <c r="B1244" s="1" t="s">
        <v>5101</v>
      </c>
      <c r="C1244" s="1" t="s">
        <v>5102</v>
      </c>
      <c r="D1244" s="1" t="s">
        <v>3350</v>
      </c>
      <c r="E1244" s="1" t="str">
        <f>HYPERLINK("https://doi.org/10.1590/s1517-707620200002.1014","DOI Link")</f>
        <v>DOI Link</v>
      </c>
      <c r="F1244" s="1" t="s">
        <v>5103</v>
      </c>
      <c r="G1244" s="1" t="s">
        <v>5104</v>
      </c>
    </row>
    <row r="1245" spans="1:7" x14ac:dyDescent="0.25">
      <c r="A1245" s="2">
        <v>1243</v>
      </c>
      <c r="B1245" s="1" t="s">
        <v>5105</v>
      </c>
      <c r="C1245" s="1" t="s">
        <v>5106</v>
      </c>
      <c r="D1245" s="1" t="s">
        <v>1166</v>
      </c>
      <c r="E1245" s="1" t="str">
        <f>HYPERLINK("https://doi.org/10.1016/j.matpr.2020.04.443","DOI Link")</f>
        <v>DOI Link</v>
      </c>
      <c r="F1245" s="1" t="s">
        <v>5107</v>
      </c>
      <c r="G1245" s="1" t="s">
        <v>5108</v>
      </c>
    </row>
    <row r="1246" spans="1:7" x14ac:dyDescent="0.25">
      <c r="A1246" s="2">
        <v>1244</v>
      </c>
      <c r="B1246" s="1" t="s">
        <v>5109</v>
      </c>
      <c r="C1246" s="1" t="s">
        <v>5110</v>
      </c>
      <c r="D1246" s="1" t="s">
        <v>1197</v>
      </c>
      <c r="E1246" s="1" t="str">
        <f>HYPERLINK("https://doi.org/10.1016/j.prostr.2020.06.013","DOI Link")</f>
        <v>DOI Link</v>
      </c>
      <c r="F1246" s="1" t="s">
        <v>5111</v>
      </c>
      <c r="G1246" s="1" t="s">
        <v>5112</v>
      </c>
    </row>
    <row r="1247" spans="1:7" x14ac:dyDescent="0.25">
      <c r="A1247" s="2">
        <v>1245</v>
      </c>
      <c r="B1247" s="1" t="s">
        <v>5113</v>
      </c>
      <c r="C1247" s="1" t="s">
        <v>5114</v>
      </c>
      <c r="D1247" s="1" t="s">
        <v>3134</v>
      </c>
      <c r="E1247" s="1" t="str">
        <f>HYPERLINK("https://doi.org/10.4028/www.scientific.net/KEM.854.3","DOI Link")</f>
        <v>DOI Link</v>
      </c>
      <c r="F1247" s="1" t="s">
        <v>5115</v>
      </c>
      <c r="G1247" s="1" t="s">
        <v>5116</v>
      </c>
    </row>
    <row r="1248" spans="1:7" x14ac:dyDescent="0.25">
      <c r="A1248" s="2">
        <v>1246</v>
      </c>
      <c r="B1248" s="1" t="s">
        <v>5117</v>
      </c>
      <c r="C1248" s="1" t="s">
        <v>5118</v>
      </c>
      <c r="D1248" s="1" t="s">
        <v>5119</v>
      </c>
      <c r="E1248" s="1" t="str">
        <f>HYPERLINK("https://doi.org/10.3850/978-981-11-2724-3-1081-cd","DOI Link")</f>
        <v>DOI Link</v>
      </c>
      <c r="F1248" s="1" t="s">
        <v>5120</v>
      </c>
      <c r="G1248" s="1" t="s">
        <v>5121</v>
      </c>
    </row>
    <row r="1249" spans="1:7" x14ac:dyDescent="0.25">
      <c r="A1249" s="2">
        <v>1247</v>
      </c>
      <c r="B1249" s="1" t="s">
        <v>5122</v>
      </c>
      <c r="C1249" s="1" t="s">
        <v>5123</v>
      </c>
      <c r="D1249" s="1" t="s">
        <v>5124</v>
      </c>
      <c r="E1249" s="1" t="str">
        <f>HYPERLINK("https://doi.org/10.30880/ijie.2020.12.05.010","DOI Link")</f>
        <v>DOI Link</v>
      </c>
      <c r="F1249" s="1" t="s">
        <v>5125</v>
      </c>
      <c r="G1249" s="1" t="s">
        <v>5126</v>
      </c>
    </row>
    <row r="1250" spans="1:7" x14ac:dyDescent="0.25">
      <c r="A1250" s="2">
        <v>1248</v>
      </c>
      <c r="B1250" s="1" t="s">
        <v>5127</v>
      </c>
      <c r="C1250" s="1" t="s">
        <v>5128</v>
      </c>
      <c r="D1250" s="1" t="s">
        <v>1259</v>
      </c>
      <c r="E1250" s="1" t="str">
        <f>HYPERLINK("https://doi.org/10.1007/978-981-32-9931-3_2","DOI Link")</f>
        <v>DOI Link</v>
      </c>
      <c r="F1250" s="1" t="s">
        <v>5129</v>
      </c>
      <c r="G1250" s="1" t="s">
        <v>5130</v>
      </c>
    </row>
    <row r="1251" spans="1:7" x14ac:dyDescent="0.25">
      <c r="A1251" s="2">
        <v>1249</v>
      </c>
      <c r="B1251" s="1" t="s">
        <v>5131</v>
      </c>
      <c r="C1251" s="1" t="s">
        <v>5132</v>
      </c>
      <c r="D1251" s="1" t="s">
        <v>1727</v>
      </c>
      <c r="E1251" s="1" t="str">
        <f>HYPERLINK("https://doi.org/10.1016/j.jmrt.2020.04.017","DOI Link")</f>
        <v>DOI Link</v>
      </c>
      <c r="F1251" s="1" t="s">
        <v>5133</v>
      </c>
      <c r="G1251" s="1" t="s">
        <v>5134</v>
      </c>
    </row>
    <row r="1252" spans="1:7" x14ac:dyDescent="0.25">
      <c r="A1252" s="2">
        <v>1250</v>
      </c>
      <c r="B1252" s="1" t="s">
        <v>5135</v>
      </c>
      <c r="C1252" s="1" t="s">
        <v>5136</v>
      </c>
      <c r="D1252" s="1" t="s">
        <v>1436</v>
      </c>
      <c r="E1252" s="1" t="str">
        <f>HYPERLINK("https://doi.org/10.1007/978-3-030-29986-6_25","DOI Link")</f>
        <v>DOI Link</v>
      </c>
      <c r="F1252" s="1" t="s">
        <v>5137</v>
      </c>
      <c r="G1252" s="1" t="s">
        <v>5138</v>
      </c>
    </row>
    <row r="1253" spans="1:7" x14ac:dyDescent="0.25">
      <c r="A1253" s="2">
        <v>1251</v>
      </c>
      <c r="B1253" s="1" t="s">
        <v>5139</v>
      </c>
      <c r="C1253" s="1" t="s">
        <v>5140</v>
      </c>
      <c r="D1253" s="1" t="s">
        <v>1342</v>
      </c>
      <c r="E1253" s="1" t="str">
        <f>HYPERLINK("https://doi.org/10.4028/www.scientific.net/MSF.993.559","DOI Link")</f>
        <v>DOI Link</v>
      </c>
      <c r="F1253" s="1" t="s">
        <v>5141</v>
      </c>
      <c r="G1253" s="1" t="s">
        <v>5142</v>
      </c>
    </row>
    <row r="1254" spans="1:7" x14ac:dyDescent="0.25">
      <c r="A1254" s="2">
        <v>1252</v>
      </c>
      <c r="B1254" s="1" t="s">
        <v>5143</v>
      </c>
      <c r="C1254" s="1" t="s">
        <v>5144</v>
      </c>
      <c r="D1254" s="1" t="s">
        <v>1342</v>
      </c>
      <c r="E1254" s="1" t="str">
        <f>HYPERLINK("https://doi.org/10.4028/www.scientific.net/MSF.993.1293","DOI Link")</f>
        <v>DOI Link</v>
      </c>
      <c r="F1254" s="1" t="s">
        <v>5145</v>
      </c>
      <c r="G1254" s="1" t="s">
        <v>5146</v>
      </c>
    </row>
    <row r="1255" spans="1:7" x14ac:dyDescent="0.25">
      <c r="A1255" s="2">
        <v>1253</v>
      </c>
      <c r="B1255" s="1" t="s">
        <v>5147</v>
      </c>
      <c r="C1255" s="1" t="s">
        <v>5148</v>
      </c>
      <c r="D1255" s="1" t="s">
        <v>5149</v>
      </c>
      <c r="E1255" s="1" t="str">
        <f>HYPERLINK("https://doi.org/10.1016/j.procir.2020.02.096","DOI Link")</f>
        <v>DOI Link</v>
      </c>
      <c r="F1255" s="1" t="s">
        <v>5150</v>
      </c>
      <c r="G1255" s="1" t="s">
        <v>5151</v>
      </c>
    </row>
    <row r="1256" spans="1:7" x14ac:dyDescent="0.25">
      <c r="A1256" s="2">
        <v>1254</v>
      </c>
      <c r="B1256" s="1" t="s">
        <v>5152</v>
      </c>
      <c r="C1256" s="1" t="s">
        <v>5153</v>
      </c>
      <c r="D1256" s="1" t="s">
        <v>1232</v>
      </c>
      <c r="E1256" s="1" t="str">
        <f>HYPERLINK("https://doi.org/10.1007/978-3-030-47883-4_49","DOI Link")</f>
        <v>DOI Link</v>
      </c>
      <c r="F1256" s="1" t="s">
        <v>5154</v>
      </c>
      <c r="G1256" s="1" t="s">
        <v>5155</v>
      </c>
    </row>
    <row r="1257" spans="1:7" x14ac:dyDescent="0.25">
      <c r="A1257" s="2">
        <v>1255</v>
      </c>
      <c r="B1257" s="1" t="s">
        <v>5156</v>
      </c>
      <c r="C1257" s="1" t="s">
        <v>5157</v>
      </c>
      <c r="D1257" s="1" t="s">
        <v>1166</v>
      </c>
      <c r="E1257" s="1" t="str">
        <f>HYPERLINK("https://doi.org/10.1016/j.matpr.2020.03.299","DOI Link")</f>
        <v>DOI Link</v>
      </c>
      <c r="F1257" s="1" t="s">
        <v>5158</v>
      </c>
      <c r="G1257" s="1" t="s">
        <v>5159</v>
      </c>
    </row>
    <row r="1258" spans="1:7" x14ac:dyDescent="0.25">
      <c r="A1258" s="2">
        <v>1256</v>
      </c>
      <c r="B1258" s="1" t="s">
        <v>5160</v>
      </c>
      <c r="C1258" s="1" t="s">
        <v>5161</v>
      </c>
      <c r="D1258" s="1" t="s">
        <v>5162</v>
      </c>
      <c r="E1258" s="1" t="str">
        <f>HYPERLINK("https://doi.org/10.1016/j.promfg.2020.04.197","DOI Link")</f>
        <v>DOI Link</v>
      </c>
      <c r="F1258" s="1" t="s">
        <v>5163</v>
      </c>
      <c r="G1258" s="1" t="s">
        <v>5164</v>
      </c>
    </row>
    <row r="1259" spans="1:7" x14ac:dyDescent="0.25">
      <c r="A1259" s="2">
        <v>1257</v>
      </c>
      <c r="B1259" s="1" t="s">
        <v>5165</v>
      </c>
      <c r="C1259" s="1" t="s">
        <v>5166</v>
      </c>
      <c r="D1259" s="1" t="s">
        <v>1486</v>
      </c>
      <c r="E1259" s="1" t="str">
        <f>HYPERLINK("https://doi.org/10.1007/978-3-030-46817-0_36","DOI Link")</f>
        <v>DOI Link</v>
      </c>
      <c r="F1259" s="1" t="s">
        <v>5167</v>
      </c>
      <c r="G1259" s="1" t="s">
        <v>5168</v>
      </c>
    </row>
    <row r="1260" spans="1:7" x14ac:dyDescent="0.25">
      <c r="A1260" s="2">
        <v>1258</v>
      </c>
      <c r="B1260" s="1" t="s">
        <v>5169</v>
      </c>
      <c r="C1260" s="1" t="s">
        <v>5170</v>
      </c>
      <c r="D1260" s="1" t="s">
        <v>5171</v>
      </c>
      <c r="E1260" s="1" t="str">
        <f>HYPERLINK("https://doi.org/10.18057/ICASS2018.P.019","DOI Link")</f>
        <v>DOI Link</v>
      </c>
      <c r="F1260" s="1" t="s">
        <v>5172</v>
      </c>
      <c r="G1260" s="1" t="s">
        <v>5173</v>
      </c>
    </row>
    <row r="1261" spans="1:7" x14ac:dyDescent="0.25">
      <c r="A1261" s="2">
        <v>1259</v>
      </c>
      <c r="B1261" s="1" t="s">
        <v>5174</v>
      </c>
      <c r="C1261" s="1" t="s">
        <v>5175</v>
      </c>
      <c r="D1261" s="1" t="s">
        <v>2895</v>
      </c>
      <c r="E1261" s="1" t="str">
        <f>HYPERLINK("https://doi.org/10.2320/matertrans.MT-M2019258","DOI Link")</f>
        <v>DOI Link</v>
      </c>
      <c r="F1261" s="1" t="s">
        <v>5176</v>
      </c>
      <c r="G1261" s="1" t="s">
        <v>5177</v>
      </c>
    </row>
    <row r="1262" spans="1:7" x14ac:dyDescent="0.25">
      <c r="A1262" s="2">
        <v>1260</v>
      </c>
      <c r="B1262" s="1" t="s">
        <v>5178</v>
      </c>
      <c r="C1262" s="1" t="s">
        <v>5179</v>
      </c>
      <c r="D1262" s="1" t="s">
        <v>4191</v>
      </c>
      <c r="E1262" s="1" t="str">
        <f>HYPERLINK("https://doi.org/10.1007/s11003-020-00333-0","DOI Link")</f>
        <v>DOI Link</v>
      </c>
      <c r="F1262" s="1" t="s">
        <v>5180</v>
      </c>
      <c r="G1262" s="1" t="s">
        <v>5181</v>
      </c>
    </row>
    <row r="1263" spans="1:7" x14ac:dyDescent="0.25">
      <c r="A1263" s="2">
        <v>1261</v>
      </c>
      <c r="B1263" s="1" t="s">
        <v>5182</v>
      </c>
      <c r="C1263" s="1" t="s">
        <v>5183</v>
      </c>
      <c r="D1263" s="1" t="s">
        <v>3246</v>
      </c>
      <c r="E1263" s="1" t="str">
        <f>HYPERLINK("https://doi.org/10.1115/OMAE2020-18892","DOI Link")</f>
        <v>DOI Link</v>
      </c>
      <c r="F1263" s="1" t="s">
        <v>5184</v>
      </c>
      <c r="G1263" s="1" t="s">
        <v>5185</v>
      </c>
    </row>
    <row r="1264" spans="1:7" x14ac:dyDescent="0.25">
      <c r="A1264" s="2">
        <v>1262</v>
      </c>
      <c r="B1264" s="1" t="s">
        <v>5186</v>
      </c>
      <c r="C1264" s="1" t="s">
        <v>5187</v>
      </c>
      <c r="D1264" s="1" t="s">
        <v>5188</v>
      </c>
      <c r="E1264" s="1" t="str">
        <f>HYPERLINK("https://doi.org/10.15282/IJAME.17.1.2020.22.0577","DOI Link")</f>
        <v>DOI Link</v>
      </c>
      <c r="F1264" s="1" t="s">
        <v>5189</v>
      </c>
      <c r="G1264" s="1" t="s">
        <v>5190</v>
      </c>
    </row>
    <row r="1265" spans="1:7" x14ac:dyDescent="0.25">
      <c r="A1265" s="2">
        <v>1263</v>
      </c>
      <c r="B1265" s="1" t="s">
        <v>5191</v>
      </c>
      <c r="C1265" s="1" t="s">
        <v>5192</v>
      </c>
      <c r="D1265" s="1" t="s">
        <v>5193</v>
      </c>
      <c r="E1265" s="1" t="str">
        <f>HYPERLINK("https://doi.org/10.1080/15376494.2020.1746448","DOI Link")</f>
        <v>DOI Link</v>
      </c>
      <c r="F1265" s="1" t="s">
        <v>5194</v>
      </c>
      <c r="G1265" s="1" t="s">
        <v>5195</v>
      </c>
    </row>
    <row r="1266" spans="1:7" x14ac:dyDescent="0.25">
      <c r="A1266" s="2">
        <v>1264</v>
      </c>
      <c r="B1266" s="1" t="s">
        <v>5196</v>
      </c>
      <c r="C1266" s="1" t="s">
        <v>5197</v>
      </c>
      <c r="D1266" s="1" t="s">
        <v>1342</v>
      </c>
      <c r="E1266" s="1" t="str">
        <f>HYPERLINK("https://doi.org/10.4028/www.scientific.net/MSF.980.3","DOI Link")</f>
        <v>DOI Link</v>
      </c>
      <c r="F1266" s="1" t="s">
        <v>5198</v>
      </c>
      <c r="G1266" s="1" t="s">
        <v>5199</v>
      </c>
    </row>
    <row r="1267" spans="1:7" x14ac:dyDescent="0.25">
      <c r="A1267" s="2">
        <v>1265</v>
      </c>
      <c r="B1267" s="1" t="s">
        <v>5200</v>
      </c>
      <c r="C1267" s="1" t="s">
        <v>5201</v>
      </c>
      <c r="D1267" s="1" t="s">
        <v>5202</v>
      </c>
      <c r="E1267" s="1" t="str">
        <f>HYPERLINK("https://doi.org/10.3938/NPSM.70.190","DOI Link")</f>
        <v>DOI Link</v>
      </c>
      <c r="F1267" s="1" t="s">
        <v>5203</v>
      </c>
      <c r="G1267" s="1" t="s">
        <v>5204</v>
      </c>
    </row>
    <row r="1268" spans="1:7" x14ac:dyDescent="0.25">
      <c r="A1268" s="2">
        <v>1266</v>
      </c>
      <c r="B1268" s="1" t="s">
        <v>5205</v>
      </c>
      <c r="C1268" s="1" t="s">
        <v>5206</v>
      </c>
      <c r="D1268" s="1" t="s">
        <v>1259</v>
      </c>
      <c r="E1268" s="1" t="str">
        <f>HYPERLINK("https://doi.org/10.1007/978-3-030-27146-6_66","DOI Link")</f>
        <v>DOI Link</v>
      </c>
      <c r="F1268" s="1" t="s">
        <v>5207</v>
      </c>
      <c r="G1268" s="1" t="s">
        <v>5208</v>
      </c>
    </row>
    <row r="1269" spans="1:7" x14ac:dyDescent="0.25">
      <c r="A1269" s="2">
        <v>1267</v>
      </c>
      <c r="B1269" s="1" t="s">
        <v>5209</v>
      </c>
      <c r="C1269" s="1" t="s">
        <v>5210</v>
      </c>
      <c r="D1269" s="1" t="s">
        <v>1245</v>
      </c>
      <c r="E1269" s="1" t="str">
        <f>HYPERLINK("https://doi.org/10.3233/SFC-190241","DOI Link")</f>
        <v>DOI Link</v>
      </c>
      <c r="F1269" s="1" t="s">
        <v>5211</v>
      </c>
      <c r="G1269" s="1" t="s">
        <v>5212</v>
      </c>
    </row>
    <row r="1270" spans="1:7" x14ac:dyDescent="0.25">
      <c r="A1270" s="2">
        <v>1268</v>
      </c>
      <c r="B1270" s="1" t="s">
        <v>5213</v>
      </c>
      <c r="C1270" s="1" t="s">
        <v>5214</v>
      </c>
      <c r="D1270" s="1" t="s">
        <v>5215</v>
      </c>
      <c r="E1270" s="1" t="str">
        <f>HYPERLINK("https://doi.org/10.3233/JAE-190064","DOI Link")</f>
        <v>DOI Link</v>
      </c>
      <c r="F1270" s="1" t="s">
        <v>5216</v>
      </c>
      <c r="G1270" s="1" t="s">
        <v>5217</v>
      </c>
    </row>
    <row r="1271" spans="1:7" x14ac:dyDescent="0.25">
      <c r="A1271" s="2">
        <v>1269</v>
      </c>
      <c r="B1271" s="1" t="s">
        <v>5218</v>
      </c>
      <c r="C1271" s="1" t="s">
        <v>5219</v>
      </c>
      <c r="D1271" s="1" t="s">
        <v>5220</v>
      </c>
      <c r="E1271" s="1" t="str">
        <f>HYPERLINK("https://doi.org/10.1007/978-981-15-0238-5_20","DOI Link")</f>
        <v>DOI Link</v>
      </c>
      <c r="F1271" s="1" t="s">
        <v>5221</v>
      </c>
      <c r="G1271" s="1" t="s">
        <v>5222</v>
      </c>
    </row>
    <row r="1272" spans="1:7" x14ac:dyDescent="0.25">
      <c r="A1272" s="2">
        <v>1270</v>
      </c>
      <c r="B1272" s="1" t="s">
        <v>5223</v>
      </c>
      <c r="C1272" s="1" t="s">
        <v>5224</v>
      </c>
      <c r="D1272" s="1" t="s">
        <v>5225</v>
      </c>
      <c r="E1272" s="1" t="str">
        <f>HYPERLINK("https://doi.org/10.1109/ACCESS.2020.2979414","DOI Link")</f>
        <v>DOI Link</v>
      </c>
      <c r="F1272" s="1" t="s">
        <v>5226</v>
      </c>
      <c r="G1272" s="1" t="s">
        <v>5227</v>
      </c>
    </row>
    <row r="1273" spans="1:7" x14ac:dyDescent="0.25">
      <c r="A1273" s="2">
        <v>1271</v>
      </c>
      <c r="B1273" s="1" t="s">
        <v>5228</v>
      </c>
      <c r="C1273" s="1" t="s">
        <v>5229</v>
      </c>
      <c r="D1273" s="1" t="s">
        <v>3790</v>
      </c>
      <c r="E1273" s="1" t="str">
        <f>HYPERLINK("https://doi.org/10.3139/120.111480","DOI Link")</f>
        <v>DOI Link</v>
      </c>
      <c r="F1273" s="1" t="s">
        <v>5230</v>
      </c>
      <c r="G1273" s="1" t="s">
        <v>5231</v>
      </c>
    </row>
    <row r="1274" spans="1:7" x14ac:dyDescent="0.25">
      <c r="A1274" s="2">
        <v>1272</v>
      </c>
      <c r="B1274" s="1" t="s">
        <v>5232</v>
      </c>
      <c r="C1274" s="1" t="s">
        <v>5229</v>
      </c>
      <c r="D1274" s="1" t="s">
        <v>3790</v>
      </c>
      <c r="E1274" s="1" t="str">
        <f>HYPERLINK("https://doi.org/10.3139/120.111462","DOI Link")</f>
        <v>DOI Link</v>
      </c>
      <c r="F1274" s="1" t="s">
        <v>5233</v>
      </c>
      <c r="G1274" s="1" t="s">
        <v>5231</v>
      </c>
    </row>
    <row r="1275" spans="1:7" x14ac:dyDescent="0.25">
      <c r="A1275" s="2">
        <v>1273</v>
      </c>
      <c r="B1275" s="1" t="s">
        <v>5234</v>
      </c>
      <c r="C1275" s="1" t="s">
        <v>5235</v>
      </c>
      <c r="D1275" s="1" t="s">
        <v>1727</v>
      </c>
      <c r="E1275" s="1" t="str">
        <f>HYPERLINK("https://doi.org/10.1016/j.jmrt.2020.01.070","DOI Link")</f>
        <v>DOI Link</v>
      </c>
      <c r="F1275" s="1" t="s">
        <v>5236</v>
      </c>
      <c r="G1275" s="1" t="s">
        <v>5237</v>
      </c>
    </row>
    <row r="1276" spans="1:7" x14ac:dyDescent="0.25">
      <c r="A1276" s="2">
        <v>1274</v>
      </c>
      <c r="B1276" s="1" t="s">
        <v>5238</v>
      </c>
      <c r="C1276" s="1" t="s">
        <v>5239</v>
      </c>
      <c r="D1276" s="1" t="s">
        <v>1259</v>
      </c>
      <c r="E1276" s="1" t="str">
        <f>HYPERLINK("https://doi.org/10.1007/978-3-030-31154-4_75","DOI Link")</f>
        <v>DOI Link</v>
      </c>
      <c r="F1276" s="1" t="s">
        <v>5240</v>
      </c>
      <c r="G1276" s="1" t="s">
        <v>5241</v>
      </c>
    </row>
    <row r="1277" spans="1:7" x14ac:dyDescent="0.25">
      <c r="A1277" s="2">
        <v>1275</v>
      </c>
      <c r="B1277" s="1" t="s">
        <v>5242</v>
      </c>
      <c r="C1277" s="1" t="s">
        <v>5243</v>
      </c>
      <c r="D1277" s="1" t="s">
        <v>3336</v>
      </c>
      <c r="E1277" s="1" t="str">
        <f>HYPERLINK("https://doi.org/10.1007/978-3-030-36296-6_135","DOI Link")</f>
        <v>DOI Link</v>
      </c>
      <c r="F1277" s="1" t="s">
        <v>5244</v>
      </c>
      <c r="G1277" s="1" t="s">
        <v>5245</v>
      </c>
    </row>
    <row r="1278" spans="1:7" x14ac:dyDescent="0.25">
      <c r="A1278" s="2">
        <v>1276</v>
      </c>
      <c r="B1278" s="1" t="s">
        <v>5246</v>
      </c>
      <c r="C1278" s="1" t="s">
        <v>5247</v>
      </c>
      <c r="D1278" s="1" t="s">
        <v>463</v>
      </c>
      <c r="E1278" s="1" t="str">
        <f>HYPERLINK("https://doi.org/10.3390/app10020679","DOI Link")</f>
        <v>DOI Link</v>
      </c>
      <c r="F1278" s="1" t="s">
        <v>5248</v>
      </c>
      <c r="G1278" s="1" t="s">
        <v>5249</v>
      </c>
    </row>
    <row r="1279" spans="1:7" x14ac:dyDescent="0.25">
      <c r="A1279" s="2">
        <v>1277</v>
      </c>
      <c r="B1279" s="1" t="s">
        <v>5250</v>
      </c>
      <c r="C1279" s="1" t="s">
        <v>5251</v>
      </c>
      <c r="D1279" s="1" t="s">
        <v>248</v>
      </c>
      <c r="E1279" s="1" t="str">
        <f>HYPERLINK("https://doi.org/10.3390/ma13020423","DOI Link")</f>
        <v>DOI Link</v>
      </c>
      <c r="F1279" s="1" t="s">
        <v>5252</v>
      </c>
      <c r="G1279" s="1" t="s">
        <v>5253</v>
      </c>
    </row>
    <row r="1280" spans="1:7" x14ac:dyDescent="0.25">
      <c r="A1280" s="2">
        <v>1278</v>
      </c>
      <c r="B1280" s="1" t="s">
        <v>5254</v>
      </c>
      <c r="C1280" s="1" t="s">
        <v>5255</v>
      </c>
      <c r="D1280" s="1" t="s">
        <v>1342</v>
      </c>
      <c r="E1280" s="1" t="str">
        <f>HYPERLINK("https://doi.org/10.4028/www.scientific.net/MSF.978.152","DOI Link")</f>
        <v>DOI Link</v>
      </c>
      <c r="F1280" s="1" t="s">
        <v>5256</v>
      </c>
      <c r="G1280" s="1" t="s">
        <v>5257</v>
      </c>
    </row>
    <row r="1281" spans="1:7" x14ac:dyDescent="0.25">
      <c r="A1281" s="2">
        <v>1279</v>
      </c>
      <c r="B1281" s="1" t="s">
        <v>5258</v>
      </c>
      <c r="C1281" s="1" t="s">
        <v>5259</v>
      </c>
      <c r="D1281" s="1" t="s">
        <v>2083</v>
      </c>
      <c r="E1281" s="1" t="str">
        <f>HYPERLINK("https://doi.org/10.6052/j.issn.1000-4750.2019.01.0038","DOI Link")</f>
        <v>DOI Link</v>
      </c>
      <c r="F1281" s="1" t="s">
        <v>5260</v>
      </c>
      <c r="G1281" s="1" t="s">
        <v>5261</v>
      </c>
    </row>
    <row r="1282" spans="1:7" ht="14.4" x14ac:dyDescent="0.25">
      <c r="A1282" s="2">
        <v>1280</v>
      </c>
      <c r="B1282" s="1" t="s">
        <v>5262</v>
      </c>
      <c r="C1282" s="1" t="s">
        <v>5263</v>
      </c>
      <c r="D1282" s="1" t="s">
        <v>2083</v>
      </c>
      <c r="E1282" s="1" t="str">
        <f>HYPERLINK("https://doi.org/10.6052/j.issn.1000-4750.2018.10.0536","DOI Link")</f>
        <v>DOI Link</v>
      </c>
      <c r="F1282" s="1" t="s">
        <v>8825</v>
      </c>
      <c r="G1282" s="1" t="s">
        <v>5264</v>
      </c>
    </row>
    <row r="1283" spans="1:7" x14ac:dyDescent="0.25">
      <c r="A1283" s="2">
        <v>1281</v>
      </c>
      <c r="B1283" s="1" t="s">
        <v>5265</v>
      </c>
      <c r="C1283" s="1" t="s">
        <v>5266</v>
      </c>
      <c r="D1283" s="1" t="s">
        <v>290</v>
      </c>
      <c r="E1283" s="1" t="str">
        <f>HYPERLINK("https://doi.org/10.1007/s11665-020-04569-4","DOI Link")</f>
        <v>DOI Link</v>
      </c>
      <c r="F1283" s="1" t="s">
        <v>5267</v>
      </c>
      <c r="G1283" s="1" t="s">
        <v>5268</v>
      </c>
    </row>
    <row r="1284" spans="1:7" x14ac:dyDescent="0.25">
      <c r="A1284" s="2">
        <v>1282</v>
      </c>
      <c r="B1284" s="1" t="s">
        <v>5269</v>
      </c>
      <c r="C1284" s="1" t="s">
        <v>5270</v>
      </c>
      <c r="D1284" s="1" t="s">
        <v>3680</v>
      </c>
      <c r="E1284" s="1" t="str">
        <f>HYPERLINK("https://doi.org/10.3785/j.issn.1008-973X.2020.01.008","DOI Link")</f>
        <v>DOI Link</v>
      </c>
      <c r="F1284" s="1" t="s">
        <v>5271</v>
      </c>
      <c r="G1284" s="1" t="s">
        <v>5272</v>
      </c>
    </row>
    <row r="1285" spans="1:7" x14ac:dyDescent="0.25">
      <c r="A1285" s="2">
        <v>1283</v>
      </c>
      <c r="B1285" s="1" t="s">
        <v>5273</v>
      </c>
      <c r="C1285" s="1" t="s">
        <v>5274</v>
      </c>
      <c r="D1285" s="1" t="s">
        <v>1380</v>
      </c>
      <c r="E1285" s="1" t="str">
        <f>HYPERLINK("https://doi.org/10.1007/978-981-15-2341-0_5","DOI Link")</f>
        <v>DOI Link</v>
      </c>
      <c r="F1285" s="1" t="s">
        <v>5275</v>
      </c>
      <c r="G1285" s="1" t="s">
        <v>5276</v>
      </c>
    </row>
    <row r="1286" spans="1:7" x14ac:dyDescent="0.25">
      <c r="A1286" s="2">
        <v>1284</v>
      </c>
      <c r="B1286" s="1" t="s">
        <v>5277</v>
      </c>
      <c r="C1286" s="1" t="s">
        <v>5278</v>
      </c>
      <c r="D1286" s="1" t="s">
        <v>33</v>
      </c>
      <c r="E1286" s="1" t="str">
        <f>HYPERLINK("https://doi.org/10.1016/j.engfailanal.2019.104215","DOI Link")</f>
        <v>DOI Link</v>
      </c>
      <c r="F1286" s="1" t="s">
        <v>5279</v>
      </c>
      <c r="G1286" s="1" t="s">
        <v>5280</v>
      </c>
    </row>
    <row r="1287" spans="1:7" x14ac:dyDescent="0.25">
      <c r="A1287" s="2">
        <v>1285</v>
      </c>
      <c r="B1287" s="1" t="s">
        <v>5281</v>
      </c>
      <c r="C1287" s="1" t="s">
        <v>5282</v>
      </c>
      <c r="D1287" s="1" t="s">
        <v>880</v>
      </c>
      <c r="E1287" s="1" t="str">
        <f>HYPERLINK("https://doi.org/10.1016/j.matchar.2019.110066","DOI Link")</f>
        <v>DOI Link</v>
      </c>
      <c r="F1287" s="1" t="s">
        <v>5283</v>
      </c>
      <c r="G1287" s="1" t="s">
        <v>5284</v>
      </c>
    </row>
    <row r="1288" spans="1:7" x14ac:dyDescent="0.25">
      <c r="A1288" s="2">
        <v>1286</v>
      </c>
      <c r="B1288" s="1" t="s">
        <v>5285</v>
      </c>
      <c r="C1288" s="1" t="s">
        <v>5286</v>
      </c>
      <c r="D1288" s="1" t="s">
        <v>514</v>
      </c>
      <c r="E1288" s="1" t="str">
        <f>HYPERLINK("https://doi.org/10.1016/j.ijpvp.2019.104027","DOI Link")</f>
        <v>DOI Link</v>
      </c>
      <c r="F1288" s="1" t="s">
        <v>5287</v>
      </c>
      <c r="G1288" s="1" t="s">
        <v>5288</v>
      </c>
    </row>
    <row r="1289" spans="1:7" x14ac:dyDescent="0.25">
      <c r="A1289" s="2">
        <v>1287</v>
      </c>
      <c r="B1289" s="1" t="s">
        <v>5289</v>
      </c>
      <c r="C1289" s="1" t="s">
        <v>5290</v>
      </c>
      <c r="D1289" s="1" t="s">
        <v>33</v>
      </c>
      <c r="E1289" s="1" t="str">
        <f>HYPERLINK("https://doi.org/10.1016/j.engfailanal.2019.104206","DOI Link")</f>
        <v>DOI Link</v>
      </c>
      <c r="F1289" s="1" t="s">
        <v>5291</v>
      </c>
      <c r="G1289" s="1" t="s">
        <v>5292</v>
      </c>
    </row>
    <row r="1290" spans="1:7" x14ac:dyDescent="0.25">
      <c r="A1290" s="2">
        <v>1288</v>
      </c>
      <c r="B1290" s="1" t="s">
        <v>5293</v>
      </c>
      <c r="C1290" s="1" t="s">
        <v>5294</v>
      </c>
      <c r="D1290" s="1" t="s">
        <v>5295</v>
      </c>
      <c r="E1290" s="1" t="str">
        <f>HYPERLINK("https://doi.org/10.4018/IJMMME.2020010104","DOI Link")</f>
        <v>DOI Link</v>
      </c>
      <c r="F1290" s="1" t="s">
        <v>5296</v>
      </c>
      <c r="G1290" s="1" t="s">
        <v>5297</v>
      </c>
    </row>
    <row r="1291" spans="1:7" x14ac:dyDescent="0.25">
      <c r="A1291" s="2">
        <v>1289</v>
      </c>
      <c r="B1291" s="1" t="s">
        <v>5298</v>
      </c>
      <c r="C1291" s="1" t="s">
        <v>5299</v>
      </c>
      <c r="D1291" s="1" t="s">
        <v>3790</v>
      </c>
      <c r="E1291" s="1" t="str">
        <f>HYPERLINK("https://doi.org/10.3139/120.111448","DOI Link")</f>
        <v>DOI Link</v>
      </c>
      <c r="F1291" s="1" t="s">
        <v>5300</v>
      </c>
      <c r="G1291" s="1" t="s">
        <v>5301</v>
      </c>
    </row>
    <row r="1292" spans="1:7" x14ac:dyDescent="0.25">
      <c r="A1292" s="2">
        <v>1290</v>
      </c>
      <c r="B1292" s="1" t="s">
        <v>5302</v>
      </c>
      <c r="C1292" s="1" t="s">
        <v>5303</v>
      </c>
      <c r="D1292" s="1" t="s">
        <v>61</v>
      </c>
      <c r="E1292" s="1" t="str">
        <f>HYPERLINK("https://doi.org/10.1016/j.jcsr.2019.105789","DOI Link")</f>
        <v>DOI Link</v>
      </c>
      <c r="F1292" s="1" t="s">
        <v>5304</v>
      </c>
      <c r="G1292" s="1" t="s">
        <v>5305</v>
      </c>
    </row>
    <row r="1293" spans="1:7" ht="14.4" x14ac:dyDescent="0.25">
      <c r="A1293" s="2">
        <v>1291</v>
      </c>
      <c r="B1293" s="1" t="s">
        <v>5306</v>
      </c>
      <c r="C1293" s="1" t="s">
        <v>5307</v>
      </c>
      <c r="D1293" s="1" t="s">
        <v>13</v>
      </c>
      <c r="E1293" s="1" t="str">
        <f>HYPERLINK("https://doi.org/10.1016/j.ijfatigue.2019.105297","DOI Link")</f>
        <v>DOI Link</v>
      </c>
      <c r="F1293" s="1" t="s">
        <v>8826</v>
      </c>
      <c r="G1293" s="1" t="s">
        <v>5308</v>
      </c>
    </row>
    <row r="1294" spans="1:7" x14ac:dyDescent="0.25">
      <c r="A1294" s="2">
        <v>1292</v>
      </c>
      <c r="B1294" s="1" t="s">
        <v>5309</v>
      </c>
      <c r="C1294" s="1" t="s">
        <v>5310</v>
      </c>
      <c r="D1294" s="1" t="s">
        <v>13</v>
      </c>
      <c r="E1294" s="1" t="str">
        <f>HYPERLINK("https://doi.org/10.1016/j.ijfatigue.2019.105273","DOI Link")</f>
        <v>DOI Link</v>
      </c>
      <c r="F1294" s="1" t="s">
        <v>5311</v>
      </c>
      <c r="G1294" s="1" t="s">
        <v>5312</v>
      </c>
    </row>
    <row r="1295" spans="1:7" x14ac:dyDescent="0.25">
      <c r="A1295" s="2">
        <v>1293</v>
      </c>
      <c r="B1295" s="1" t="s">
        <v>5313</v>
      </c>
      <c r="C1295" s="1" t="s">
        <v>5314</v>
      </c>
      <c r="D1295" s="1" t="s">
        <v>13</v>
      </c>
      <c r="E1295" s="1" t="str">
        <f>HYPERLINK("https://doi.org/10.1016/j.ijfatigue.2019.105266","DOI Link")</f>
        <v>DOI Link</v>
      </c>
      <c r="F1295" s="1" t="s">
        <v>5315</v>
      </c>
      <c r="G1295" s="1" t="s">
        <v>5316</v>
      </c>
    </row>
    <row r="1296" spans="1:7" x14ac:dyDescent="0.25">
      <c r="A1296" s="2">
        <v>1294</v>
      </c>
      <c r="B1296" s="1" t="s">
        <v>5317</v>
      </c>
      <c r="C1296" s="1" t="s">
        <v>5318</v>
      </c>
      <c r="D1296" s="1" t="s">
        <v>1259</v>
      </c>
      <c r="E1296" s="1" t="str">
        <f>HYPERLINK("https://doi.org/10.1007/978-981-13-8767-8_31","DOI Link")</f>
        <v>DOI Link</v>
      </c>
      <c r="F1296" s="1" t="s">
        <v>5319</v>
      </c>
      <c r="G1296" s="1" t="s">
        <v>5320</v>
      </c>
    </row>
    <row r="1297" spans="1:7" x14ac:dyDescent="0.25">
      <c r="A1297" s="2">
        <v>1295</v>
      </c>
      <c r="B1297" s="1" t="s">
        <v>5321</v>
      </c>
      <c r="C1297" s="1" t="s">
        <v>5322</v>
      </c>
      <c r="D1297" s="1" t="s">
        <v>1259</v>
      </c>
      <c r="E1297" s="1" t="str">
        <f>HYPERLINK("https://doi.org/10.1007/978-981-13-8767-8_61","DOI Link")</f>
        <v>DOI Link</v>
      </c>
      <c r="F1297" s="1" t="s">
        <v>5323</v>
      </c>
      <c r="G1297" s="1" t="s">
        <v>5324</v>
      </c>
    </row>
    <row r="1298" spans="1:7" x14ac:dyDescent="0.25">
      <c r="A1298" s="2">
        <v>1296</v>
      </c>
      <c r="B1298" s="1" t="s">
        <v>5325</v>
      </c>
      <c r="C1298" s="1" t="s">
        <v>5326</v>
      </c>
      <c r="D1298" s="1" t="s">
        <v>8</v>
      </c>
      <c r="E1298" s="1" t="str">
        <f>HYPERLINK("https://doi.org/10.1007/978-981-13-9749-3_44","DOI Link")</f>
        <v>DOI Link</v>
      </c>
      <c r="F1298" s="1" t="s">
        <v>5327</v>
      </c>
      <c r="G1298" s="1" t="s">
        <v>5328</v>
      </c>
    </row>
    <row r="1299" spans="1:7" x14ac:dyDescent="0.25">
      <c r="A1299" s="2">
        <v>1297</v>
      </c>
      <c r="B1299" s="1" t="s">
        <v>5329</v>
      </c>
      <c r="C1299" s="1" t="s">
        <v>5330</v>
      </c>
      <c r="D1299" s="1" t="s">
        <v>560</v>
      </c>
      <c r="E1299" s="1" t="str">
        <f>HYPERLINK("https://doi.org/10.1177/1350650119864482","DOI Link")</f>
        <v>DOI Link</v>
      </c>
      <c r="F1299" s="1" t="s">
        <v>5331</v>
      </c>
      <c r="G1299" s="1" t="s">
        <v>5332</v>
      </c>
    </row>
    <row r="1300" spans="1:7" x14ac:dyDescent="0.25">
      <c r="A1300" s="2">
        <v>1298</v>
      </c>
      <c r="B1300" s="1" t="s">
        <v>5333</v>
      </c>
      <c r="C1300" s="1" t="s">
        <v>5334</v>
      </c>
      <c r="D1300" s="1" t="s">
        <v>417</v>
      </c>
      <c r="E1300" s="1" t="str">
        <f>HYPERLINK("https://doi.org/10.1111/ffe.13096","DOI Link")</f>
        <v>DOI Link</v>
      </c>
      <c r="F1300" s="1" t="s">
        <v>5335</v>
      </c>
      <c r="G1300" s="1" t="s">
        <v>5336</v>
      </c>
    </row>
    <row r="1301" spans="1:7" x14ac:dyDescent="0.25">
      <c r="A1301" s="2">
        <v>1299</v>
      </c>
      <c r="B1301" s="1" t="s">
        <v>5337</v>
      </c>
      <c r="C1301" s="1" t="s">
        <v>5338</v>
      </c>
      <c r="D1301" s="1" t="s">
        <v>1494</v>
      </c>
      <c r="E1301" s="1" t="str">
        <f>HYPERLINK("https://doi.org/10.1016/j.jmatprotec.2019.116320","DOI Link")</f>
        <v>DOI Link</v>
      </c>
      <c r="F1301" s="1" t="s">
        <v>5339</v>
      </c>
      <c r="G1301" s="1" t="s">
        <v>5340</v>
      </c>
    </row>
    <row r="1302" spans="1:7" x14ac:dyDescent="0.25">
      <c r="A1302" s="2">
        <v>1300</v>
      </c>
      <c r="B1302" s="1" t="s">
        <v>5341</v>
      </c>
      <c r="C1302" s="1" t="s">
        <v>5342</v>
      </c>
      <c r="D1302" s="1" t="s">
        <v>417</v>
      </c>
      <c r="E1302" s="1" t="str">
        <f>HYPERLINK("https://doi.org/10.1111/ffe.13044","DOI Link")</f>
        <v>DOI Link</v>
      </c>
      <c r="F1302" s="1" t="s">
        <v>5343</v>
      </c>
      <c r="G1302" s="1" t="s">
        <v>5344</v>
      </c>
    </row>
    <row r="1303" spans="1:7" x14ac:dyDescent="0.25">
      <c r="A1303" s="2">
        <v>1301</v>
      </c>
      <c r="B1303" s="1" t="s">
        <v>5345</v>
      </c>
      <c r="C1303" s="1" t="s">
        <v>5346</v>
      </c>
      <c r="D1303" s="1" t="s">
        <v>5220</v>
      </c>
      <c r="E1303" s="1" t="str">
        <f>HYPERLINK("https://doi.org/10.1007/978-3-030-15235-2_106","DOI Link")</f>
        <v>DOI Link</v>
      </c>
      <c r="F1303" s="1" t="s">
        <v>5347</v>
      </c>
      <c r="G1303" s="1" t="s">
        <v>5348</v>
      </c>
    </row>
    <row r="1304" spans="1:7" x14ac:dyDescent="0.25">
      <c r="A1304" s="2">
        <v>1302</v>
      </c>
      <c r="B1304" s="1" t="s">
        <v>5349</v>
      </c>
      <c r="C1304" s="1" t="s">
        <v>5350</v>
      </c>
      <c r="D1304" s="1" t="s">
        <v>417</v>
      </c>
      <c r="E1304" s="1" t="str">
        <f>HYPERLINK("https://doi.org/10.1111/ffe.13027","DOI Link")</f>
        <v>DOI Link</v>
      </c>
      <c r="F1304" s="1" t="s">
        <v>5351</v>
      </c>
      <c r="G1304" s="1" t="s">
        <v>5352</v>
      </c>
    </row>
    <row r="1305" spans="1:7" x14ac:dyDescent="0.25">
      <c r="A1305" s="2">
        <v>1303</v>
      </c>
      <c r="B1305" s="1" t="s">
        <v>5353</v>
      </c>
      <c r="C1305" s="1" t="s">
        <v>5354</v>
      </c>
      <c r="D1305" s="1" t="s">
        <v>5355</v>
      </c>
      <c r="E1305" s="1" t="str">
        <f>HYPERLINK("https://doi.org/10.1080/14686996.2019.1680574","DOI Link")</f>
        <v>DOI Link</v>
      </c>
      <c r="F1305" s="1" t="s">
        <v>5356</v>
      </c>
      <c r="G1305" s="1" t="s">
        <v>5357</v>
      </c>
    </row>
    <row r="1306" spans="1:7" x14ac:dyDescent="0.25">
      <c r="A1306" s="2">
        <v>1304</v>
      </c>
      <c r="B1306" s="1" t="s">
        <v>5358</v>
      </c>
      <c r="C1306" s="1" t="s">
        <v>5359</v>
      </c>
      <c r="D1306" s="1" t="s">
        <v>705</v>
      </c>
      <c r="E1306" s="1" t="str">
        <f>HYPERLINK("https://doi.org/10.11918/j.issn.0367-6234.201903036","DOI Link")</f>
        <v>DOI Link</v>
      </c>
      <c r="F1306" s="1" t="s">
        <v>5360</v>
      </c>
      <c r="G1306" s="1" t="s">
        <v>5361</v>
      </c>
    </row>
    <row r="1307" spans="1:7" x14ac:dyDescent="0.25">
      <c r="A1307" s="2">
        <v>1305</v>
      </c>
      <c r="B1307" s="1" t="s">
        <v>5362</v>
      </c>
      <c r="C1307" s="1" t="s">
        <v>5363</v>
      </c>
      <c r="D1307" s="1" t="s">
        <v>578</v>
      </c>
      <c r="E1307" s="1" t="str">
        <f>HYPERLINK("https://doi.org/10.12073/j.hjxb.2019400329","DOI Link")</f>
        <v>DOI Link</v>
      </c>
      <c r="F1307" s="1" t="s">
        <v>5364</v>
      </c>
      <c r="G1307" s="1" t="s">
        <v>5365</v>
      </c>
    </row>
    <row r="1308" spans="1:7" x14ac:dyDescent="0.25">
      <c r="A1308" s="2">
        <v>1306</v>
      </c>
      <c r="B1308" s="1" t="s">
        <v>5366</v>
      </c>
      <c r="C1308" s="1" t="s">
        <v>5367</v>
      </c>
      <c r="D1308" s="1" t="s">
        <v>46</v>
      </c>
      <c r="E1308" s="1" t="str">
        <f>HYPERLINK("https://doi.org/10.1016/j.conbuildmat.2019.116800","DOI Link")</f>
        <v>DOI Link</v>
      </c>
      <c r="F1308" s="1" t="s">
        <v>5368</v>
      </c>
      <c r="G1308" s="1" t="s">
        <v>5369</v>
      </c>
    </row>
    <row r="1309" spans="1:7" x14ac:dyDescent="0.25">
      <c r="A1309" s="2">
        <v>1307</v>
      </c>
      <c r="B1309" s="1" t="s">
        <v>5370</v>
      </c>
      <c r="C1309" s="1" t="s">
        <v>5371</v>
      </c>
      <c r="D1309" s="1" t="s">
        <v>368</v>
      </c>
      <c r="E1309" s="1" t="str">
        <f>HYPERLINK("https://doi.org/10.1088/2053-1591/ab5ac6","DOI Link")</f>
        <v>DOI Link</v>
      </c>
      <c r="F1309" s="1" t="s">
        <v>5372</v>
      </c>
      <c r="G1309" s="1" t="s">
        <v>5373</v>
      </c>
    </row>
    <row r="1310" spans="1:7" x14ac:dyDescent="0.25">
      <c r="A1310" s="2">
        <v>1308</v>
      </c>
      <c r="B1310" s="1" t="s">
        <v>5374</v>
      </c>
      <c r="C1310" s="1" t="s">
        <v>5375</v>
      </c>
      <c r="D1310" s="1" t="s">
        <v>5376</v>
      </c>
      <c r="E1310" s="1" t="str">
        <f>HYPERLINK("https://doi.org/10.11990/jheu.201810036","DOI Link")</f>
        <v>DOI Link</v>
      </c>
      <c r="F1310" s="1" t="s">
        <v>5377</v>
      </c>
      <c r="G1310" s="1" t="s">
        <v>5378</v>
      </c>
    </row>
    <row r="1311" spans="1:7" x14ac:dyDescent="0.25">
      <c r="A1311" s="2">
        <v>1309</v>
      </c>
      <c r="B1311" s="1" t="s">
        <v>5379</v>
      </c>
      <c r="C1311" s="1" t="s">
        <v>5380</v>
      </c>
      <c r="D1311" s="1" t="s">
        <v>5381</v>
      </c>
      <c r="E1311" s="1" t="str">
        <f>HYPERLINK("https://doi.org/10.12989/smm.2019.6.4.291","DOI Link")</f>
        <v>DOI Link</v>
      </c>
      <c r="F1311" s="1" t="s">
        <v>5382</v>
      </c>
      <c r="G1311" s="1" t="s">
        <v>5383</v>
      </c>
    </row>
    <row r="1312" spans="1:7" x14ac:dyDescent="0.25">
      <c r="A1312" s="2">
        <v>1310</v>
      </c>
      <c r="B1312" s="1" t="s">
        <v>5384</v>
      </c>
      <c r="C1312" s="1" t="s">
        <v>5385</v>
      </c>
      <c r="D1312" s="1" t="s">
        <v>5386</v>
      </c>
      <c r="E1312" s="1" t="str">
        <f>HYPERLINK("https://doi.org/10.15407/mfint.41.12.1631","DOI Link")</f>
        <v>DOI Link</v>
      </c>
      <c r="F1312" s="1" t="s">
        <v>5387</v>
      </c>
      <c r="G1312" s="1" t="s">
        <v>5388</v>
      </c>
    </row>
    <row r="1313" spans="1:7" x14ac:dyDescent="0.25">
      <c r="A1313" s="2">
        <v>1311</v>
      </c>
      <c r="B1313" s="1" t="s">
        <v>5389</v>
      </c>
      <c r="C1313" s="1" t="s">
        <v>5390</v>
      </c>
      <c r="D1313" s="1" t="s">
        <v>351</v>
      </c>
      <c r="E1313" s="1" t="str">
        <f>HYPERLINK("https://doi.org/10.3390/met9121271","DOI Link")</f>
        <v>DOI Link</v>
      </c>
      <c r="F1313" s="1" t="s">
        <v>5391</v>
      </c>
      <c r="G1313" s="1" t="s">
        <v>5392</v>
      </c>
    </row>
    <row r="1314" spans="1:7" x14ac:dyDescent="0.25">
      <c r="A1314" s="2">
        <v>1312</v>
      </c>
      <c r="B1314" s="1" t="s">
        <v>5393</v>
      </c>
      <c r="C1314" s="1" t="s">
        <v>5394</v>
      </c>
      <c r="D1314" s="1" t="s">
        <v>605</v>
      </c>
      <c r="E1314" s="1" t="str">
        <f>HYPERLINK("https://doi.org/10.14006/j.jzjgxb.2018.0092","DOI Link")</f>
        <v>DOI Link</v>
      </c>
      <c r="F1314" s="1" t="s">
        <v>5395</v>
      </c>
      <c r="G1314" s="1" t="s">
        <v>5396</v>
      </c>
    </row>
    <row r="1315" spans="1:7" x14ac:dyDescent="0.25">
      <c r="A1315" s="2">
        <v>1313</v>
      </c>
      <c r="B1315" s="1" t="s">
        <v>5397</v>
      </c>
      <c r="C1315" s="1" t="s">
        <v>5398</v>
      </c>
      <c r="D1315" s="1" t="s">
        <v>248</v>
      </c>
      <c r="E1315" s="1" t="str">
        <f>HYPERLINK("https://doi.org/10.3390/ma12234014","DOI Link")</f>
        <v>DOI Link</v>
      </c>
      <c r="F1315" s="1" t="s">
        <v>5399</v>
      </c>
      <c r="G1315" s="1" t="s">
        <v>5400</v>
      </c>
    </row>
    <row r="1316" spans="1:7" x14ac:dyDescent="0.25">
      <c r="A1316" s="2">
        <v>1314</v>
      </c>
      <c r="B1316" s="1" t="s">
        <v>5401</v>
      </c>
      <c r="C1316" s="1" t="s">
        <v>5402</v>
      </c>
      <c r="D1316" s="1" t="s">
        <v>1046</v>
      </c>
      <c r="E1316" s="1" t="str">
        <f>HYPERLINK("https://doi.org/10.1007/s41062-019-0244-x","DOI Link")</f>
        <v>DOI Link</v>
      </c>
      <c r="F1316" s="1" t="s">
        <v>5403</v>
      </c>
      <c r="G1316" s="1" t="s">
        <v>5404</v>
      </c>
    </row>
    <row r="1317" spans="1:7" x14ac:dyDescent="0.25">
      <c r="A1317" s="2">
        <v>1315</v>
      </c>
      <c r="B1317" s="1" t="s">
        <v>5405</v>
      </c>
      <c r="C1317" s="1" t="s">
        <v>5406</v>
      </c>
      <c r="D1317" s="1" t="s">
        <v>514</v>
      </c>
      <c r="E1317" s="1" t="str">
        <f>HYPERLINK("https://doi.org/10.1016/j.ijpvp.2019.104009","DOI Link")</f>
        <v>DOI Link</v>
      </c>
      <c r="F1317" s="1" t="s">
        <v>5407</v>
      </c>
      <c r="G1317" s="1" t="s">
        <v>5408</v>
      </c>
    </row>
    <row r="1318" spans="1:7" x14ac:dyDescent="0.25">
      <c r="A1318" s="2">
        <v>1316</v>
      </c>
      <c r="B1318" s="1" t="s">
        <v>5409</v>
      </c>
      <c r="C1318" s="1" t="s">
        <v>5410</v>
      </c>
      <c r="D1318" s="1" t="s">
        <v>224</v>
      </c>
      <c r="E1318" s="1" t="str">
        <f>HYPERLINK("https://doi.org/10.1016/j.engstruct.2019.109695","DOI Link")</f>
        <v>DOI Link</v>
      </c>
      <c r="F1318" s="1" t="s">
        <v>5411</v>
      </c>
      <c r="G1318" s="1" t="s">
        <v>5412</v>
      </c>
    </row>
    <row r="1319" spans="1:7" x14ac:dyDescent="0.25">
      <c r="A1319" s="2">
        <v>1317</v>
      </c>
      <c r="B1319" s="1" t="s">
        <v>5413</v>
      </c>
      <c r="C1319" s="1" t="s">
        <v>5414</v>
      </c>
      <c r="D1319" s="1" t="s">
        <v>75</v>
      </c>
      <c r="E1319" s="1" t="str">
        <f>HYPERLINK("https://doi.org/10.1061/(ASCE)BE.1943-5592.0001490","DOI Link")</f>
        <v>DOI Link</v>
      </c>
      <c r="F1319" s="1" t="s">
        <v>5415</v>
      </c>
      <c r="G1319" s="1" t="s">
        <v>5416</v>
      </c>
    </row>
    <row r="1320" spans="1:7" x14ac:dyDescent="0.25">
      <c r="A1320" s="2">
        <v>1318</v>
      </c>
      <c r="B1320" s="1" t="s">
        <v>5417</v>
      </c>
      <c r="C1320" s="1" t="s">
        <v>5418</v>
      </c>
      <c r="D1320" s="1" t="s">
        <v>13</v>
      </c>
      <c r="E1320" s="1" t="str">
        <f>HYPERLINK("https://doi.org/10.1016/j.ijfatigue.2019.105249","DOI Link")</f>
        <v>DOI Link</v>
      </c>
      <c r="F1320" s="1" t="s">
        <v>5419</v>
      </c>
      <c r="G1320" s="1" t="s">
        <v>5420</v>
      </c>
    </row>
    <row r="1321" spans="1:7" x14ac:dyDescent="0.25">
      <c r="A1321" s="2">
        <v>1319</v>
      </c>
      <c r="B1321" s="1" t="s">
        <v>5421</v>
      </c>
      <c r="C1321" s="1" t="s">
        <v>5422</v>
      </c>
      <c r="D1321" s="1" t="s">
        <v>13</v>
      </c>
      <c r="E1321" s="1" t="str">
        <f>HYPERLINK("https://doi.org/10.1016/j.ijfatigue.2019.105235","DOI Link")</f>
        <v>DOI Link</v>
      </c>
      <c r="F1321" s="1" t="s">
        <v>5423</v>
      </c>
      <c r="G1321" s="1" t="s">
        <v>5424</v>
      </c>
    </row>
    <row r="1322" spans="1:7" x14ac:dyDescent="0.25">
      <c r="A1322" s="2">
        <v>1320</v>
      </c>
      <c r="B1322" s="1" t="s">
        <v>5425</v>
      </c>
      <c r="C1322" s="1" t="s">
        <v>5426</v>
      </c>
      <c r="D1322" s="1" t="s">
        <v>13</v>
      </c>
      <c r="E1322" s="1" t="str">
        <f>HYPERLINK("https://doi.org/10.1016/j.ijfatigue.2019.105219","DOI Link")</f>
        <v>DOI Link</v>
      </c>
      <c r="F1322" s="1" t="s">
        <v>5427</v>
      </c>
      <c r="G1322" s="1" t="s">
        <v>5428</v>
      </c>
    </row>
    <row r="1323" spans="1:7" x14ac:dyDescent="0.25">
      <c r="A1323" s="2">
        <v>1321</v>
      </c>
      <c r="B1323" s="1" t="s">
        <v>5429</v>
      </c>
      <c r="C1323" s="1" t="s">
        <v>5430</v>
      </c>
      <c r="D1323" s="1" t="s">
        <v>13</v>
      </c>
      <c r="E1323" s="1" t="str">
        <f>HYPERLINK("https://doi.org/10.1016/j.ijfatigue.2019.105207","DOI Link")</f>
        <v>DOI Link</v>
      </c>
      <c r="F1323" s="1" t="s">
        <v>5431</v>
      </c>
      <c r="G1323" s="1" t="s">
        <v>5432</v>
      </c>
    </row>
    <row r="1324" spans="1:7" x14ac:dyDescent="0.25">
      <c r="A1324" s="2">
        <v>1322</v>
      </c>
      <c r="B1324" s="1" t="s">
        <v>5433</v>
      </c>
      <c r="C1324" s="1" t="s">
        <v>5434</v>
      </c>
      <c r="D1324" s="1" t="s">
        <v>70</v>
      </c>
      <c r="E1324" s="1" t="str">
        <f>HYPERLINK("https://doi.org/10.1016/j.tafmec.2019.102326","DOI Link")</f>
        <v>DOI Link</v>
      </c>
      <c r="F1324" s="1" t="s">
        <v>5435</v>
      </c>
      <c r="G1324" s="1" t="s">
        <v>5436</v>
      </c>
    </row>
    <row r="1325" spans="1:7" x14ac:dyDescent="0.25">
      <c r="A1325" s="2">
        <v>1323</v>
      </c>
      <c r="B1325" s="1" t="s">
        <v>5437</v>
      </c>
      <c r="C1325" s="1" t="s">
        <v>5438</v>
      </c>
      <c r="D1325" s="1" t="s">
        <v>13</v>
      </c>
      <c r="E1325" s="1" t="str">
        <f>HYPERLINK("https://doi.org/10.1016/j.ijfatigue.2019.105226","DOI Link")</f>
        <v>DOI Link</v>
      </c>
      <c r="F1325" s="1" t="s">
        <v>5439</v>
      </c>
      <c r="G1325" s="1" t="s">
        <v>5440</v>
      </c>
    </row>
    <row r="1326" spans="1:7" x14ac:dyDescent="0.25">
      <c r="A1326" s="2">
        <v>1324</v>
      </c>
      <c r="B1326" s="1" t="s">
        <v>5441</v>
      </c>
      <c r="C1326" s="1" t="s">
        <v>5442</v>
      </c>
      <c r="D1326" s="1" t="s">
        <v>13</v>
      </c>
      <c r="E1326" s="1" t="str">
        <f>HYPERLINK("https://doi.org/10.1016/j.ijfatigue.2018.11.011","DOI Link")</f>
        <v>DOI Link</v>
      </c>
      <c r="F1326" s="1" t="s">
        <v>5443</v>
      </c>
      <c r="G1326" s="1" t="s">
        <v>5444</v>
      </c>
    </row>
    <row r="1327" spans="1:7" x14ac:dyDescent="0.25">
      <c r="A1327" s="2">
        <v>1325</v>
      </c>
      <c r="B1327" s="1" t="s">
        <v>5445</v>
      </c>
      <c r="C1327" s="1" t="s">
        <v>5446</v>
      </c>
      <c r="D1327" s="1" t="s">
        <v>46</v>
      </c>
      <c r="E1327" s="1" t="str">
        <f>HYPERLINK("https://doi.org/10.1016/j.conbuildmat.2019.07.157","DOI Link")</f>
        <v>DOI Link</v>
      </c>
      <c r="F1327" s="1" t="s">
        <v>5447</v>
      </c>
      <c r="G1327" s="1" t="s">
        <v>5448</v>
      </c>
    </row>
    <row r="1328" spans="1:7" x14ac:dyDescent="0.25">
      <c r="A1328" s="2">
        <v>1326</v>
      </c>
      <c r="B1328" s="1" t="s">
        <v>5449</v>
      </c>
      <c r="C1328" s="1" t="s">
        <v>5450</v>
      </c>
      <c r="D1328" s="1" t="s">
        <v>229</v>
      </c>
      <c r="E1328" s="1" t="str">
        <f>HYPERLINK("https://doi.org/10.1016/j.wear.2019.203078","DOI Link")</f>
        <v>DOI Link</v>
      </c>
      <c r="F1328" s="1" t="s">
        <v>5451</v>
      </c>
      <c r="G1328" s="1" t="s">
        <v>5452</v>
      </c>
    </row>
    <row r="1329" spans="1:7" x14ac:dyDescent="0.25">
      <c r="A1329" s="2">
        <v>1327</v>
      </c>
      <c r="B1329" s="1" t="s">
        <v>5453</v>
      </c>
      <c r="C1329" s="1" t="s">
        <v>5454</v>
      </c>
      <c r="D1329" s="1" t="s">
        <v>80</v>
      </c>
      <c r="E1329" s="1" t="str">
        <f>HYPERLINK("https://doi.org/10.1016/j.compstruct.2019.111371","DOI Link")</f>
        <v>DOI Link</v>
      </c>
      <c r="F1329" s="1" t="s">
        <v>5455</v>
      </c>
      <c r="G1329" s="1" t="s">
        <v>5456</v>
      </c>
    </row>
    <row r="1330" spans="1:7" x14ac:dyDescent="0.25">
      <c r="A1330" s="2">
        <v>1328</v>
      </c>
      <c r="B1330" s="1" t="s">
        <v>5457</v>
      </c>
      <c r="C1330" s="1" t="s">
        <v>5458</v>
      </c>
      <c r="D1330" s="1" t="s">
        <v>224</v>
      </c>
      <c r="E1330" s="1" t="str">
        <f>HYPERLINK("https://doi.org/10.1016/j.engstruct.2019.109602","DOI Link")</f>
        <v>DOI Link</v>
      </c>
      <c r="F1330" s="1" t="s">
        <v>5459</v>
      </c>
      <c r="G1330" s="1" t="s">
        <v>5460</v>
      </c>
    </row>
    <row r="1331" spans="1:7" x14ac:dyDescent="0.25">
      <c r="A1331" s="2">
        <v>1329</v>
      </c>
      <c r="B1331" s="1" t="s">
        <v>5461</v>
      </c>
      <c r="C1331" s="1" t="s">
        <v>5462</v>
      </c>
      <c r="D1331" s="1" t="s">
        <v>224</v>
      </c>
      <c r="E1331" s="1" t="str">
        <f>HYPERLINK("https://doi.org/10.1016/j.engstruct.2019.109635","DOI Link")</f>
        <v>DOI Link</v>
      </c>
      <c r="F1331" s="1" t="s">
        <v>5463</v>
      </c>
      <c r="G1331" s="1" t="s">
        <v>5464</v>
      </c>
    </row>
    <row r="1332" spans="1:7" x14ac:dyDescent="0.25">
      <c r="A1332" s="2">
        <v>1330</v>
      </c>
      <c r="B1332" s="1" t="s">
        <v>5465</v>
      </c>
      <c r="C1332" s="1" t="s">
        <v>5466</v>
      </c>
      <c r="D1332" s="1" t="s">
        <v>5467</v>
      </c>
      <c r="E1332" s="1" t="str">
        <f>HYPERLINK("https://doi.org/10.3139/146.111840","DOI Link")</f>
        <v>DOI Link</v>
      </c>
      <c r="F1332" s="1" t="s">
        <v>5468</v>
      </c>
      <c r="G1332" s="1" t="s">
        <v>5469</v>
      </c>
    </row>
    <row r="1333" spans="1:7" x14ac:dyDescent="0.25">
      <c r="A1333" s="2">
        <v>1331</v>
      </c>
      <c r="B1333" s="1" t="s">
        <v>5470</v>
      </c>
      <c r="C1333" s="1" t="s">
        <v>5471</v>
      </c>
      <c r="D1333" s="1" t="s">
        <v>2373</v>
      </c>
      <c r="E1333" s="1" t="str">
        <f>HYPERLINK("https://doi.org/10.12989/scs.2019.33.3.433","DOI Link")</f>
        <v>DOI Link</v>
      </c>
      <c r="F1333" s="1" t="s">
        <v>5472</v>
      </c>
      <c r="G1333" s="1" t="s">
        <v>5473</v>
      </c>
    </row>
    <row r="1334" spans="1:7" x14ac:dyDescent="0.25">
      <c r="A1334" s="2">
        <v>1332</v>
      </c>
      <c r="B1334" s="1" t="s">
        <v>5474</v>
      </c>
      <c r="C1334" s="1" t="s">
        <v>5475</v>
      </c>
      <c r="D1334" s="1" t="s">
        <v>3265</v>
      </c>
      <c r="E1334" s="1" t="str">
        <f>HYPERLINK("https://doi.org/10.1080/09603409.2019.1638604","DOI Link")</f>
        <v>DOI Link</v>
      </c>
      <c r="F1334" s="1" t="s">
        <v>5476</v>
      </c>
      <c r="G1334" s="1" t="s">
        <v>5477</v>
      </c>
    </row>
    <row r="1335" spans="1:7" x14ac:dyDescent="0.25">
      <c r="A1335" s="2">
        <v>1333</v>
      </c>
      <c r="B1335" s="1" t="s">
        <v>5478</v>
      </c>
      <c r="C1335" s="1" t="s">
        <v>5479</v>
      </c>
      <c r="D1335" s="1" t="s">
        <v>5480</v>
      </c>
      <c r="E1335" s="1" t="str">
        <f>HYPERLINK("https://doi.org/10.1007/s42452-019-1390-7","DOI Link")</f>
        <v>DOI Link</v>
      </c>
      <c r="F1335" s="1" t="s">
        <v>5481</v>
      </c>
      <c r="G1335" s="1" t="s">
        <v>5482</v>
      </c>
    </row>
    <row r="1336" spans="1:7" x14ac:dyDescent="0.25">
      <c r="A1336" s="2">
        <v>1334</v>
      </c>
      <c r="B1336" s="1" t="s">
        <v>5483</v>
      </c>
      <c r="C1336" s="1" t="s">
        <v>5484</v>
      </c>
      <c r="D1336" s="1" t="s">
        <v>5485</v>
      </c>
      <c r="E1336" s="1" t="str">
        <f>HYPERLINK("https://doi.org/10.1109/WCMEIM48965.2019.00018","DOI Link")</f>
        <v>DOI Link</v>
      </c>
      <c r="F1336" s="1" t="s">
        <v>5486</v>
      </c>
      <c r="G1336" s="1" t="s">
        <v>5487</v>
      </c>
    </row>
    <row r="1337" spans="1:7" x14ac:dyDescent="0.25">
      <c r="A1337" s="2">
        <v>1335</v>
      </c>
      <c r="B1337" s="1" t="s">
        <v>5488</v>
      </c>
      <c r="C1337" s="1" t="s">
        <v>5489</v>
      </c>
      <c r="D1337" s="1" t="s">
        <v>248</v>
      </c>
      <c r="E1337" s="1" t="str">
        <f>HYPERLINK("https://doi.org/10.3390/ma12223677","DOI Link")</f>
        <v>DOI Link</v>
      </c>
      <c r="F1337" s="1" t="s">
        <v>5490</v>
      </c>
      <c r="G1337" s="1" t="s">
        <v>5491</v>
      </c>
    </row>
    <row r="1338" spans="1:7" x14ac:dyDescent="0.25">
      <c r="A1338" s="2">
        <v>1336</v>
      </c>
      <c r="B1338" s="1" t="s">
        <v>5492</v>
      </c>
      <c r="C1338" s="1" t="s">
        <v>5493</v>
      </c>
      <c r="D1338" s="1" t="s">
        <v>248</v>
      </c>
      <c r="E1338" s="1" t="str">
        <f>HYPERLINK("https://doi.org/10.3390/ma12223723","DOI Link")</f>
        <v>DOI Link</v>
      </c>
      <c r="F1338" s="1" t="s">
        <v>5494</v>
      </c>
      <c r="G1338" s="1" t="s">
        <v>5495</v>
      </c>
    </row>
    <row r="1339" spans="1:7" x14ac:dyDescent="0.25">
      <c r="A1339" s="2">
        <v>1337</v>
      </c>
      <c r="B1339" s="1" t="s">
        <v>5496</v>
      </c>
      <c r="C1339" s="1" t="s">
        <v>5497</v>
      </c>
      <c r="D1339" s="1" t="s">
        <v>463</v>
      </c>
      <c r="E1339" s="1" t="str">
        <f>HYPERLINK("https://doi.org/10.3390/app9214590","DOI Link")</f>
        <v>DOI Link</v>
      </c>
      <c r="F1339" s="1" t="s">
        <v>5498</v>
      </c>
      <c r="G1339" s="1" t="s">
        <v>5499</v>
      </c>
    </row>
    <row r="1340" spans="1:7" x14ac:dyDescent="0.25">
      <c r="A1340" s="2">
        <v>1338</v>
      </c>
      <c r="B1340" s="1" t="s">
        <v>5500</v>
      </c>
      <c r="C1340" s="1" t="s">
        <v>5501</v>
      </c>
      <c r="D1340" s="1" t="s">
        <v>463</v>
      </c>
      <c r="E1340" s="1" t="str">
        <f>HYPERLINK("https://doi.org/10.3390/app9224820","DOI Link")</f>
        <v>DOI Link</v>
      </c>
      <c r="F1340" s="1" t="s">
        <v>5502</v>
      </c>
      <c r="G1340" s="1" t="s">
        <v>5503</v>
      </c>
    </row>
    <row r="1341" spans="1:7" x14ac:dyDescent="0.25">
      <c r="A1341" s="2">
        <v>1339</v>
      </c>
      <c r="B1341" s="1" t="s">
        <v>5504</v>
      </c>
      <c r="C1341" s="1" t="s">
        <v>5505</v>
      </c>
      <c r="D1341" s="1" t="s">
        <v>5506</v>
      </c>
      <c r="E1341" s="1" t="str">
        <f>HYPERLINK("https://doi.org/10.35940/ijitee.A3897.119119","DOI Link")</f>
        <v>DOI Link</v>
      </c>
      <c r="F1341" s="1" t="s">
        <v>5507</v>
      </c>
      <c r="G1341" s="1" t="s">
        <v>5508</v>
      </c>
    </row>
    <row r="1342" spans="1:7" x14ac:dyDescent="0.25">
      <c r="A1342" s="2">
        <v>1340</v>
      </c>
      <c r="B1342" s="1" t="s">
        <v>5509</v>
      </c>
      <c r="C1342" s="1" t="s">
        <v>5510</v>
      </c>
      <c r="D1342" s="1" t="s">
        <v>5511</v>
      </c>
      <c r="E1342" s="1" t="str">
        <f>HYPERLINK("https://doi.org/10.17764/1557-2196-62.1.44","DOI Link")</f>
        <v>DOI Link</v>
      </c>
      <c r="F1342" s="1" t="s">
        <v>5512</v>
      </c>
      <c r="G1342" s="1" t="s">
        <v>5513</v>
      </c>
    </row>
    <row r="1343" spans="1:7" x14ac:dyDescent="0.25">
      <c r="A1343" s="2">
        <v>1341</v>
      </c>
      <c r="B1343" s="1" t="s">
        <v>5514</v>
      </c>
      <c r="C1343" s="1" t="s">
        <v>5515</v>
      </c>
      <c r="D1343" s="1" t="s">
        <v>880</v>
      </c>
      <c r="E1343" s="1" t="str">
        <f>HYPERLINK("https://doi.org/10.1016/j.matchar.2019.109923","DOI Link")</f>
        <v>DOI Link</v>
      </c>
      <c r="F1343" s="1" t="s">
        <v>5516</v>
      </c>
      <c r="G1343" s="1" t="s">
        <v>5517</v>
      </c>
    </row>
    <row r="1344" spans="1:7" x14ac:dyDescent="0.25">
      <c r="A1344" s="2">
        <v>1342</v>
      </c>
      <c r="B1344" s="1" t="s">
        <v>5518</v>
      </c>
      <c r="C1344" s="1" t="s">
        <v>5519</v>
      </c>
      <c r="D1344" s="1" t="s">
        <v>61</v>
      </c>
      <c r="E1344" s="1" t="str">
        <f>HYPERLINK("https://doi.org/10.1016/j.jcsr.2019.105755","DOI Link")</f>
        <v>DOI Link</v>
      </c>
      <c r="F1344" s="1" t="s">
        <v>5520</v>
      </c>
      <c r="G1344" s="1" t="s">
        <v>5521</v>
      </c>
    </row>
    <row r="1345" spans="1:7" x14ac:dyDescent="0.25">
      <c r="A1345" s="2">
        <v>1343</v>
      </c>
      <c r="B1345" s="1" t="s">
        <v>5522</v>
      </c>
      <c r="C1345" s="1" t="s">
        <v>5523</v>
      </c>
      <c r="D1345" s="1" t="s">
        <v>195</v>
      </c>
      <c r="E1345" s="1" t="str">
        <f>HYPERLINK("https://doi.org/10.1007/s40194-019-00792-3","DOI Link")</f>
        <v>DOI Link</v>
      </c>
      <c r="F1345" s="1" t="s">
        <v>5524</v>
      </c>
      <c r="G1345" s="1" t="s">
        <v>5525</v>
      </c>
    </row>
    <row r="1346" spans="1:7" x14ac:dyDescent="0.25">
      <c r="A1346" s="2">
        <v>1344</v>
      </c>
      <c r="B1346" s="1" t="s">
        <v>5526</v>
      </c>
      <c r="C1346" s="1" t="s">
        <v>5527</v>
      </c>
      <c r="D1346" s="1" t="s">
        <v>13</v>
      </c>
      <c r="E1346" s="1" t="str">
        <f>HYPERLINK("https://doi.org/10.1016/j.ijfatigue.2019.105202","DOI Link")</f>
        <v>DOI Link</v>
      </c>
      <c r="F1346" s="1" t="s">
        <v>5528</v>
      </c>
      <c r="G1346" s="1" t="s">
        <v>5529</v>
      </c>
    </row>
    <row r="1347" spans="1:7" x14ac:dyDescent="0.25">
      <c r="A1347" s="2">
        <v>1345</v>
      </c>
      <c r="B1347" s="1" t="s">
        <v>5530</v>
      </c>
      <c r="C1347" s="1" t="s">
        <v>5531</v>
      </c>
      <c r="D1347" s="1" t="s">
        <v>13</v>
      </c>
      <c r="E1347" s="1" t="str">
        <f>HYPERLINK("https://doi.org/10.1016/j.ijfatigue.2019.105196","DOI Link")</f>
        <v>DOI Link</v>
      </c>
      <c r="F1347" s="1" t="s">
        <v>5532</v>
      </c>
      <c r="G1347" s="1" t="s">
        <v>5533</v>
      </c>
    </row>
    <row r="1348" spans="1:7" x14ac:dyDescent="0.25">
      <c r="A1348" s="2">
        <v>1346</v>
      </c>
      <c r="B1348" s="1" t="s">
        <v>5534</v>
      </c>
      <c r="C1348" s="1" t="s">
        <v>5535</v>
      </c>
      <c r="D1348" s="1" t="s">
        <v>195</v>
      </c>
      <c r="E1348" s="1" t="str">
        <f>HYPERLINK("https://doi.org/10.1007/s40194-019-00777-2","DOI Link")</f>
        <v>DOI Link</v>
      </c>
      <c r="F1348" s="1" t="s">
        <v>5536</v>
      </c>
      <c r="G1348" s="1" t="s">
        <v>5537</v>
      </c>
    </row>
    <row r="1349" spans="1:7" x14ac:dyDescent="0.25">
      <c r="A1349" s="2">
        <v>1347</v>
      </c>
      <c r="B1349" s="1" t="s">
        <v>5538</v>
      </c>
      <c r="C1349" s="1" t="s">
        <v>5539</v>
      </c>
      <c r="D1349" s="1" t="s">
        <v>33</v>
      </c>
      <c r="E1349" s="1" t="str">
        <f>HYPERLINK("https://doi.org/10.1016/j.engfailanal.2019.07.006","DOI Link")</f>
        <v>DOI Link</v>
      </c>
      <c r="F1349" s="1" t="s">
        <v>5540</v>
      </c>
      <c r="G1349" s="1" t="s">
        <v>5541</v>
      </c>
    </row>
    <row r="1350" spans="1:7" x14ac:dyDescent="0.25">
      <c r="A1350" s="2">
        <v>1348</v>
      </c>
      <c r="B1350" s="1" t="s">
        <v>5542</v>
      </c>
      <c r="C1350" s="1" t="s">
        <v>5543</v>
      </c>
      <c r="D1350" s="1" t="s">
        <v>417</v>
      </c>
      <c r="E1350" s="1" t="str">
        <f>HYPERLINK("https://doi.org/10.1111/ffe.13047","DOI Link")</f>
        <v>DOI Link</v>
      </c>
      <c r="F1350" s="1" t="s">
        <v>5544</v>
      </c>
      <c r="G1350" s="1" t="s">
        <v>5545</v>
      </c>
    </row>
    <row r="1351" spans="1:7" x14ac:dyDescent="0.25">
      <c r="A1351" s="2">
        <v>1349</v>
      </c>
      <c r="B1351" s="1" t="s">
        <v>5546</v>
      </c>
      <c r="C1351" s="1" t="s">
        <v>5547</v>
      </c>
      <c r="D1351" s="1" t="s">
        <v>13</v>
      </c>
      <c r="E1351" s="1" t="str">
        <f>HYPERLINK("https://doi.org/10.1016/j.ijfatigue.2019.105194","DOI Link")</f>
        <v>DOI Link</v>
      </c>
      <c r="F1351" s="1" t="s">
        <v>5548</v>
      </c>
      <c r="G1351" s="1" t="s">
        <v>5549</v>
      </c>
    </row>
    <row r="1352" spans="1:7" x14ac:dyDescent="0.25">
      <c r="A1352" s="2">
        <v>1350</v>
      </c>
      <c r="B1352" s="1" t="s">
        <v>5550</v>
      </c>
      <c r="C1352" s="1" t="s">
        <v>5551</v>
      </c>
      <c r="D1352" s="1" t="s">
        <v>2368</v>
      </c>
      <c r="E1352" s="1" t="str">
        <f>HYPERLINK("https://doi.org/10.11901/1005.3093.2019.207","DOI Link")</f>
        <v>DOI Link</v>
      </c>
      <c r="F1352" s="1" t="s">
        <v>5552</v>
      </c>
      <c r="G1352" s="1" t="s">
        <v>5553</v>
      </c>
    </row>
    <row r="1353" spans="1:7" x14ac:dyDescent="0.25">
      <c r="A1353" s="2">
        <v>1351</v>
      </c>
      <c r="B1353" s="1" t="s">
        <v>5554</v>
      </c>
      <c r="C1353" s="1" t="s">
        <v>5555</v>
      </c>
      <c r="D1353" s="1" t="s">
        <v>338</v>
      </c>
      <c r="E1353" s="1" t="str">
        <f>HYPERLINK("https://doi.org/10.1016/j.ijhydene.2019.08.233","DOI Link")</f>
        <v>DOI Link</v>
      </c>
      <c r="F1353" s="1" t="s">
        <v>5556</v>
      </c>
      <c r="G1353" s="1" t="s">
        <v>5557</v>
      </c>
    </row>
    <row r="1354" spans="1:7" x14ac:dyDescent="0.25">
      <c r="A1354" s="2">
        <v>1352</v>
      </c>
      <c r="B1354" s="1" t="s">
        <v>5558</v>
      </c>
      <c r="C1354" s="1" t="s">
        <v>5559</v>
      </c>
      <c r="D1354" s="1" t="s">
        <v>3046</v>
      </c>
      <c r="E1354" s="1" t="str">
        <f>HYPERLINK("https://doi.org/10.1088/1757-899X/612/3/032200","DOI Link")</f>
        <v>DOI Link</v>
      </c>
      <c r="F1354" s="1" t="s">
        <v>5560</v>
      </c>
      <c r="G1354" s="1" t="s">
        <v>5561</v>
      </c>
    </row>
    <row r="1355" spans="1:7" x14ac:dyDescent="0.25">
      <c r="A1355" s="2">
        <v>1353</v>
      </c>
      <c r="B1355" s="1" t="s">
        <v>5562</v>
      </c>
      <c r="C1355" s="1" t="s">
        <v>5563</v>
      </c>
      <c r="D1355" s="1" t="s">
        <v>80</v>
      </c>
      <c r="E1355" s="1" t="str">
        <f>HYPERLINK("https://doi.org/10.1016/j.compstruct.2019.111289","DOI Link")</f>
        <v>DOI Link</v>
      </c>
      <c r="F1355" s="1" t="s">
        <v>5564</v>
      </c>
      <c r="G1355" s="1" t="s">
        <v>5565</v>
      </c>
    </row>
    <row r="1356" spans="1:7" x14ac:dyDescent="0.25">
      <c r="A1356" s="2">
        <v>1354</v>
      </c>
      <c r="B1356" s="1" t="s">
        <v>5566</v>
      </c>
      <c r="C1356" s="1" t="s">
        <v>5567</v>
      </c>
      <c r="D1356" s="1" t="s">
        <v>229</v>
      </c>
      <c r="E1356" s="1" t="str">
        <f>HYPERLINK("https://doi.org/10.1016/j.wear.2019.202990","DOI Link")</f>
        <v>DOI Link</v>
      </c>
      <c r="F1356" s="1" t="s">
        <v>5568</v>
      </c>
      <c r="G1356" s="1" t="s">
        <v>5569</v>
      </c>
    </row>
    <row r="1357" spans="1:7" x14ac:dyDescent="0.25">
      <c r="A1357" s="2">
        <v>1355</v>
      </c>
      <c r="B1357" s="1" t="s">
        <v>5570</v>
      </c>
      <c r="C1357" s="1" t="s">
        <v>5571</v>
      </c>
      <c r="D1357" s="1" t="s">
        <v>5572</v>
      </c>
      <c r="E1357" s="1" t="str">
        <f>HYPERLINK("https://doi.org/10.4271/2019-28-0096","DOI Link")</f>
        <v>DOI Link</v>
      </c>
      <c r="F1357" s="1" t="s">
        <v>5573</v>
      </c>
      <c r="G1357" s="1" t="s">
        <v>5574</v>
      </c>
    </row>
    <row r="1358" spans="1:7" x14ac:dyDescent="0.25">
      <c r="A1358" s="2">
        <v>1356</v>
      </c>
      <c r="B1358" s="1" t="s">
        <v>5575</v>
      </c>
      <c r="C1358" s="1" t="s">
        <v>5576</v>
      </c>
      <c r="D1358" s="1" t="s">
        <v>46</v>
      </c>
      <c r="E1358" s="1" t="str">
        <f>HYPERLINK("https://doi.org/10.1016/j.conbuildmat.2019.06.088","DOI Link")</f>
        <v>DOI Link</v>
      </c>
      <c r="F1358" s="1" t="s">
        <v>5577</v>
      </c>
      <c r="G1358" s="1" t="s">
        <v>5578</v>
      </c>
    </row>
    <row r="1359" spans="1:7" x14ac:dyDescent="0.25">
      <c r="A1359" s="2">
        <v>1357</v>
      </c>
      <c r="B1359" s="1" t="s">
        <v>5579</v>
      </c>
      <c r="C1359" s="1" t="s">
        <v>5580</v>
      </c>
      <c r="D1359" s="1" t="s">
        <v>5376</v>
      </c>
      <c r="E1359" s="1" t="str">
        <f>HYPERLINK("https://doi.org/10.11990/jheu.201805009","DOI Link")</f>
        <v>DOI Link</v>
      </c>
      <c r="F1359" s="1" t="s">
        <v>5581</v>
      </c>
      <c r="G1359" s="1" t="s">
        <v>5582</v>
      </c>
    </row>
    <row r="1360" spans="1:7" x14ac:dyDescent="0.25">
      <c r="A1360" s="2">
        <v>1358</v>
      </c>
      <c r="B1360" s="1" t="s">
        <v>5583</v>
      </c>
      <c r="C1360" s="1" t="s">
        <v>5584</v>
      </c>
      <c r="D1360" s="1" t="s">
        <v>1471</v>
      </c>
      <c r="E1360" s="1" t="str">
        <f>HYPERLINK("https://doi.org/10.1080/10168664.2019.1625296","DOI Link")</f>
        <v>DOI Link</v>
      </c>
      <c r="F1360" s="1" t="s">
        <v>5585</v>
      </c>
      <c r="G1360" s="1" t="s">
        <v>5586</v>
      </c>
    </row>
    <row r="1361" spans="1:7" x14ac:dyDescent="0.25">
      <c r="A1361" s="2">
        <v>1359</v>
      </c>
      <c r="B1361" s="1" t="s">
        <v>5587</v>
      </c>
      <c r="C1361" s="1" t="s">
        <v>5588</v>
      </c>
      <c r="D1361" s="1" t="s">
        <v>1471</v>
      </c>
      <c r="E1361" s="1" t="str">
        <f>HYPERLINK("https://doi.org/10.1080/10168664.2019.1612315","DOI Link")</f>
        <v>DOI Link</v>
      </c>
      <c r="F1361" s="1" t="s">
        <v>5589</v>
      </c>
      <c r="G1361" s="1" t="s">
        <v>5590</v>
      </c>
    </row>
    <row r="1362" spans="1:7" x14ac:dyDescent="0.25">
      <c r="A1362" s="2">
        <v>1360</v>
      </c>
      <c r="B1362" s="1" t="s">
        <v>5591</v>
      </c>
      <c r="C1362" s="1" t="s">
        <v>5592</v>
      </c>
      <c r="D1362" s="1" t="s">
        <v>847</v>
      </c>
      <c r="E1362" s="1" t="str">
        <f>HYPERLINK("https://doi.org/10.13224/j.cnki.jasp.2019.10.018","DOI Link")</f>
        <v>DOI Link</v>
      </c>
      <c r="F1362" s="1" t="s">
        <v>5593</v>
      </c>
      <c r="G1362" s="1" t="s">
        <v>5594</v>
      </c>
    </row>
    <row r="1363" spans="1:7" x14ac:dyDescent="0.25">
      <c r="A1363" s="2">
        <v>1361</v>
      </c>
      <c r="B1363" s="1" t="s">
        <v>5595</v>
      </c>
      <c r="C1363" s="1" t="s">
        <v>5596</v>
      </c>
      <c r="D1363" s="1" t="s">
        <v>248</v>
      </c>
      <c r="E1363" s="1" t="str">
        <f>HYPERLINK("https://doi.org/10.3390/ma12203443","DOI Link")</f>
        <v>DOI Link</v>
      </c>
      <c r="F1363" s="1" t="s">
        <v>5597</v>
      </c>
      <c r="G1363" s="1" t="s">
        <v>5598</v>
      </c>
    </row>
    <row r="1364" spans="1:7" x14ac:dyDescent="0.25">
      <c r="A1364" s="2">
        <v>1362</v>
      </c>
      <c r="B1364" s="1" t="s">
        <v>5599</v>
      </c>
      <c r="C1364" s="1" t="s">
        <v>5600</v>
      </c>
      <c r="D1364" s="1" t="s">
        <v>351</v>
      </c>
      <c r="E1364" s="1" t="str">
        <f>HYPERLINK("https://doi.org/10.3390/met9101115","DOI Link")</f>
        <v>DOI Link</v>
      </c>
      <c r="F1364" s="1" t="s">
        <v>5601</v>
      </c>
      <c r="G1364" s="1" t="s">
        <v>5602</v>
      </c>
    </row>
    <row r="1365" spans="1:7" x14ac:dyDescent="0.25">
      <c r="A1365" s="2">
        <v>1363</v>
      </c>
      <c r="B1365" s="1" t="s">
        <v>5603</v>
      </c>
      <c r="C1365" s="1" t="s">
        <v>5604</v>
      </c>
      <c r="D1365" s="1" t="s">
        <v>654</v>
      </c>
      <c r="E1365" s="1" t="str">
        <f>HYPERLINK("https://doi.org/10.1007/s12206-019-0935-4","DOI Link")</f>
        <v>DOI Link</v>
      </c>
      <c r="F1365" s="1" t="s">
        <v>5605</v>
      </c>
      <c r="G1365" s="1" t="s">
        <v>5606</v>
      </c>
    </row>
    <row r="1366" spans="1:7" x14ac:dyDescent="0.25">
      <c r="A1366" s="2">
        <v>1364</v>
      </c>
      <c r="B1366" s="1" t="s">
        <v>5607</v>
      </c>
      <c r="C1366" s="1" t="s">
        <v>5608</v>
      </c>
      <c r="D1366" s="1" t="s">
        <v>248</v>
      </c>
      <c r="E1366" s="1" t="str">
        <f>HYPERLINK("https://doi.org/10.3390/ma12193261","DOI Link")</f>
        <v>DOI Link</v>
      </c>
      <c r="F1366" s="1" t="s">
        <v>5609</v>
      </c>
      <c r="G1366" s="1" t="s">
        <v>5610</v>
      </c>
    </row>
    <row r="1367" spans="1:7" x14ac:dyDescent="0.25">
      <c r="A1367" s="2">
        <v>1365</v>
      </c>
      <c r="B1367" s="1" t="s">
        <v>5611</v>
      </c>
      <c r="C1367" s="1" t="s">
        <v>5612</v>
      </c>
      <c r="D1367" s="1" t="s">
        <v>351</v>
      </c>
      <c r="E1367" s="1" t="str">
        <f>HYPERLINK("https://doi.org/10.3390/met9101093","DOI Link")</f>
        <v>DOI Link</v>
      </c>
      <c r="F1367" s="1" t="s">
        <v>5613</v>
      </c>
      <c r="G1367" s="1" t="s">
        <v>5614</v>
      </c>
    </row>
    <row r="1368" spans="1:7" x14ac:dyDescent="0.25">
      <c r="A1368" s="2">
        <v>1366</v>
      </c>
      <c r="B1368" s="1" t="s">
        <v>5615</v>
      </c>
      <c r="C1368" s="1" t="s">
        <v>5616</v>
      </c>
      <c r="D1368" s="1" t="s">
        <v>351</v>
      </c>
      <c r="E1368" s="1" t="str">
        <f>HYPERLINK("https://doi.org/10.3390/met9101086","DOI Link")</f>
        <v>DOI Link</v>
      </c>
      <c r="F1368" s="1" t="s">
        <v>5617</v>
      </c>
      <c r="G1368" s="1" t="s">
        <v>5618</v>
      </c>
    </row>
    <row r="1369" spans="1:7" x14ac:dyDescent="0.25">
      <c r="A1369" s="2">
        <v>1367</v>
      </c>
      <c r="B1369" s="1" t="s">
        <v>5619</v>
      </c>
      <c r="C1369" s="1" t="s">
        <v>5294</v>
      </c>
      <c r="D1369" s="1" t="s">
        <v>125</v>
      </c>
      <c r="E1369" s="1" t="str">
        <f>HYPERLINK("https://doi.org/10.1007/s40430-019-1946-x","DOI Link")</f>
        <v>DOI Link</v>
      </c>
      <c r="F1369" s="1" t="s">
        <v>5620</v>
      </c>
      <c r="G1369" s="1" t="s">
        <v>5621</v>
      </c>
    </row>
    <row r="1370" spans="1:7" x14ac:dyDescent="0.25">
      <c r="A1370" s="2">
        <v>1368</v>
      </c>
      <c r="B1370" s="1" t="s">
        <v>5622</v>
      </c>
      <c r="C1370" s="1" t="s">
        <v>5623</v>
      </c>
      <c r="D1370" s="1" t="s">
        <v>272</v>
      </c>
      <c r="E1370" s="1" t="str">
        <f>HYPERLINK("https://doi.org/10.1016/j.engfracmech.2019.106641","DOI Link")</f>
        <v>DOI Link</v>
      </c>
      <c r="F1370" s="1" t="s">
        <v>5624</v>
      </c>
      <c r="G1370" s="1" t="s">
        <v>5625</v>
      </c>
    </row>
    <row r="1371" spans="1:7" x14ac:dyDescent="0.25">
      <c r="A1371" s="2">
        <v>1369</v>
      </c>
      <c r="B1371" s="1" t="s">
        <v>5626</v>
      </c>
      <c r="C1371" s="1" t="s">
        <v>5627</v>
      </c>
      <c r="D1371" s="1" t="s">
        <v>1595</v>
      </c>
      <c r="E1371" s="1" t="str">
        <f>HYPERLINK("https://doi.org/10.1016/j.jmapro.2019.08.016","DOI Link")</f>
        <v>DOI Link</v>
      </c>
      <c r="F1371" s="1" t="s">
        <v>5628</v>
      </c>
      <c r="G1371" s="1" t="s">
        <v>5629</v>
      </c>
    </row>
    <row r="1372" spans="1:7" x14ac:dyDescent="0.25">
      <c r="A1372" s="2">
        <v>1370</v>
      </c>
      <c r="B1372" s="1" t="s">
        <v>5630</v>
      </c>
      <c r="C1372" s="1" t="s">
        <v>5631</v>
      </c>
      <c r="D1372" s="1" t="s">
        <v>61</v>
      </c>
      <c r="E1372" s="1" t="str">
        <f>HYPERLINK("https://doi.org/10.1016/j.jcsr.2019.06.007","DOI Link")</f>
        <v>DOI Link</v>
      </c>
      <c r="F1372" s="1" t="s">
        <v>5632</v>
      </c>
      <c r="G1372" s="1" t="s">
        <v>5633</v>
      </c>
    </row>
    <row r="1373" spans="1:7" x14ac:dyDescent="0.25">
      <c r="A1373" s="2">
        <v>1371</v>
      </c>
      <c r="B1373" s="1" t="s">
        <v>5634</v>
      </c>
      <c r="C1373" s="1" t="s">
        <v>5635</v>
      </c>
      <c r="D1373" s="1" t="s">
        <v>61</v>
      </c>
      <c r="E1373" s="1" t="str">
        <f>HYPERLINK("https://doi.org/10.1016/j.jcsr.2019.06.016","DOI Link")</f>
        <v>DOI Link</v>
      </c>
      <c r="F1373" s="1" t="s">
        <v>5636</v>
      </c>
      <c r="G1373" s="1" t="s">
        <v>5637</v>
      </c>
    </row>
    <row r="1374" spans="1:7" x14ac:dyDescent="0.25">
      <c r="A1374" s="2">
        <v>1372</v>
      </c>
      <c r="B1374" s="1" t="s">
        <v>5638</v>
      </c>
      <c r="C1374" s="1" t="s">
        <v>5639</v>
      </c>
      <c r="D1374" s="1" t="s">
        <v>33</v>
      </c>
      <c r="E1374" s="1" t="str">
        <f>HYPERLINK("https://doi.org/10.1016/j.engfailanal.2019.06.017","DOI Link")</f>
        <v>DOI Link</v>
      </c>
      <c r="F1374" s="1" t="s">
        <v>5640</v>
      </c>
      <c r="G1374" s="1" t="s">
        <v>5641</v>
      </c>
    </row>
    <row r="1375" spans="1:7" x14ac:dyDescent="0.25">
      <c r="A1375" s="2">
        <v>1373</v>
      </c>
      <c r="B1375" s="1" t="s">
        <v>5642</v>
      </c>
      <c r="C1375" s="1" t="s">
        <v>5643</v>
      </c>
      <c r="D1375" s="1" t="s">
        <v>13</v>
      </c>
      <c r="E1375" s="1" t="str">
        <f>HYPERLINK("https://doi.org/10.1016/j.ijfatigue.2019.06.031","DOI Link")</f>
        <v>DOI Link</v>
      </c>
      <c r="F1375" s="1" t="s">
        <v>5644</v>
      </c>
      <c r="G1375" s="1" t="s">
        <v>5645</v>
      </c>
    </row>
    <row r="1376" spans="1:7" x14ac:dyDescent="0.25">
      <c r="A1376" s="2">
        <v>1374</v>
      </c>
      <c r="B1376" s="1" t="s">
        <v>5646</v>
      </c>
      <c r="C1376" s="1" t="s">
        <v>5647</v>
      </c>
      <c r="D1376" s="1" t="s">
        <v>13</v>
      </c>
      <c r="E1376" s="1" t="str">
        <f>HYPERLINK("https://doi.org/10.1016/j.ijfatigue.2019.06.020","DOI Link")</f>
        <v>DOI Link</v>
      </c>
      <c r="F1376" s="1" t="s">
        <v>5648</v>
      </c>
      <c r="G1376" s="1" t="s">
        <v>5649</v>
      </c>
    </row>
    <row r="1377" spans="1:7" x14ac:dyDescent="0.25">
      <c r="A1377" s="2">
        <v>1375</v>
      </c>
      <c r="B1377" s="1" t="s">
        <v>5650</v>
      </c>
      <c r="C1377" s="1" t="s">
        <v>5651</v>
      </c>
      <c r="D1377" s="1" t="s">
        <v>224</v>
      </c>
      <c r="E1377" s="1" t="str">
        <f>HYPERLINK("https://doi.org/10.1016/j.engstruct.2019.109344","DOI Link")</f>
        <v>DOI Link</v>
      </c>
      <c r="F1377" s="1" t="s">
        <v>5652</v>
      </c>
      <c r="G1377" s="1" t="s">
        <v>5653</v>
      </c>
    </row>
    <row r="1378" spans="1:7" x14ac:dyDescent="0.25">
      <c r="A1378" s="2">
        <v>1376</v>
      </c>
      <c r="B1378" s="1" t="s">
        <v>5654</v>
      </c>
      <c r="C1378" s="1" t="s">
        <v>5655</v>
      </c>
      <c r="D1378" s="1" t="s">
        <v>13</v>
      </c>
      <c r="E1378" s="1" t="str">
        <f>HYPERLINK("https://doi.org/10.1016/j.ijfatigue.2019.06.027","DOI Link")</f>
        <v>DOI Link</v>
      </c>
      <c r="F1378" s="1" t="s">
        <v>5656</v>
      </c>
      <c r="G1378" s="1" t="s">
        <v>5657</v>
      </c>
    </row>
    <row r="1379" spans="1:7" x14ac:dyDescent="0.25">
      <c r="A1379" s="2">
        <v>1377</v>
      </c>
      <c r="B1379" s="1" t="s">
        <v>5658</v>
      </c>
      <c r="C1379" s="1" t="s">
        <v>5659</v>
      </c>
      <c r="D1379" s="1" t="s">
        <v>13</v>
      </c>
      <c r="E1379" s="1" t="str">
        <f>HYPERLINK("https://doi.org/10.1016/j.ijfatigue.2019.05.033","DOI Link")</f>
        <v>DOI Link</v>
      </c>
      <c r="F1379" s="1" t="s">
        <v>5660</v>
      </c>
      <c r="G1379" s="1" t="s">
        <v>5661</v>
      </c>
    </row>
    <row r="1380" spans="1:7" x14ac:dyDescent="0.25">
      <c r="A1380" s="2">
        <v>1378</v>
      </c>
      <c r="B1380" s="1" t="s">
        <v>5662</v>
      </c>
      <c r="C1380" s="1" t="s">
        <v>5663</v>
      </c>
      <c r="D1380" s="1" t="s">
        <v>209</v>
      </c>
      <c r="E1380" s="1" t="str">
        <f>HYPERLINK("https://doi.org/10.1177/1464420718815713","DOI Link")</f>
        <v>DOI Link</v>
      </c>
      <c r="F1380" s="1" t="s">
        <v>5664</v>
      </c>
      <c r="G1380" s="1" t="s">
        <v>5665</v>
      </c>
    </row>
    <row r="1381" spans="1:7" x14ac:dyDescent="0.25">
      <c r="A1381" s="2">
        <v>1379</v>
      </c>
      <c r="B1381" s="1" t="s">
        <v>5666</v>
      </c>
      <c r="C1381" s="1" t="s">
        <v>5667</v>
      </c>
      <c r="D1381" s="1" t="s">
        <v>46</v>
      </c>
      <c r="E1381" s="1" t="str">
        <f>HYPERLINK("https://doi.org/10.1016/j.conbuildmat.2019.06.038","DOI Link")</f>
        <v>DOI Link</v>
      </c>
      <c r="F1381" s="1" t="s">
        <v>5668</v>
      </c>
      <c r="G1381" s="1" t="s">
        <v>5669</v>
      </c>
    </row>
    <row r="1382" spans="1:7" x14ac:dyDescent="0.25">
      <c r="A1382" s="2">
        <v>1380</v>
      </c>
      <c r="B1382" s="1" t="s">
        <v>5670</v>
      </c>
      <c r="C1382" s="1" t="s">
        <v>5671</v>
      </c>
      <c r="D1382" s="1" t="s">
        <v>5672</v>
      </c>
      <c r="E1382" s="1" t="str">
        <f>HYPERLINK("https://doi.org/10.1108/WJE-12-2018-0434","DOI Link")</f>
        <v>DOI Link</v>
      </c>
      <c r="F1382" s="1" t="s">
        <v>5673</v>
      </c>
      <c r="G1382" s="1" t="s">
        <v>5674</v>
      </c>
    </row>
    <row r="1383" spans="1:7" x14ac:dyDescent="0.25">
      <c r="A1383" s="2">
        <v>1381</v>
      </c>
      <c r="B1383" s="1" t="s">
        <v>5675</v>
      </c>
      <c r="C1383" s="1" t="s">
        <v>5676</v>
      </c>
      <c r="D1383" s="1" t="s">
        <v>368</v>
      </c>
      <c r="E1383" s="1" t="str">
        <f>HYPERLINK("https://doi.org/10.1088/2053-1591/ab3ffc","DOI Link")</f>
        <v>DOI Link</v>
      </c>
      <c r="F1383" s="1" t="s">
        <v>5677</v>
      </c>
      <c r="G1383" s="1" t="s">
        <v>5678</v>
      </c>
    </row>
    <row r="1384" spans="1:7" x14ac:dyDescent="0.25">
      <c r="A1384" s="2">
        <v>1382</v>
      </c>
      <c r="B1384" s="1" t="s">
        <v>5679</v>
      </c>
      <c r="C1384" s="1" t="s">
        <v>5680</v>
      </c>
      <c r="D1384" s="1" t="s">
        <v>267</v>
      </c>
      <c r="E1384" s="1" t="str">
        <f>HYPERLINK("https://doi.org/10.1016/j.msea.2019.138224","DOI Link")</f>
        <v>DOI Link</v>
      </c>
      <c r="F1384" s="1" t="s">
        <v>5681</v>
      </c>
      <c r="G1384" s="1" t="s">
        <v>5682</v>
      </c>
    </row>
    <row r="1385" spans="1:7" x14ac:dyDescent="0.25">
      <c r="A1385" s="2">
        <v>1383</v>
      </c>
      <c r="B1385" s="1" t="s">
        <v>5683</v>
      </c>
      <c r="C1385" s="1" t="s">
        <v>5684</v>
      </c>
      <c r="D1385" s="1" t="s">
        <v>2744</v>
      </c>
      <c r="E1385" s="1" t="str">
        <f>HYPERLINK("https://doi.org/10.19721/j.cnki.1671-8879.2019.05.006","DOI Link")</f>
        <v>DOI Link</v>
      </c>
      <c r="F1385" s="1" t="s">
        <v>5685</v>
      </c>
      <c r="G1385" s="1" t="s">
        <v>5686</v>
      </c>
    </row>
    <row r="1386" spans="1:7" x14ac:dyDescent="0.25">
      <c r="A1386" s="2">
        <v>1384</v>
      </c>
      <c r="B1386" s="1" t="s">
        <v>5687</v>
      </c>
      <c r="C1386" s="1" t="s">
        <v>5688</v>
      </c>
      <c r="D1386" s="1" t="s">
        <v>5689</v>
      </c>
      <c r="E1386" s="1" t="str">
        <f>HYPERLINK("https://doi.org/10.1007/s11771-019-4194-4","DOI Link")</f>
        <v>DOI Link</v>
      </c>
      <c r="F1386" s="1" t="s">
        <v>5690</v>
      </c>
      <c r="G1386" s="1" t="s">
        <v>5691</v>
      </c>
    </row>
    <row r="1387" spans="1:7" x14ac:dyDescent="0.25">
      <c r="A1387" s="2">
        <v>1385</v>
      </c>
      <c r="B1387" s="1" t="s">
        <v>5692</v>
      </c>
      <c r="C1387" s="1" t="s">
        <v>5693</v>
      </c>
      <c r="D1387" s="1" t="s">
        <v>5694</v>
      </c>
      <c r="E1387" s="1" t="str">
        <f>HYPERLINK("https://doi.org/10.2112/SI93-142.1","DOI Link")</f>
        <v>DOI Link</v>
      </c>
      <c r="F1387" s="1" t="s">
        <v>5695</v>
      </c>
      <c r="G1387" s="1" t="s">
        <v>5696</v>
      </c>
    </row>
    <row r="1388" spans="1:7" x14ac:dyDescent="0.25">
      <c r="A1388" s="2">
        <v>1386</v>
      </c>
      <c r="B1388" s="1" t="s">
        <v>5697</v>
      </c>
      <c r="C1388" s="1" t="s">
        <v>5698</v>
      </c>
      <c r="D1388" s="1" t="s">
        <v>463</v>
      </c>
      <c r="E1388" s="1" t="str">
        <f>HYPERLINK("https://doi.org/10.3390/app9173577","DOI Link")</f>
        <v>DOI Link</v>
      </c>
      <c r="F1388" s="1" t="s">
        <v>5699</v>
      </c>
      <c r="G1388" s="1" t="s">
        <v>5700</v>
      </c>
    </row>
    <row r="1389" spans="1:7" x14ac:dyDescent="0.25">
      <c r="A1389" s="2">
        <v>1387</v>
      </c>
      <c r="B1389" s="1" t="s">
        <v>5701</v>
      </c>
      <c r="C1389" s="1" t="s">
        <v>5702</v>
      </c>
      <c r="D1389" s="1" t="s">
        <v>514</v>
      </c>
      <c r="E1389" s="1" t="str">
        <f>HYPERLINK("https://doi.org/10.1016/j.ijpvp.2019.103972","DOI Link")</f>
        <v>DOI Link</v>
      </c>
      <c r="F1389" s="1" t="s">
        <v>5703</v>
      </c>
      <c r="G1389" s="1" t="s">
        <v>5704</v>
      </c>
    </row>
    <row r="1390" spans="1:7" x14ac:dyDescent="0.25">
      <c r="A1390" s="2">
        <v>1388</v>
      </c>
      <c r="B1390" s="1" t="s">
        <v>5705</v>
      </c>
      <c r="C1390" s="1" t="s">
        <v>5706</v>
      </c>
      <c r="D1390" s="1" t="s">
        <v>5707</v>
      </c>
      <c r="E1390" s="1" t="str">
        <f>HYPERLINK("https://doi.org/10.1007/s40830-019-00224-7","DOI Link")</f>
        <v>DOI Link</v>
      </c>
      <c r="F1390" s="1" t="s">
        <v>5708</v>
      </c>
      <c r="G1390" s="1" t="s">
        <v>5709</v>
      </c>
    </row>
    <row r="1391" spans="1:7" x14ac:dyDescent="0.25">
      <c r="A1391" s="2">
        <v>1389</v>
      </c>
      <c r="B1391" s="1" t="s">
        <v>5710</v>
      </c>
      <c r="C1391" s="1" t="s">
        <v>5711</v>
      </c>
      <c r="D1391" s="1" t="s">
        <v>4050</v>
      </c>
      <c r="E1391" s="1" t="str">
        <f>HYPERLINK("https://doi.org/10.1002/mawe.201800108","DOI Link")</f>
        <v>DOI Link</v>
      </c>
      <c r="F1391" s="1" t="s">
        <v>5712</v>
      </c>
      <c r="G1391" s="1" t="s">
        <v>5713</v>
      </c>
    </row>
    <row r="1392" spans="1:7" x14ac:dyDescent="0.25">
      <c r="A1392" s="2">
        <v>1390</v>
      </c>
      <c r="B1392" s="1" t="s">
        <v>5714</v>
      </c>
      <c r="C1392" s="1" t="s">
        <v>5715</v>
      </c>
      <c r="D1392" s="1" t="s">
        <v>61</v>
      </c>
      <c r="E1392" s="1" t="str">
        <f>HYPERLINK("https://doi.org/10.1016/j.jcsr.2019.05.051","DOI Link")</f>
        <v>DOI Link</v>
      </c>
      <c r="F1392" s="1" t="s">
        <v>5716</v>
      </c>
      <c r="G1392" s="1" t="s">
        <v>5717</v>
      </c>
    </row>
    <row r="1393" spans="1:7" x14ac:dyDescent="0.25">
      <c r="A1393" s="2">
        <v>1391</v>
      </c>
      <c r="B1393" s="1" t="s">
        <v>5718</v>
      </c>
      <c r="C1393" s="1" t="s">
        <v>5719</v>
      </c>
      <c r="D1393" s="1" t="s">
        <v>61</v>
      </c>
      <c r="E1393" s="1" t="str">
        <f>HYPERLINK("https://doi.org/10.1016/j.jcsr.2019.05.047","DOI Link")</f>
        <v>DOI Link</v>
      </c>
      <c r="F1393" s="1" t="s">
        <v>5720</v>
      </c>
      <c r="G1393" s="1" t="s">
        <v>5721</v>
      </c>
    </row>
    <row r="1394" spans="1:7" x14ac:dyDescent="0.25">
      <c r="A1394" s="2">
        <v>1392</v>
      </c>
      <c r="B1394" s="1" t="s">
        <v>4017</v>
      </c>
      <c r="C1394" s="1" t="s">
        <v>4018</v>
      </c>
      <c r="D1394" s="1" t="s">
        <v>195</v>
      </c>
      <c r="E1394" s="1" t="str">
        <f>HYPERLINK("https://doi.org/10.1007/s40194-019-00750-z","DOI Link")</f>
        <v>DOI Link</v>
      </c>
      <c r="F1394" s="1" t="s">
        <v>5722</v>
      </c>
      <c r="G1394" s="1" t="s">
        <v>5723</v>
      </c>
    </row>
    <row r="1395" spans="1:7" x14ac:dyDescent="0.25">
      <c r="A1395" s="2">
        <v>1393</v>
      </c>
      <c r="B1395" s="1" t="s">
        <v>5724</v>
      </c>
      <c r="C1395" s="1" t="s">
        <v>5725</v>
      </c>
      <c r="D1395" s="1" t="s">
        <v>61</v>
      </c>
      <c r="E1395" s="1" t="str">
        <f>HYPERLINK("https://doi.org/10.1016/j.jcsr.2019.05.018","DOI Link")</f>
        <v>DOI Link</v>
      </c>
      <c r="F1395" s="1" t="s">
        <v>5726</v>
      </c>
      <c r="G1395" s="1" t="s">
        <v>5727</v>
      </c>
    </row>
    <row r="1396" spans="1:7" x14ac:dyDescent="0.25">
      <c r="A1396" s="2">
        <v>1394</v>
      </c>
      <c r="B1396" s="1" t="s">
        <v>5728</v>
      </c>
      <c r="C1396" s="1" t="s">
        <v>5729</v>
      </c>
      <c r="D1396" s="1" t="s">
        <v>13</v>
      </c>
      <c r="E1396" s="1" t="str">
        <f>HYPERLINK("https://doi.org/10.1016/j.ijfatigue.2019.05.017","DOI Link")</f>
        <v>DOI Link</v>
      </c>
      <c r="F1396" s="1" t="s">
        <v>5730</v>
      </c>
      <c r="G1396" s="1" t="s">
        <v>5731</v>
      </c>
    </row>
    <row r="1397" spans="1:7" x14ac:dyDescent="0.25">
      <c r="A1397" s="2">
        <v>1395</v>
      </c>
      <c r="B1397" s="1" t="s">
        <v>5732</v>
      </c>
      <c r="C1397" s="1" t="s">
        <v>5733</v>
      </c>
      <c r="D1397" s="1" t="s">
        <v>13</v>
      </c>
      <c r="E1397" s="1" t="str">
        <f>HYPERLINK("https://doi.org/10.1016/j.ijfatigue.2019.05.007","DOI Link")</f>
        <v>DOI Link</v>
      </c>
      <c r="F1397" s="1" t="s">
        <v>5734</v>
      </c>
      <c r="G1397" s="1" t="s">
        <v>5735</v>
      </c>
    </row>
    <row r="1398" spans="1:7" x14ac:dyDescent="0.25">
      <c r="A1398" s="2">
        <v>1396</v>
      </c>
      <c r="B1398" s="1" t="s">
        <v>5736</v>
      </c>
      <c r="C1398" s="1" t="s">
        <v>5737</v>
      </c>
      <c r="D1398" s="1" t="s">
        <v>33</v>
      </c>
      <c r="E1398" s="1" t="str">
        <f>HYPERLINK("https://doi.org/10.1016/j.engfailanal.2019.04.061","DOI Link")</f>
        <v>DOI Link</v>
      </c>
      <c r="F1398" s="1" t="s">
        <v>5738</v>
      </c>
      <c r="G1398" s="1" t="s">
        <v>5739</v>
      </c>
    </row>
    <row r="1399" spans="1:7" x14ac:dyDescent="0.25">
      <c r="A1399" s="2">
        <v>1397</v>
      </c>
      <c r="B1399" s="1" t="s">
        <v>5740</v>
      </c>
      <c r="C1399" s="1" t="s">
        <v>5741</v>
      </c>
      <c r="D1399" s="1" t="s">
        <v>2012</v>
      </c>
      <c r="E1399" s="1" t="str">
        <f>HYPERLINK("https://doi.org/10.1016/j.tws.2019.05.001","DOI Link")</f>
        <v>DOI Link</v>
      </c>
      <c r="F1399" s="1" t="s">
        <v>5742</v>
      </c>
      <c r="G1399" s="1" t="s">
        <v>5743</v>
      </c>
    </row>
    <row r="1400" spans="1:7" x14ac:dyDescent="0.25">
      <c r="A1400" s="2">
        <v>1398</v>
      </c>
      <c r="B1400" s="1" t="s">
        <v>5744</v>
      </c>
      <c r="C1400" s="1" t="s">
        <v>5745</v>
      </c>
      <c r="D1400" s="1" t="s">
        <v>13</v>
      </c>
      <c r="E1400" s="1" t="str">
        <f>HYPERLINK("https://doi.org/10.1016/j.ijfatigue.2019.04.041","DOI Link")</f>
        <v>DOI Link</v>
      </c>
      <c r="F1400" s="1" t="s">
        <v>5746</v>
      </c>
      <c r="G1400" s="1" t="s">
        <v>5747</v>
      </c>
    </row>
    <row r="1401" spans="1:7" x14ac:dyDescent="0.25">
      <c r="A1401" s="2">
        <v>1399</v>
      </c>
      <c r="B1401" s="1" t="s">
        <v>5748</v>
      </c>
      <c r="C1401" s="1" t="s">
        <v>5749</v>
      </c>
      <c r="D1401" s="1" t="s">
        <v>13</v>
      </c>
      <c r="E1401" s="1" t="str">
        <f>HYPERLINK("https://doi.org/10.1016/j.ijfatigue.2019.04.031","DOI Link")</f>
        <v>DOI Link</v>
      </c>
      <c r="F1401" s="1" t="s">
        <v>5750</v>
      </c>
      <c r="G1401" s="1" t="s">
        <v>5751</v>
      </c>
    </row>
    <row r="1402" spans="1:7" x14ac:dyDescent="0.25">
      <c r="A1402" s="2">
        <v>1400</v>
      </c>
      <c r="B1402" s="1" t="s">
        <v>5752</v>
      </c>
      <c r="C1402" s="1" t="s">
        <v>5753</v>
      </c>
      <c r="D1402" s="1" t="s">
        <v>1494</v>
      </c>
      <c r="E1402" s="1" t="str">
        <f>HYPERLINK("https://doi.org/10.1016/j.jmatprotec.2019.04.023","DOI Link")</f>
        <v>DOI Link</v>
      </c>
      <c r="F1402" s="1" t="s">
        <v>5754</v>
      </c>
      <c r="G1402" s="1" t="s">
        <v>5755</v>
      </c>
    </row>
    <row r="1403" spans="1:7" x14ac:dyDescent="0.25">
      <c r="A1403" s="2">
        <v>1401</v>
      </c>
      <c r="B1403" s="1" t="s">
        <v>5756</v>
      </c>
      <c r="C1403" s="1" t="s">
        <v>5757</v>
      </c>
      <c r="D1403" s="1" t="s">
        <v>578</v>
      </c>
      <c r="E1403" s="1" t="str">
        <f>HYPERLINK("https://doi.org/10.12073/j.hjxb.2019400221","DOI Link")</f>
        <v>DOI Link</v>
      </c>
      <c r="F1403" s="1" t="s">
        <v>5758</v>
      </c>
      <c r="G1403" s="1" t="s">
        <v>5759</v>
      </c>
    </row>
    <row r="1404" spans="1:7" x14ac:dyDescent="0.25">
      <c r="A1404" s="2">
        <v>1402</v>
      </c>
      <c r="B1404" s="1" t="s">
        <v>5760</v>
      </c>
      <c r="C1404" s="1" t="s">
        <v>5761</v>
      </c>
      <c r="D1404" s="1" t="s">
        <v>1538</v>
      </c>
      <c r="E1404" s="1" t="str">
        <f>HYPERLINK("https://doi.org/10.3969/j.issn.1004-132X.2019.016.003","DOI Link")</f>
        <v>DOI Link</v>
      </c>
      <c r="F1404" s="1" t="s">
        <v>5762</v>
      </c>
      <c r="G1404" s="1" t="s">
        <v>5763</v>
      </c>
    </row>
    <row r="1405" spans="1:7" x14ac:dyDescent="0.25">
      <c r="A1405" s="2">
        <v>1403</v>
      </c>
      <c r="B1405" s="1" t="s">
        <v>5764</v>
      </c>
      <c r="C1405" s="1" t="s">
        <v>5765</v>
      </c>
      <c r="D1405" s="1" t="s">
        <v>338</v>
      </c>
      <c r="E1405" s="1" t="str">
        <f>HYPERLINK("https://doi.org/10.1016/j.ijhydene.2019.03.207","DOI Link")</f>
        <v>DOI Link</v>
      </c>
      <c r="F1405" s="1" t="s">
        <v>5766</v>
      </c>
      <c r="G1405" s="1" t="s">
        <v>5767</v>
      </c>
    </row>
    <row r="1406" spans="1:7" x14ac:dyDescent="0.25">
      <c r="A1406" s="2">
        <v>1404</v>
      </c>
      <c r="B1406" s="1" t="s">
        <v>5768</v>
      </c>
      <c r="C1406" s="1" t="s">
        <v>5769</v>
      </c>
      <c r="D1406" s="1" t="s">
        <v>229</v>
      </c>
      <c r="E1406" s="1" t="str">
        <f>HYPERLINK("https://doi.org/10.1016/j.wear.2019.202946","DOI Link")</f>
        <v>DOI Link</v>
      </c>
      <c r="F1406" s="1" t="s">
        <v>5770</v>
      </c>
      <c r="G1406" s="1" t="s">
        <v>5771</v>
      </c>
    </row>
    <row r="1407" spans="1:7" x14ac:dyDescent="0.25">
      <c r="A1407" s="2">
        <v>1405</v>
      </c>
      <c r="B1407" s="1" t="s">
        <v>5772</v>
      </c>
      <c r="C1407" s="1" t="s">
        <v>5773</v>
      </c>
      <c r="D1407" s="1" t="s">
        <v>267</v>
      </c>
      <c r="E1407" s="1" t="str">
        <f>HYPERLINK("https://doi.org/10.1016/j.msea.2019.138040","DOI Link")</f>
        <v>DOI Link</v>
      </c>
      <c r="F1407" s="1" t="s">
        <v>5774</v>
      </c>
      <c r="G1407" s="1" t="s">
        <v>5775</v>
      </c>
    </row>
    <row r="1408" spans="1:7" x14ac:dyDescent="0.25">
      <c r="A1408" s="2">
        <v>1406</v>
      </c>
      <c r="B1408" s="1" t="s">
        <v>5776</v>
      </c>
      <c r="C1408" s="1" t="s">
        <v>5777</v>
      </c>
      <c r="D1408" s="1" t="s">
        <v>351</v>
      </c>
      <c r="E1408" s="1" t="str">
        <f>HYPERLINK("https://doi.org/10.3390/met9080885","DOI Link")</f>
        <v>DOI Link</v>
      </c>
      <c r="F1408" s="1" t="s">
        <v>5778</v>
      </c>
      <c r="G1408" s="1" t="s">
        <v>5779</v>
      </c>
    </row>
    <row r="1409" spans="1:7" x14ac:dyDescent="0.25">
      <c r="A1409" s="2">
        <v>1407</v>
      </c>
      <c r="B1409" s="1" t="s">
        <v>5780</v>
      </c>
      <c r="C1409" s="1" t="s">
        <v>5781</v>
      </c>
      <c r="D1409" s="1" t="s">
        <v>5782</v>
      </c>
      <c r="E1409" s="1" t="str">
        <f>HYPERLINK("https://doi.org/10.35940/ijeat.F9507.088619","DOI Link")</f>
        <v>DOI Link</v>
      </c>
      <c r="F1409" s="1" t="s">
        <v>5783</v>
      </c>
      <c r="G1409" s="1" t="s">
        <v>5784</v>
      </c>
    </row>
    <row r="1410" spans="1:7" x14ac:dyDescent="0.25">
      <c r="A1410" s="2">
        <v>1408</v>
      </c>
      <c r="B1410" s="1" t="s">
        <v>5785</v>
      </c>
      <c r="C1410" s="1" t="s">
        <v>5786</v>
      </c>
      <c r="D1410" s="1" t="s">
        <v>441</v>
      </c>
      <c r="E1410" s="1" t="str">
        <f>HYPERLINK("https://doi.org/10.13969/j.cnki.cn31-1893.2019.04.007","DOI Link")</f>
        <v>DOI Link</v>
      </c>
      <c r="F1410" s="1" t="s">
        <v>5787</v>
      </c>
      <c r="G1410" s="1" t="s">
        <v>5788</v>
      </c>
    </row>
    <row r="1411" spans="1:7" x14ac:dyDescent="0.25">
      <c r="A1411" s="2">
        <v>1409</v>
      </c>
      <c r="B1411" s="1" t="s">
        <v>5789</v>
      </c>
      <c r="C1411" s="1" t="s">
        <v>5790</v>
      </c>
      <c r="D1411" s="1" t="s">
        <v>417</v>
      </c>
      <c r="E1411" s="1" t="str">
        <f>HYPERLINK("https://doi.org/10.1111/ffe.12991","DOI Link")</f>
        <v>DOI Link</v>
      </c>
      <c r="F1411" s="1" t="s">
        <v>5791</v>
      </c>
      <c r="G1411" s="1" t="s">
        <v>5792</v>
      </c>
    </row>
    <row r="1412" spans="1:7" x14ac:dyDescent="0.25">
      <c r="A1412" s="2">
        <v>1410</v>
      </c>
      <c r="B1412" s="1" t="s">
        <v>5793</v>
      </c>
      <c r="C1412" s="1" t="s">
        <v>5794</v>
      </c>
      <c r="D1412" s="1" t="s">
        <v>514</v>
      </c>
      <c r="E1412" s="1" t="str">
        <f>HYPERLINK("https://doi.org/10.1016/j.ijpvp.2019.103924","DOI Link")</f>
        <v>DOI Link</v>
      </c>
      <c r="F1412" s="1" t="s">
        <v>5795</v>
      </c>
      <c r="G1412" s="1" t="s">
        <v>5796</v>
      </c>
    </row>
    <row r="1413" spans="1:7" x14ac:dyDescent="0.25">
      <c r="A1413" s="2">
        <v>1411</v>
      </c>
      <c r="B1413" s="1" t="s">
        <v>5797</v>
      </c>
      <c r="C1413" s="1" t="s">
        <v>5798</v>
      </c>
      <c r="D1413" s="1" t="s">
        <v>417</v>
      </c>
      <c r="E1413" s="1" t="str">
        <f>HYPERLINK("https://doi.org/10.1111/ffe.13014","DOI Link")</f>
        <v>DOI Link</v>
      </c>
      <c r="F1413" s="1" t="s">
        <v>5799</v>
      </c>
      <c r="G1413" s="1" t="s">
        <v>5800</v>
      </c>
    </row>
    <row r="1414" spans="1:7" x14ac:dyDescent="0.25">
      <c r="A1414" s="2">
        <v>1412</v>
      </c>
      <c r="B1414" s="1" t="s">
        <v>5801</v>
      </c>
      <c r="C1414" s="1" t="s">
        <v>5802</v>
      </c>
      <c r="D1414" s="1" t="s">
        <v>61</v>
      </c>
      <c r="E1414" s="1" t="str">
        <f>HYPERLINK("https://doi.org/10.1016/j.jcsr.2019.04.018","DOI Link")</f>
        <v>DOI Link</v>
      </c>
      <c r="F1414" s="1" t="s">
        <v>5803</v>
      </c>
      <c r="G1414" s="1" t="s">
        <v>5804</v>
      </c>
    </row>
    <row r="1415" spans="1:7" x14ac:dyDescent="0.25">
      <c r="A1415" s="2">
        <v>1413</v>
      </c>
      <c r="B1415" s="1" t="s">
        <v>5805</v>
      </c>
      <c r="C1415" s="1" t="s">
        <v>5806</v>
      </c>
      <c r="D1415" s="1" t="s">
        <v>85</v>
      </c>
      <c r="E1415" s="1" t="str">
        <f>HYPERLINK("https://doi.org/10.1016/j.addma.2019.04.011","DOI Link")</f>
        <v>DOI Link</v>
      </c>
      <c r="F1415" s="1" t="s">
        <v>5807</v>
      </c>
      <c r="G1415" s="1" t="s">
        <v>5808</v>
      </c>
    </row>
    <row r="1416" spans="1:7" x14ac:dyDescent="0.25">
      <c r="A1416" s="2">
        <v>1414</v>
      </c>
      <c r="B1416" s="1" t="s">
        <v>5809</v>
      </c>
      <c r="C1416" s="1" t="s">
        <v>5810</v>
      </c>
      <c r="D1416" s="1" t="s">
        <v>13</v>
      </c>
      <c r="E1416" s="1" t="str">
        <f>HYPERLINK("https://doi.org/10.1016/j.ijfatigue.2019.04.009","DOI Link")</f>
        <v>DOI Link</v>
      </c>
      <c r="F1416" s="1" t="s">
        <v>5811</v>
      </c>
      <c r="G1416" s="1" t="s">
        <v>5812</v>
      </c>
    </row>
    <row r="1417" spans="1:7" x14ac:dyDescent="0.25">
      <c r="A1417" s="2">
        <v>1415</v>
      </c>
      <c r="B1417" s="1" t="s">
        <v>5813</v>
      </c>
      <c r="C1417" s="1" t="s">
        <v>5814</v>
      </c>
      <c r="D1417" s="1" t="s">
        <v>417</v>
      </c>
      <c r="E1417" s="1" t="str">
        <f>HYPERLINK("https://doi.org/10.1111/ffe.13010","DOI Link")</f>
        <v>DOI Link</v>
      </c>
      <c r="F1417" s="1" t="s">
        <v>5815</v>
      </c>
      <c r="G1417" s="1" t="s">
        <v>5816</v>
      </c>
    </row>
    <row r="1418" spans="1:7" x14ac:dyDescent="0.25">
      <c r="A1418" s="2">
        <v>1416</v>
      </c>
      <c r="B1418" s="1" t="s">
        <v>5817</v>
      </c>
      <c r="C1418" s="1" t="s">
        <v>5818</v>
      </c>
      <c r="D1418" s="1" t="s">
        <v>691</v>
      </c>
      <c r="E1418" s="1" t="str">
        <f>HYPERLINK("https://doi.org/10.1016/j.optlastec.2019.03.024","DOI Link")</f>
        <v>DOI Link</v>
      </c>
      <c r="F1418" s="1" t="s">
        <v>5819</v>
      </c>
      <c r="G1418" s="1" t="s">
        <v>5820</v>
      </c>
    </row>
    <row r="1419" spans="1:7" x14ac:dyDescent="0.25">
      <c r="A1419" s="2">
        <v>1417</v>
      </c>
      <c r="B1419" s="1" t="s">
        <v>5821</v>
      </c>
      <c r="C1419" s="1" t="s">
        <v>5822</v>
      </c>
      <c r="D1419" s="1" t="s">
        <v>51</v>
      </c>
      <c r="E1419" s="1" t="str">
        <f>HYPERLINK("https://doi.org/10.1016/j.istruc.2019.02.016","DOI Link")</f>
        <v>DOI Link</v>
      </c>
      <c r="F1419" s="1" t="s">
        <v>5823</v>
      </c>
      <c r="G1419" s="1" t="s">
        <v>5824</v>
      </c>
    </row>
    <row r="1420" spans="1:7" ht="14.4" x14ac:dyDescent="0.25">
      <c r="A1420" s="2">
        <v>1418</v>
      </c>
      <c r="B1420" s="1" t="s">
        <v>5825</v>
      </c>
      <c r="C1420" s="1" t="s">
        <v>5826</v>
      </c>
      <c r="D1420" s="1" t="s">
        <v>5827</v>
      </c>
      <c r="E1420" s="1" t="str">
        <f>HYPERLINK("https://doi.org/10.1016/j.jallcom.2019.04.234","DOI Link")</f>
        <v>DOI Link</v>
      </c>
      <c r="F1420" s="1" t="s">
        <v>8827</v>
      </c>
      <c r="G1420" s="1" t="s">
        <v>5828</v>
      </c>
    </row>
    <row r="1421" spans="1:7" x14ac:dyDescent="0.25">
      <c r="A1421" s="2">
        <v>1419</v>
      </c>
      <c r="B1421" s="1" t="s">
        <v>5829</v>
      </c>
      <c r="C1421" s="1" t="s">
        <v>5830</v>
      </c>
      <c r="D1421" s="1" t="s">
        <v>5831</v>
      </c>
      <c r="E1421" s="1" t="str">
        <f>HYPERLINK("https://doi.org/10.11868/j.issn.1001-4381.2017.000256","DOI Link")</f>
        <v>DOI Link</v>
      </c>
      <c r="F1421" s="1" t="s">
        <v>5832</v>
      </c>
      <c r="G1421" s="1" t="s">
        <v>5833</v>
      </c>
    </row>
    <row r="1422" spans="1:7" x14ac:dyDescent="0.25">
      <c r="A1422" s="2">
        <v>1420</v>
      </c>
      <c r="B1422" s="1" t="s">
        <v>5834</v>
      </c>
      <c r="C1422" s="1" t="s">
        <v>5835</v>
      </c>
      <c r="D1422" s="1" t="s">
        <v>2041</v>
      </c>
      <c r="E1422" s="1" t="str">
        <f>HYPERLINK("https://doi.org/10.13465/j.cnki.jvs.2019.13.021","DOI Link")</f>
        <v>DOI Link</v>
      </c>
      <c r="F1422" s="1" t="s">
        <v>5836</v>
      </c>
      <c r="G1422" s="1" t="s">
        <v>5837</v>
      </c>
    </row>
    <row r="1423" spans="1:7" x14ac:dyDescent="0.25">
      <c r="A1423" s="2">
        <v>1421</v>
      </c>
      <c r="B1423" s="1" t="s">
        <v>5838</v>
      </c>
      <c r="C1423" s="1" t="s">
        <v>5839</v>
      </c>
      <c r="D1423" s="1" t="s">
        <v>80</v>
      </c>
      <c r="E1423" s="1" t="str">
        <f>HYPERLINK("https://doi.org/10.1016/j.compstruct.2019.03.085","DOI Link")</f>
        <v>DOI Link</v>
      </c>
      <c r="F1423" s="1" t="s">
        <v>5840</v>
      </c>
      <c r="G1423" s="1" t="s">
        <v>5841</v>
      </c>
    </row>
    <row r="1424" spans="1:7" x14ac:dyDescent="0.25">
      <c r="A1424" s="2">
        <v>1422</v>
      </c>
      <c r="B1424" s="1" t="s">
        <v>5842</v>
      </c>
      <c r="C1424" s="1" t="s">
        <v>5843</v>
      </c>
      <c r="D1424" s="1" t="s">
        <v>351</v>
      </c>
      <c r="E1424" s="1" t="str">
        <f>HYPERLINK("https://doi.org/10.3390/met9070774","DOI Link")</f>
        <v>DOI Link</v>
      </c>
      <c r="F1424" s="1" t="s">
        <v>5844</v>
      </c>
      <c r="G1424" s="1" t="s">
        <v>5845</v>
      </c>
    </row>
    <row r="1425" spans="1:7" x14ac:dyDescent="0.25">
      <c r="A1425" s="2">
        <v>1423</v>
      </c>
      <c r="B1425" s="1" t="s">
        <v>5846</v>
      </c>
      <c r="C1425" s="1" t="s">
        <v>5847</v>
      </c>
      <c r="D1425" s="1" t="s">
        <v>351</v>
      </c>
      <c r="E1425" s="1" t="str">
        <f>HYPERLINK("https://doi.org/10.3390/met9070723","DOI Link")</f>
        <v>DOI Link</v>
      </c>
      <c r="F1425" s="1" t="s">
        <v>5848</v>
      </c>
      <c r="G1425" s="1" t="s">
        <v>5849</v>
      </c>
    </row>
    <row r="1426" spans="1:7" x14ac:dyDescent="0.25">
      <c r="A1426" s="2">
        <v>1424</v>
      </c>
      <c r="B1426" s="1" t="s">
        <v>5850</v>
      </c>
      <c r="C1426" s="1" t="s">
        <v>5851</v>
      </c>
      <c r="D1426" s="1" t="s">
        <v>5852</v>
      </c>
      <c r="E1426" s="1" t="str">
        <f>HYPERLINK("https://doi.org/10.14716/ijtech.v10i4.501","DOI Link")</f>
        <v>DOI Link</v>
      </c>
      <c r="F1426" s="1" t="s">
        <v>5853</v>
      </c>
      <c r="G1426" s="1" t="s">
        <v>5854</v>
      </c>
    </row>
    <row r="1427" spans="1:7" x14ac:dyDescent="0.25">
      <c r="A1427" s="2">
        <v>1425</v>
      </c>
      <c r="B1427" s="1" t="s">
        <v>5855</v>
      </c>
      <c r="C1427" s="1" t="s">
        <v>5856</v>
      </c>
      <c r="D1427" s="1" t="s">
        <v>248</v>
      </c>
      <c r="E1427" s="1" t="str">
        <f>HYPERLINK("https://doi.org/10.3390/ma12132130","DOI Link")</f>
        <v>DOI Link</v>
      </c>
      <c r="F1427" s="1" t="s">
        <v>5857</v>
      </c>
      <c r="G1427" s="1" t="s">
        <v>5858</v>
      </c>
    </row>
    <row r="1428" spans="1:7" x14ac:dyDescent="0.25">
      <c r="A1428" s="2">
        <v>1426</v>
      </c>
      <c r="B1428" s="1" t="s">
        <v>5859</v>
      </c>
      <c r="C1428" s="1" t="s">
        <v>5860</v>
      </c>
      <c r="D1428" s="1" t="s">
        <v>463</v>
      </c>
      <c r="E1428" s="1" t="str">
        <f>HYPERLINK("https://doi.org/10.3390/app9132582","DOI Link")</f>
        <v>DOI Link</v>
      </c>
      <c r="F1428" s="1" t="s">
        <v>5861</v>
      </c>
      <c r="G1428" s="1" t="s">
        <v>5862</v>
      </c>
    </row>
    <row r="1429" spans="1:7" x14ac:dyDescent="0.25">
      <c r="A1429" s="2">
        <v>1427</v>
      </c>
      <c r="B1429" s="1" t="s">
        <v>5863</v>
      </c>
      <c r="C1429" s="1" t="s">
        <v>5864</v>
      </c>
      <c r="D1429" s="1" t="s">
        <v>75</v>
      </c>
      <c r="E1429" s="1" t="str">
        <f>HYPERLINK("https://doi.org/10.1061/(ASCE)BE.1943-5592.0001411","DOI Link")</f>
        <v>DOI Link</v>
      </c>
      <c r="F1429" s="1" t="s">
        <v>5865</v>
      </c>
      <c r="G1429" s="1" t="s">
        <v>5866</v>
      </c>
    </row>
    <row r="1430" spans="1:7" x14ac:dyDescent="0.25">
      <c r="A1430" s="2">
        <v>1428</v>
      </c>
      <c r="B1430" s="1" t="s">
        <v>5867</v>
      </c>
      <c r="C1430" s="1" t="s">
        <v>5868</v>
      </c>
      <c r="D1430" s="1" t="s">
        <v>13</v>
      </c>
      <c r="E1430" s="1" t="str">
        <f>HYPERLINK("https://doi.org/10.1016/j.ijfatigue.2019.01.022","DOI Link")</f>
        <v>DOI Link</v>
      </c>
      <c r="F1430" s="1" t="s">
        <v>5869</v>
      </c>
      <c r="G1430" s="1" t="s">
        <v>5870</v>
      </c>
    </row>
    <row r="1431" spans="1:7" x14ac:dyDescent="0.25">
      <c r="A1431" s="2">
        <v>1429</v>
      </c>
      <c r="B1431" s="1" t="s">
        <v>5871</v>
      </c>
      <c r="C1431" s="1" t="s">
        <v>5872</v>
      </c>
      <c r="D1431" s="1" t="s">
        <v>700</v>
      </c>
      <c r="E1431" s="1" t="str">
        <f>HYPERLINK("https://doi.org/10.1016/j.net.2019.01.013","DOI Link")</f>
        <v>DOI Link</v>
      </c>
      <c r="F1431" s="1" t="s">
        <v>5873</v>
      </c>
      <c r="G1431" s="1" t="s">
        <v>5874</v>
      </c>
    </row>
    <row r="1432" spans="1:7" x14ac:dyDescent="0.25">
      <c r="A1432" s="2">
        <v>1430</v>
      </c>
      <c r="B1432" s="1" t="s">
        <v>5875</v>
      </c>
      <c r="C1432" s="1" t="s">
        <v>5876</v>
      </c>
      <c r="D1432" s="1" t="s">
        <v>937</v>
      </c>
      <c r="E1432" s="1" t="str">
        <f>HYPERLINK("https://doi.org/10.1061/(ASCE)AS.1943-5525.0001009","DOI Link")</f>
        <v>DOI Link</v>
      </c>
      <c r="F1432" s="1" t="s">
        <v>5877</v>
      </c>
      <c r="G1432" s="1" t="s">
        <v>5878</v>
      </c>
    </row>
    <row r="1433" spans="1:7" x14ac:dyDescent="0.25">
      <c r="A1433" s="2">
        <v>1431</v>
      </c>
      <c r="B1433" s="1" t="s">
        <v>5879</v>
      </c>
      <c r="C1433" s="1" t="s">
        <v>5880</v>
      </c>
      <c r="D1433" s="1" t="s">
        <v>80</v>
      </c>
      <c r="E1433" s="1" t="str">
        <f>HYPERLINK("https://doi.org/10.1016/j.compstruct.2019.03.055","DOI Link")</f>
        <v>DOI Link</v>
      </c>
      <c r="F1433" s="1" t="s">
        <v>5881</v>
      </c>
      <c r="G1433" s="1" t="s">
        <v>5882</v>
      </c>
    </row>
    <row r="1434" spans="1:7" x14ac:dyDescent="0.25">
      <c r="A1434" s="2">
        <v>1432</v>
      </c>
      <c r="B1434" s="1" t="s">
        <v>5883</v>
      </c>
      <c r="C1434" s="1" t="s">
        <v>5884</v>
      </c>
      <c r="D1434" s="1" t="s">
        <v>5885</v>
      </c>
      <c r="E1434" s="1" t="str">
        <f>HYPERLINK("https://doi.org/10.1115/1.4042867","DOI Link")</f>
        <v>DOI Link</v>
      </c>
      <c r="F1434" s="1" t="s">
        <v>5886</v>
      </c>
      <c r="G1434" s="1" t="s">
        <v>5887</v>
      </c>
    </row>
    <row r="1435" spans="1:7" x14ac:dyDescent="0.25">
      <c r="A1435" s="2">
        <v>1433</v>
      </c>
      <c r="B1435" s="1" t="s">
        <v>5888</v>
      </c>
      <c r="C1435" s="1" t="s">
        <v>5889</v>
      </c>
      <c r="D1435" s="1" t="s">
        <v>13</v>
      </c>
      <c r="E1435" s="1" t="str">
        <f>HYPERLINK("https://doi.org/10.1016/j.ijfatigue.2019.02.039","DOI Link")</f>
        <v>DOI Link</v>
      </c>
      <c r="F1435" s="1" t="s">
        <v>5890</v>
      </c>
      <c r="G1435" s="1" t="s">
        <v>5891</v>
      </c>
    </row>
    <row r="1436" spans="1:7" x14ac:dyDescent="0.25">
      <c r="A1436" s="2">
        <v>1434</v>
      </c>
      <c r="B1436" s="1" t="s">
        <v>5892</v>
      </c>
      <c r="C1436" s="1" t="s">
        <v>5893</v>
      </c>
      <c r="D1436" s="1" t="s">
        <v>13</v>
      </c>
      <c r="E1436" s="1" t="str">
        <f>HYPERLINK("https://doi.org/10.1016/j.ijfatigue.2019.03.002","DOI Link")</f>
        <v>DOI Link</v>
      </c>
      <c r="F1436" s="1" t="s">
        <v>5894</v>
      </c>
      <c r="G1436" s="1" t="s">
        <v>5895</v>
      </c>
    </row>
    <row r="1437" spans="1:7" x14ac:dyDescent="0.25">
      <c r="A1437" s="2">
        <v>1435</v>
      </c>
      <c r="B1437" s="1" t="s">
        <v>5896</v>
      </c>
      <c r="C1437" s="1" t="s">
        <v>5897</v>
      </c>
      <c r="D1437" s="1" t="s">
        <v>13</v>
      </c>
      <c r="E1437" s="1" t="str">
        <f>HYPERLINK("https://doi.org/10.1016/j.ijfatigue.2019.02.049","DOI Link")</f>
        <v>DOI Link</v>
      </c>
      <c r="F1437" s="1" t="s">
        <v>5898</v>
      </c>
      <c r="G1437" s="1" t="s">
        <v>5899</v>
      </c>
    </row>
    <row r="1438" spans="1:7" x14ac:dyDescent="0.25">
      <c r="A1438" s="2">
        <v>1436</v>
      </c>
      <c r="B1438" s="1" t="s">
        <v>5900</v>
      </c>
      <c r="C1438" s="1" t="s">
        <v>5901</v>
      </c>
      <c r="D1438" s="1" t="s">
        <v>13</v>
      </c>
      <c r="E1438" s="1" t="str">
        <f>HYPERLINK("https://doi.org/10.1016/j.ijfatigue.2019.02.050","DOI Link")</f>
        <v>DOI Link</v>
      </c>
      <c r="F1438" s="1" t="s">
        <v>5902</v>
      </c>
      <c r="G1438" s="1" t="s">
        <v>5903</v>
      </c>
    </row>
    <row r="1439" spans="1:7" x14ac:dyDescent="0.25">
      <c r="A1439" s="2">
        <v>1437</v>
      </c>
      <c r="B1439" s="1" t="s">
        <v>5904</v>
      </c>
      <c r="C1439" s="1" t="s">
        <v>5905</v>
      </c>
      <c r="D1439" s="1" t="s">
        <v>13</v>
      </c>
      <c r="E1439" s="1" t="str">
        <f>HYPERLINK("https://doi.org/10.1016/j.ijfatigue.2019.02.043","DOI Link")</f>
        <v>DOI Link</v>
      </c>
      <c r="F1439" s="1" t="s">
        <v>5906</v>
      </c>
      <c r="G1439" s="1" t="s">
        <v>5907</v>
      </c>
    </row>
    <row r="1440" spans="1:7" x14ac:dyDescent="0.25">
      <c r="A1440" s="2">
        <v>1438</v>
      </c>
      <c r="B1440" s="1" t="s">
        <v>5908</v>
      </c>
      <c r="C1440" s="1" t="s">
        <v>5909</v>
      </c>
      <c r="D1440" s="1" t="s">
        <v>1494</v>
      </c>
      <c r="E1440" s="1" t="str">
        <f>HYPERLINK("https://doi.org/10.1016/j.jmatprotec.2019.01.030","DOI Link")</f>
        <v>DOI Link</v>
      </c>
      <c r="F1440" s="1" t="s">
        <v>5910</v>
      </c>
      <c r="G1440" s="1" t="s">
        <v>5911</v>
      </c>
    </row>
    <row r="1441" spans="1:7" x14ac:dyDescent="0.25">
      <c r="A1441" s="2">
        <v>1439</v>
      </c>
      <c r="B1441" s="1" t="s">
        <v>5912</v>
      </c>
      <c r="C1441" s="1" t="s">
        <v>5913</v>
      </c>
      <c r="D1441" s="1" t="s">
        <v>5914</v>
      </c>
      <c r="E1441" s="1" t="str">
        <f>HYPERLINK("https://doi.org/10.1007/s00784-018-2718-1","DOI Link")</f>
        <v>DOI Link</v>
      </c>
      <c r="F1441" s="1" t="s">
        <v>5915</v>
      </c>
      <c r="G1441" s="1" t="s">
        <v>5916</v>
      </c>
    </row>
    <row r="1442" spans="1:7" x14ac:dyDescent="0.25">
      <c r="A1442" s="2">
        <v>1440</v>
      </c>
      <c r="B1442" s="1" t="s">
        <v>5917</v>
      </c>
      <c r="C1442" s="1" t="s">
        <v>5918</v>
      </c>
      <c r="D1442" s="1" t="s">
        <v>901</v>
      </c>
      <c r="E1442" s="1" t="str">
        <f>HYPERLINK("https://doi.org/10.1007/s00170-019-03349-2","DOI Link")</f>
        <v>DOI Link</v>
      </c>
      <c r="F1442" s="1" t="s">
        <v>5919</v>
      </c>
      <c r="G1442" s="1" t="s">
        <v>5920</v>
      </c>
    </row>
    <row r="1443" spans="1:7" x14ac:dyDescent="0.25">
      <c r="A1443" s="2">
        <v>1441</v>
      </c>
      <c r="B1443" s="1" t="s">
        <v>5921</v>
      </c>
      <c r="C1443" s="1" t="s">
        <v>5922</v>
      </c>
      <c r="D1443" s="1" t="s">
        <v>2355</v>
      </c>
      <c r="E1443" s="1" t="str">
        <f>HYPERLINK("https://doi.org/10.1007/s11668-019-00655-5","DOI Link")</f>
        <v>DOI Link</v>
      </c>
      <c r="F1443" s="1" t="s">
        <v>5923</v>
      </c>
      <c r="G1443" s="1" t="s">
        <v>5924</v>
      </c>
    </row>
    <row r="1444" spans="1:7" x14ac:dyDescent="0.25">
      <c r="A1444" s="2">
        <v>1442</v>
      </c>
      <c r="B1444" s="1" t="s">
        <v>5925</v>
      </c>
      <c r="C1444" s="1" t="s">
        <v>5926</v>
      </c>
      <c r="D1444" s="1" t="s">
        <v>290</v>
      </c>
      <c r="E1444" s="1" t="str">
        <f>HYPERLINK("https://doi.org/10.1007/s11665-019-04130-y","DOI Link")</f>
        <v>DOI Link</v>
      </c>
      <c r="F1444" s="1" t="s">
        <v>5927</v>
      </c>
      <c r="G1444" s="1" t="s">
        <v>5928</v>
      </c>
    </row>
    <row r="1445" spans="1:7" x14ac:dyDescent="0.25">
      <c r="A1445" s="2">
        <v>1443</v>
      </c>
      <c r="B1445" s="1" t="s">
        <v>5929</v>
      </c>
      <c r="C1445" s="1" t="s">
        <v>5930</v>
      </c>
      <c r="D1445" s="1" t="s">
        <v>272</v>
      </c>
      <c r="E1445" s="1" t="str">
        <f>HYPERLINK("https://doi.org/10.1016/j.engfracmech.2019.05.015","DOI Link")</f>
        <v>DOI Link</v>
      </c>
      <c r="F1445" s="1" t="s">
        <v>5931</v>
      </c>
      <c r="G1445" s="1" t="s">
        <v>5932</v>
      </c>
    </row>
    <row r="1446" spans="1:7" x14ac:dyDescent="0.25">
      <c r="A1446" s="2">
        <v>1444</v>
      </c>
      <c r="B1446" s="1" t="s">
        <v>5933</v>
      </c>
      <c r="C1446" s="1" t="s">
        <v>5934</v>
      </c>
      <c r="D1446" s="1" t="s">
        <v>272</v>
      </c>
      <c r="E1446" s="1" t="str">
        <f>HYPERLINK("https://doi.org/10.1016/j.engfracmech.2019.05.005","DOI Link")</f>
        <v>DOI Link</v>
      </c>
      <c r="F1446" s="1" t="s">
        <v>5935</v>
      </c>
      <c r="G1446" s="1" t="s">
        <v>5936</v>
      </c>
    </row>
    <row r="1447" spans="1:7" x14ac:dyDescent="0.25">
      <c r="A1447" s="2">
        <v>1445</v>
      </c>
      <c r="B1447" s="1" t="s">
        <v>5937</v>
      </c>
      <c r="C1447" s="1" t="s">
        <v>5938</v>
      </c>
      <c r="D1447" s="1" t="s">
        <v>5939</v>
      </c>
      <c r="E1447" s="1" t="str">
        <f>HYPERLINK("https://doi.org/10.1007/s11666-019-00865-1","DOI Link")</f>
        <v>DOI Link</v>
      </c>
      <c r="F1447" s="1" t="s">
        <v>5940</v>
      </c>
      <c r="G1447" s="1" t="s">
        <v>5941</v>
      </c>
    </row>
    <row r="1448" spans="1:7" x14ac:dyDescent="0.25">
      <c r="A1448" s="2">
        <v>1446</v>
      </c>
      <c r="B1448" s="1" t="s">
        <v>5942</v>
      </c>
      <c r="C1448" s="1" t="s">
        <v>5943</v>
      </c>
      <c r="D1448" s="1" t="s">
        <v>229</v>
      </c>
      <c r="E1448" s="1" t="str">
        <f>HYPERLINK("https://doi.org/10.1016/j.wear.2019.03.007","DOI Link")</f>
        <v>DOI Link</v>
      </c>
      <c r="F1448" s="1" t="s">
        <v>5944</v>
      </c>
      <c r="G1448" s="1" t="s">
        <v>5945</v>
      </c>
    </row>
    <row r="1449" spans="1:7" x14ac:dyDescent="0.25">
      <c r="A1449" s="2">
        <v>1447</v>
      </c>
      <c r="B1449" s="1" t="s">
        <v>5946</v>
      </c>
      <c r="C1449" s="1" t="s">
        <v>5947</v>
      </c>
      <c r="D1449" s="1" t="s">
        <v>229</v>
      </c>
      <c r="E1449" s="1" t="str">
        <f>HYPERLINK("https://doi.org/10.1016/j.wear.2019.03.001","DOI Link")</f>
        <v>DOI Link</v>
      </c>
      <c r="F1449" s="1" t="s">
        <v>5948</v>
      </c>
      <c r="G1449" s="1" t="s">
        <v>5949</v>
      </c>
    </row>
    <row r="1450" spans="1:7" x14ac:dyDescent="0.25">
      <c r="A1450" s="2">
        <v>1448</v>
      </c>
      <c r="B1450" s="1" t="s">
        <v>5950</v>
      </c>
      <c r="C1450" s="1" t="s">
        <v>5951</v>
      </c>
      <c r="D1450" s="1" t="s">
        <v>267</v>
      </c>
      <c r="E1450" s="1" t="str">
        <f>HYPERLINK("https://doi.org/10.1016/j.msea.2019.04.015","DOI Link")</f>
        <v>DOI Link</v>
      </c>
      <c r="F1450" s="1" t="s">
        <v>5952</v>
      </c>
      <c r="G1450" s="1" t="s">
        <v>5953</v>
      </c>
    </row>
    <row r="1451" spans="1:7" x14ac:dyDescent="0.25">
      <c r="A1451" s="2">
        <v>1449</v>
      </c>
      <c r="B1451" s="1" t="s">
        <v>5954</v>
      </c>
      <c r="C1451" s="1" t="s">
        <v>5955</v>
      </c>
      <c r="D1451" s="1" t="s">
        <v>5956</v>
      </c>
      <c r="E1451" s="1" t="str">
        <f>HYPERLINK("https://doi.org/10.1002/mdp2.54","DOI Link")</f>
        <v>DOI Link</v>
      </c>
      <c r="F1451" s="1" t="s">
        <v>5957</v>
      </c>
      <c r="G1451" s="1" t="s">
        <v>5958</v>
      </c>
    </row>
    <row r="1452" spans="1:7" ht="14.4" x14ac:dyDescent="0.25">
      <c r="A1452" s="2">
        <v>1450</v>
      </c>
      <c r="B1452" s="1" t="s">
        <v>5959</v>
      </c>
      <c r="C1452" s="1" t="s">
        <v>5960</v>
      </c>
      <c r="D1452" s="1" t="s">
        <v>847</v>
      </c>
      <c r="E1452" s="1" t="str">
        <f>HYPERLINK("https://doi.org/10.13224/j.cnki.jasp.2019.06.007","DOI Link")</f>
        <v>DOI Link</v>
      </c>
      <c r="F1452" s="1" t="s">
        <v>8828</v>
      </c>
      <c r="G1452" s="1" t="s">
        <v>5961</v>
      </c>
    </row>
    <row r="1453" spans="1:7" x14ac:dyDescent="0.25">
      <c r="A1453" s="2">
        <v>1451</v>
      </c>
      <c r="B1453" s="1" t="s">
        <v>5962</v>
      </c>
      <c r="C1453" s="1" t="s">
        <v>5963</v>
      </c>
      <c r="D1453" s="1" t="s">
        <v>5964</v>
      </c>
      <c r="E1453" s="1" t="str">
        <f>HYPERLINK("https://doi.org/10.21595/jve.2018.20333","DOI Link")</f>
        <v>DOI Link</v>
      </c>
      <c r="F1453" s="1" t="s">
        <v>5965</v>
      </c>
      <c r="G1453" s="1" t="s">
        <v>5966</v>
      </c>
    </row>
    <row r="1454" spans="1:7" x14ac:dyDescent="0.25">
      <c r="A1454" s="2">
        <v>1452</v>
      </c>
      <c r="B1454" s="1" t="s">
        <v>5967</v>
      </c>
      <c r="C1454" s="1" t="s">
        <v>5968</v>
      </c>
      <c r="D1454" s="1" t="s">
        <v>514</v>
      </c>
      <c r="E1454" s="1" t="str">
        <f>HYPERLINK("https://doi.org/10.1016/j.ijpvp.2019.04.003","DOI Link")</f>
        <v>DOI Link</v>
      </c>
      <c r="F1454" s="1" t="s">
        <v>5969</v>
      </c>
      <c r="G1454" s="1" t="s">
        <v>5970</v>
      </c>
    </row>
    <row r="1455" spans="1:7" x14ac:dyDescent="0.25">
      <c r="A1455" s="2">
        <v>1453</v>
      </c>
      <c r="B1455" s="1" t="s">
        <v>5971</v>
      </c>
      <c r="C1455" s="1" t="s">
        <v>5972</v>
      </c>
      <c r="D1455" s="1" t="s">
        <v>272</v>
      </c>
      <c r="E1455" s="1" t="str">
        <f>HYPERLINK("https://doi.org/10.1016/j.engfracmech.2019.04.026","DOI Link")</f>
        <v>DOI Link</v>
      </c>
      <c r="F1455" s="1" t="s">
        <v>5973</v>
      </c>
      <c r="G1455" s="1" t="s">
        <v>5974</v>
      </c>
    </row>
    <row r="1456" spans="1:7" x14ac:dyDescent="0.25">
      <c r="A1456" s="2">
        <v>1454</v>
      </c>
      <c r="B1456" s="1" t="s">
        <v>5975</v>
      </c>
      <c r="C1456" s="1" t="s">
        <v>5976</v>
      </c>
      <c r="D1456" s="1" t="s">
        <v>792</v>
      </c>
      <c r="E1456" s="1" t="str">
        <f>HYPERLINK("https://doi.org/10.1007/s13369-019-03765-2","DOI Link")</f>
        <v>DOI Link</v>
      </c>
      <c r="F1456" s="1" t="s">
        <v>5977</v>
      </c>
      <c r="G1456" s="1" t="s">
        <v>5978</v>
      </c>
    </row>
    <row r="1457" spans="1:7" x14ac:dyDescent="0.25">
      <c r="A1457" s="2">
        <v>1455</v>
      </c>
      <c r="B1457" s="1" t="s">
        <v>5979</v>
      </c>
      <c r="C1457" s="1" t="s">
        <v>5980</v>
      </c>
      <c r="D1457" s="1" t="s">
        <v>70</v>
      </c>
      <c r="E1457" s="1" t="str">
        <f>HYPERLINK("https://doi.org/10.1016/j.tafmec.2019.03.016","DOI Link")</f>
        <v>DOI Link</v>
      </c>
      <c r="F1457" s="1" t="s">
        <v>5981</v>
      </c>
      <c r="G1457" s="1" t="s">
        <v>5982</v>
      </c>
    </row>
    <row r="1458" spans="1:7" x14ac:dyDescent="0.25">
      <c r="A1458" s="2">
        <v>1456</v>
      </c>
      <c r="B1458" s="1" t="s">
        <v>5983</v>
      </c>
      <c r="C1458" s="1" t="s">
        <v>5984</v>
      </c>
      <c r="D1458" s="1" t="s">
        <v>2318</v>
      </c>
      <c r="E1458" s="1" t="str">
        <f>HYPERLINK("https://doi.org/10.1016/j.apor.2019.03.018","DOI Link")</f>
        <v>DOI Link</v>
      </c>
      <c r="F1458" s="1" t="s">
        <v>5985</v>
      </c>
      <c r="G1458" s="1" t="s">
        <v>5986</v>
      </c>
    </row>
    <row r="1459" spans="1:7" x14ac:dyDescent="0.25">
      <c r="A1459" s="2">
        <v>1457</v>
      </c>
      <c r="B1459" s="1" t="s">
        <v>5987</v>
      </c>
      <c r="C1459" s="1" t="s">
        <v>5988</v>
      </c>
      <c r="D1459" s="1" t="s">
        <v>5989</v>
      </c>
      <c r="E1459" s="1" t="str">
        <f>HYPERLINK("https://doi.org/10.1016/j.jmbbm.2019.03.011","DOI Link")</f>
        <v>DOI Link</v>
      </c>
      <c r="F1459" s="1" t="s">
        <v>5990</v>
      </c>
      <c r="G1459" s="1" t="s">
        <v>5991</v>
      </c>
    </row>
    <row r="1460" spans="1:7" x14ac:dyDescent="0.25">
      <c r="A1460" s="2">
        <v>1458</v>
      </c>
      <c r="B1460" s="1" t="s">
        <v>5992</v>
      </c>
      <c r="C1460" s="1" t="s">
        <v>5993</v>
      </c>
      <c r="D1460" s="1" t="s">
        <v>5994</v>
      </c>
      <c r="E1460" s="1" t="str">
        <f>HYPERLINK("https://doi.org/10.1016/j.surfin.2018.10.009","DOI Link")</f>
        <v>DOI Link</v>
      </c>
      <c r="F1460" s="1" t="s">
        <v>5995</v>
      </c>
      <c r="G1460" s="1" t="s">
        <v>5996</v>
      </c>
    </row>
    <row r="1461" spans="1:7" x14ac:dyDescent="0.25">
      <c r="A1461" s="2">
        <v>1459</v>
      </c>
      <c r="B1461" s="1" t="s">
        <v>5997</v>
      </c>
      <c r="C1461" s="1" t="s">
        <v>5998</v>
      </c>
      <c r="D1461" s="1" t="s">
        <v>3589</v>
      </c>
      <c r="E1461" s="1" t="str">
        <f>HYPERLINK("https://doi.org/10.1007/s11249-019-1153-z","DOI Link")</f>
        <v>DOI Link</v>
      </c>
      <c r="F1461" s="1" t="s">
        <v>5999</v>
      </c>
      <c r="G1461" s="1" t="s">
        <v>6000</v>
      </c>
    </row>
    <row r="1462" spans="1:7" x14ac:dyDescent="0.25">
      <c r="A1462" s="2">
        <v>1460</v>
      </c>
      <c r="B1462" s="1" t="s">
        <v>6001</v>
      </c>
      <c r="C1462" s="1" t="s">
        <v>6002</v>
      </c>
      <c r="D1462" s="1" t="s">
        <v>5956</v>
      </c>
      <c r="E1462" s="1" t="str">
        <f>HYPERLINK("https://doi.org/10.1002/mdp2.37","DOI Link")</f>
        <v>DOI Link</v>
      </c>
      <c r="F1462" s="1" t="s">
        <v>6003</v>
      </c>
      <c r="G1462" s="1" t="s">
        <v>6004</v>
      </c>
    </row>
    <row r="1463" spans="1:7" x14ac:dyDescent="0.25">
      <c r="A1463" s="2">
        <v>1461</v>
      </c>
      <c r="B1463" s="1" t="s">
        <v>6005</v>
      </c>
      <c r="C1463" s="1" t="s">
        <v>6006</v>
      </c>
      <c r="D1463" s="1" t="s">
        <v>61</v>
      </c>
      <c r="E1463" s="1" t="str">
        <f>HYPERLINK("https://doi.org/10.1016/j.jcsr.2019.02.010","DOI Link")</f>
        <v>DOI Link</v>
      </c>
      <c r="F1463" s="1" t="s">
        <v>6007</v>
      </c>
      <c r="G1463" s="1" t="s">
        <v>6008</v>
      </c>
    </row>
    <row r="1464" spans="1:7" x14ac:dyDescent="0.25">
      <c r="A1464" s="2">
        <v>1462</v>
      </c>
      <c r="B1464" s="1" t="s">
        <v>6009</v>
      </c>
      <c r="C1464" s="1" t="s">
        <v>6010</v>
      </c>
      <c r="D1464" s="1" t="s">
        <v>70</v>
      </c>
      <c r="E1464" s="1" t="str">
        <f>HYPERLINK("https://doi.org/10.1016/j.tafmec.2019.02.015","DOI Link")</f>
        <v>DOI Link</v>
      </c>
      <c r="F1464" s="1" t="s">
        <v>6011</v>
      </c>
      <c r="G1464" s="1" t="s">
        <v>6012</v>
      </c>
    </row>
    <row r="1465" spans="1:7" x14ac:dyDescent="0.25">
      <c r="A1465" s="2">
        <v>1463</v>
      </c>
      <c r="B1465" s="1" t="s">
        <v>6013</v>
      </c>
      <c r="C1465" s="1" t="s">
        <v>6014</v>
      </c>
      <c r="D1465" s="1" t="s">
        <v>13</v>
      </c>
      <c r="E1465" s="1" t="str">
        <f>HYPERLINK("https://doi.org/10.1016/j.ijfatigue.2019.02.025","DOI Link")</f>
        <v>DOI Link</v>
      </c>
      <c r="F1465" s="1" t="s">
        <v>6015</v>
      </c>
      <c r="G1465" s="1" t="s">
        <v>6016</v>
      </c>
    </row>
    <row r="1466" spans="1:7" x14ac:dyDescent="0.25">
      <c r="A1466" s="2">
        <v>1464</v>
      </c>
      <c r="B1466" s="1" t="s">
        <v>6017</v>
      </c>
      <c r="C1466" s="1" t="s">
        <v>6018</v>
      </c>
      <c r="D1466" s="1" t="s">
        <v>13</v>
      </c>
      <c r="E1466" s="1" t="str">
        <f>HYPERLINK("https://doi.org/10.1016/j.ijfatigue.2019.02.006","DOI Link")</f>
        <v>DOI Link</v>
      </c>
      <c r="F1466" s="1" t="s">
        <v>6019</v>
      </c>
      <c r="G1466" s="1" t="s">
        <v>6020</v>
      </c>
    </row>
    <row r="1467" spans="1:7" x14ac:dyDescent="0.25">
      <c r="A1467" s="2">
        <v>1465</v>
      </c>
      <c r="B1467" s="1" t="s">
        <v>6021</v>
      </c>
      <c r="C1467" s="1" t="s">
        <v>6022</v>
      </c>
      <c r="D1467" s="1" t="s">
        <v>6023</v>
      </c>
      <c r="E1467" s="1" t="str">
        <f>HYPERLINK("https://doi.org/10.1111/iej.13073","DOI Link")</f>
        <v>DOI Link</v>
      </c>
      <c r="F1467" s="1" t="s">
        <v>6024</v>
      </c>
      <c r="G1467" s="1" t="s">
        <v>6025</v>
      </c>
    </row>
    <row r="1468" spans="1:7" x14ac:dyDescent="0.25">
      <c r="A1468" s="2">
        <v>1466</v>
      </c>
      <c r="B1468" s="1" t="s">
        <v>6026</v>
      </c>
      <c r="C1468" s="1" t="s">
        <v>6027</v>
      </c>
      <c r="D1468" s="1" t="s">
        <v>51</v>
      </c>
      <c r="E1468" s="1" t="str">
        <f>HYPERLINK("https://doi.org/10.1016/j.istruc.2019.01.001","DOI Link")</f>
        <v>DOI Link</v>
      </c>
      <c r="F1468" s="1" t="s">
        <v>6028</v>
      </c>
      <c r="G1468" s="1" t="s">
        <v>6029</v>
      </c>
    </row>
    <row r="1469" spans="1:7" x14ac:dyDescent="0.25">
      <c r="A1469" s="2">
        <v>1467</v>
      </c>
      <c r="B1469" s="1" t="s">
        <v>6030</v>
      </c>
      <c r="C1469" s="1" t="s">
        <v>6031</v>
      </c>
      <c r="D1469" s="1" t="s">
        <v>2373</v>
      </c>
      <c r="E1469" s="1" t="str">
        <f>HYPERLINK("https://doi.org/10.12989/scs.2019.31.4.409","DOI Link")</f>
        <v>DOI Link</v>
      </c>
      <c r="F1469" s="1" t="s">
        <v>6032</v>
      </c>
      <c r="G1469" s="1" t="s">
        <v>6033</v>
      </c>
    </row>
    <row r="1470" spans="1:7" x14ac:dyDescent="0.25">
      <c r="A1470" s="2">
        <v>1468</v>
      </c>
      <c r="B1470" s="1" t="s">
        <v>6034</v>
      </c>
      <c r="C1470" s="1" t="s">
        <v>6035</v>
      </c>
      <c r="D1470" s="1" t="s">
        <v>6036</v>
      </c>
      <c r="E1470" s="1" t="str">
        <f>HYPERLINK("https://doi.org/10.1016/j.surfcoat.2019.03.061","DOI Link")</f>
        <v>DOI Link</v>
      </c>
      <c r="F1470" s="1" t="s">
        <v>6037</v>
      </c>
      <c r="G1470" s="1" t="s">
        <v>6038</v>
      </c>
    </row>
    <row r="1471" spans="1:7" x14ac:dyDescent="0.25">
      <c r="A1471" s="2">
        <v>1469</v>
      </c>
      <c r="B1471" s="1" t="s">
        <v>6039</v>
      </c>
      <c r="C1471" s="1" t="s">
        <v>6040</v>
      </c>
      <c r="D1471" s="1" t="s">
        <v>290</v>
      </c>
      <c r="E1471" s="1" t="str">
        <f>HYPERLINK("https://doi.org/10.1007/s11665-019-04065-4","DOI Link")</f>
        <v>DOI Link</v>
      </c>
      <c r="F1471" s="1" t="s">
        <v>6041</v>
      </c>
      <c r="G1471" s="1" t="s">
        <v>6042</v>
      </c>
    </row>
    <row r="1472" spans="1:7" x14ac:dyDescent="0.25">
      <c r="A1472" s="2">
        <v>1470</v>
      </c>
      <c r="B1472" s="1" t="s">
        <v>6043</v>
      </c>
      <c r="C1472" s="1" t="s">
        <v>6044</v>
      </c>
      <c r="D1472" s="1" t="s">
        <v>80</v>
      </c>
      <c r="E1472" s="1" t="str">
        <f>HYPERLINK("https://doi.org/10.1016/j.compstruct.2019.03.012","DOI Link")</f>
        <v>DOI Link</v>
      </c>
      <c r="F1472" s="1" t="s">
        <v>6045</v>
      </c>
      <c r="G1472" s="1" t="s">
        <v>6046</v>
      </c>
    </row>
    <row r="1473" spans="1:7" x14ac:dyDescent="0.25">
      <c r="A1473" s="2">
        <v>1471</v>
      </c>
      <c r="B1473" s="1" t="s">
        <v>6047</v>
      </c>
      <c r="C1473" s="1" t="s">
        <v>6048</v>
      </c>
      <c r="D1473" s="1" t="s">
        <v>573</v>
      </c>
      <c r="E1473" s="1" t="str">
        <f>HYPERLINK("https://doi.org/10.1520/MPC20180152","DOI Link")</f>
        <v>DOI Link</v>
      </c>
      <c r="F1473" s="1" t="s">
        <v>6049</v>
      </c>
      <c r="G1473" s="1" t="s">
        <v>6050</v>
      </c>
    </row>
    <row r="1474" spans="1:7" x14ac:dyDescent="0.25">
      <c r="A1474" s="2">
        <v>1472</v>
      </c>
      <c r="B1474" s="1" t="s">
        <v>6051</v>
      </c>
      <c r="C1474" s="1" t="s">
        <v>6052</v>
      </c>
      <c r="D1474" s="1" t="s">
        <v>4922</v>
      </c>
      <c r="E1474" s="1" t="str">
        <f>HYPERLINK("https://doi.org/10.14436/2358-2545.9.2.036-042","DOI Link")</f>
        <v>DOI Link</v>
      </c>
      <c r="F1474" s="1" t="s">
        <v>6053</v>
      </c>
      <c r="G1474" s="1" t="s">
        <v>6054</v>
      </c>
    </row>
    <row r="1475" spans="1:7" ht="14.4" x14ac:dyDescent="0.25">
      <c r="A1475" s="2">
        <v>1473</v>
      </c>
      <c r="B1475" s="1" t="s">
        <v>6055</v>
      </c>
      <c r="C1475" s="1" t="s">
        <v>6056</v>
      </c>
      <c r="D1475" s="1" t="s">
        <v>622</v>
      </c>
      <c r="E1475" s="1" t="str">
        <f>HYPERLINK("https://doi.org/10.3969/j.issn.1001-4632.2019.03.13","DOI Link")</f>
        <v>DOI Link</v>
      </c>
      <c r="F1475" s="1" t="s">
        <v>8829</v>
      </c>
      <c r="G1475" s="1" t="s">
        <v>6057</v>
      </c>
    </row>
    <row r="1476" spans="1:7" x14ac:dyDescent="0.25">
      <c r="A1476" s="2">
        <v>1474</v>
      </c>
      <c r="B1476" s="1" t="s">
        <v>6058</v>
      </c>
      <c r="C1476" s="1" t="s">
        <v>6059</v>
      </c>
      <c r="D1476" s="1" t="s">
        <v>605</v>
      </c>
      <c r="E1476" s="1" t="str">
        <f>HYPERLINK("https://doi.org/10.14006/j.jzjgxb.2019.05.008","DOI Link")</f>
        <v>DOI Link</v>
      </c>
      <c r="F1476" s="1" t="s">
        <v>6060</v>
      </c>
      <c r="G1476" s="1" t="s">
        <v>6061</v>
      </c>
    </row>
    <row r="1477" spans="1:7" x14ac:dyDescent="0.25">
      <c r="A1477" s="2">
        <v>1475</v>
      </c>
      <c r="B1477" s="1" t="s">
        <v>6062</v>
      </c>
      <c r="C1477" s="1" t="s">
        <v>6063</v>
      </c>
      <c r="D1477" s="1" t="s">
        <v>351</v>
      </c>
      <c r="E1477" s="1" t="str">
        <f>HYPERLINK("https://doi.org/10.3390/met9050491","DOI Link")</f>
        <v>DOI Link</v>
      </c>
      <c r="F1477" s="1" t="s">
        <v>6064</v>
      </c>
      <c r="G1477" s="1" t="s">
        <v>6065</v>
      </c>
    </row>
    <row r="1478" spans="1:7" x14ac:dyDescent="0.25">
      <c r="A1478" s="2">
        <v>1476</v>
      </c>
      <c r="B1478" s="1" t="s">
        <v>6066</v>
      </c>
      <c r="C1478" s="1" t="s">
        <v>6067</v>
      </c>
      <c r="D1478" s="1" t="s">
        <v>351</v>
      </c>
      <c r="E1478" s="1" t="str">
        <f>HYPERLINK("https://doi.org/10.3390/met9050484","DOI Link")</f>
        <v>DOI Link</v>
      </c>
      <c r="F1478" s="1" t="s">
        <v>6068</v>
      </c>
      <c r="G1478" s="1" t="s">
        <v>6069</v>
      </c>
    </row>
    <row r="1479" spans="1:7" x14ac:dyDescent="0.25">
      <c r="A1479" s="2">
        <v>1477</v>
      </c>
      <c r="B1479" s="1" t="s">
        <v>6070</v>
      </c>
      <c r="C1479" s="1" t="s">
        <v>6071</v>
      </c>
      <c r="D1479" s="1" t="s">
        <v>257</v>
      </c>
      <c r="E1479" s="1" t="str">
        <f>HYPERLINK("https://doi.org/10.1177/1687814019850945","DOI Link")</f>
        <v>DOI Link</v>
      </c>
      <c r="F1479" s="1" t="s">
        <v>6072</v>
      </c>
      <c r="G1479" s="1" t="s">
        <v>6073</v>
      </c>
    </row>
    <row r="1480" spans="1:7" x14ac:dyDescent="0.25">
      <c r="A1480" s="2">
        <v>1478</v>
      </c>
      <c r="B1480" s="1" t="s">
        <v>6074</v>
      </c>
      <c r="C1480" s="1" t="s">
        <v>6075</v>
      </c>
      <c r="D1480" s="1" t="s">
        <v>654</v>
      </c>
      <c r="E1480" s="1" t="str">
        <f>HYPERLINK("https://doi.org/10.1007/s12206-019-0413-z","DOI Link")</f>
        <v>DOI Link</v>
      </c>
      <c r="F1480" s="1" t="s">
        <v>6076</v>
      </c>
      <c r="G1480" s="1" t="s">
        <v>6077</v>
      </c>
    </row>
    <row r="1481" spans="1:7" x14ac:dyDescent="0.25">
      <c r="A1481" s="2">
        <v>1479</v>
      </c>
      <c r="B1481" s="1" t="s">
        <v>6078</v>
      </c>
      <c r="C1481" s="1" t="s">
        <v>3998</v>
      </c>
      <c r="D1481" s="1" t="s">
        <v>1385</v>
      </c>
      <c r="E1481" s="1" t="str">
        <f>HYPERLINK("https://doi.org/10.2355/tetsutohagane.TETSU-2018-142","DOI Link")</f>
        <v>DOI Link</v>
      </c>
      <c r="F1481" s="1" t="s">
        <v>6079</v>
      </c>
      <c r="G1481" s="1" t="s">
        <v>4000</v>
      </c>
    </row>
    <row r="1482" spans="1:7" x14ac:dyDescent="0.25">
      <c r="A1482" s="2">
        <v>1480</v>
      </c>
      <c r="B1482" s="1" t="s">
        <v>6080</v>
      </c>
      <c r="C1482" s="1" t="s">
        <v>6081</v>
      </c>
      <c r="D1482" s="1" t="s">
        <v>272</v>
      </c>
      <c r="E1482" s="1" t="str">
        <f>HYPERLINK("https://doi.org/10.1016/j.engfracmech.2019.03.015","DOI Link")</f>
        <v>DOI Link</v>
      </c>
      <c r="F1482" s="1" t="s">
        <v>6082</v>
      </c>
      <c r="G1482" s="1" t="s">
        <v>6083</v>
      </c>
    </row>
    <row r="1483" spans="1:7" x14ac:dyDescent="0.25">
      <c r="A1483" s="2">
        <v>1481</v>
      </c>
      <c r="B1483" s="1" t="s">
        <v>6084</v>
      </c>
      <c r="C1483" s="1" t="s">
        <v>6085</v>
      </c>
      <c r="D1483" s="1" t="s">
        <v>272</v>
      </c>
      <c r="E1483" s="1" t="str">
        <f>HYPERLINK("https://doi.org/10.1016/j.engfracmech.2019.03.029","DOI Link")</f>
        <v>DOI Link</v>
      </c>
      <c r="F1483" s="1" t="s">
        <v>6086</v>
      </c>
      <c r="G1483" s="1" t="s">
        <v>6087</v>
      </c>
    </row>
    <row r="1484" spans="1:7" x14ac:dyDescent="0.25">
      <c r="A1484" s="2">
        <v>1482</v>
      </c>
      <c r="B1484" s="1" t="s">
        <v>6088</v>
      </c>
      <c r="C1484" s="1" t="s">
        <v>6089</v>
      </c>
      <c r="D1484" s="1" t="s">
        <v>23</v>
      </c>
      <c r="E1484" s="1" t="str">
        <f>HYPERLINK("https://doi.org/10.1061/(ASCE)ST.1943-541X.0002326","DOI Link")</f>
        <v>DOI Link</v>
      </c>
      <c r="F1484" s="1" t="s">
        <v>6090</v>
      </c>
      <c r="G1484" s="1" t="s">
        <v>6091</v>
      </c>
    </row>
    <row r="1485" spans="1:7" x14ac:dyDescent="0.25">
      <c r="A1485" s="2">
        <v>1483</v>
      </c>
      <c r="B1485" s="1" t="s">
        <v>6092</v>
      </c>
      <c r="C1485" s="1" t="s">
        <v>6093</v>
      </c>
      <c r="D1485" s="1" t="s">
        <v>75</v>
      </c>
      <c r="E1485" s="1" t="str">
        <f>HYPERLINK("https://doi.org/10.1061/(ASCE)BE.1943-5592.0001390","DOI Link")</f>
        <v>DOI Link</v>
      </c>
      <c r="F1485" s="1" t="s">
        <v>6094</v>
      </c>
      <c r="G1485" s="1" t="s">
        <v>6095</v>
      </c>
    </row>
    <row r="1486" spans="1:7" ht="14.4" x14ac:dyDescent="0.25">
      <c r="A1486" s="2">
        <v>1484</v>
      </c>
      <c r="B1486" s="1" t="s">
        <v>6096</v>
      </c>
      <c r="C1486" s="1" t="s">
        <v>6097</v>
      </c>
      <c r="D1486" s="1" t="s">
        <v>13</v>
      </c>
      <c r="E1486" s="1" t="str">
        <f>HYPERLINK("https://doi.org/10.1016/j.ijfatigue.2019.02.001","DOI Link")</f>
        <v>DOI Link</v>
      </c>
      <c r="F1486" s="1" t="s">
        <v>8830</v>
      </c>
      <c r="G1486" s="1" t="s">
        <v>6098</v>
      </c>
    </row>
    <row r="1487" spans="1:7" x14ac:dyDescent="0.25">
      <c r="A1487" s="2">
        <v>1485</v>
      </c>
      <c r="B1487" s="1" t="s">
        <v>6099</v>
      </c>
      <c r="C1487" s="1" t="s">
        <v>6100</v>
      </c>
      <c r="D1487" s="1" t="s">
        <v>61</v>
      </c>
      <c r="E1487" s="1" t="str">
        <f>HYPERLINK("https://doi.org/10.1016/j.jcsr.2019.01.019","DOI Link")</f>
        <v>DOI Link</v>
      </c>
      <c r="F1487" s="1" t="s">
        <v>6101</v>
      </c>
      <c r="G1487" s="1" t="s">
        <v>6102</v>
      </c>
    </row>
    <row r="1488" spans="1:7" x14ac:dyDescent="0.25">
      <c r="A1488" s="2">
        <v>1486</v>
      </c>
      <c r="B1488" s="1" t="s">
        <v>6103</v>
      </c>
      <c r="C1488" s="1" t="s">
        <v>6104</v>
      </c>
      <c r="D1488" s="1" t="s">
        <v>61</v>
      </c>
      <c r="E1488" s="1" t="str">
        <f>HYPERLINK("https://doi.org/10.1016/j.jcsr.2019.01.017","DOI Link")</f>
        <v>DOI Link</v>
      </c>
      <c r="F1488" s="1" t="s">
        <v>6105</v>
      </c>
      <c r="G1488" s="1" t="s">
        <v>6106</v>
      </c>
    </row>
    <row r="1489" spans="1:7" x14ac:dyDescent="0.25">
      <c r="A1489" s="2">
        <v>1487</v>
      </c>
      <c r="B1489" s="1" t="s">
        <v>6107</v>
      </c>
      <c r="C1489" s="1" t="s">
        <v>6108</v>
      </c>
      <c r="D1489" s="1" t="s">
        <v>13</v>
      </c>
      <c r="E1489" s="1" t="str">
        <f>HYPERLINK("https://doi.org/10.1016/j.ijfatigue.2018.12.025","DOI Link")</f>
        <v>DOI Link</v>
      </c>
      <c r="F1489" s="1" t="s">
        <v>6109</v>
      </c>
      <c r="G1489" s="1" t="s">
        <v>6110</v>
      </c>
    </row>
    <row r="1490" spans="1:7" x14ac:dyDescent="0.25">
      <c r="A1490" s="2">
        <v>1488</v>
      </c>
      <c r="B1490" s="1" t="s">
        <v>6111</v>
      </c>
      <c r="C1490" s="1" t="s">
        <v>6112</v>
      </c>
      <c r="D1490" s="1" t="s">
        <v>13</v>
      </c>
      <c r="E1490" s="1" t="str">
        <f>HYPERLINK("https://doi.org/10.1016/j.ijfatigue.2019.01.003","DOI Link")</f>
        <v>DOI Link</v>
      </c>
      <c r="F1490" s="1" t="s">
        <v>6113</v>
      </c>
      <c r="G1490" s="1" t="s">
        <v>6114</v>
      </c>
    </row>
    <row r="1491" spans="1:7" ht="14.4" x14ac:dyDescent="0.25">
      <c r="A1491" s="2">
        <v>1489</v>
      </c>
      <c r="B1491" s="1" t="s">
        <v>6115</v>
      </c>
      <c r="C1491" s="1" t="s">
        <v>6116</v>
      </c>
      <c r="D1491" s="1" t="s">
        <v>6117</v>
      </c>
      <c r="E1491" s="1" t="str">
        <f>HYPERLINK("https://doi.org/10.1002/adem.201800732","DOI Link")</f>
        <v>DOI Link</v>
      </c>
      <c r="F1491" s="1" t="s">
        <v>8831</v>
      </c>
      <c r="G1491" s="1" t="s">
        <v>6118</v>
      </c>
    </row>
    <row r="1492" spans="1:7" x14ac:dyDescent="0.25">
      <c r="A1492" s="2">
        <v>1490</v>
      </c>
      <c r="B1492" s="1" t="s">
        <v>6119</v>
      </c>
      <c r="C1492" s="1" t="s">
        <v>6120</v>
      </c>
      <c r="D1492" s="1" t="s">
        <v>209</v>
      </c>
      <c r="E1492" s="1" t="str">
        <f>HYPERLINK("https://doi.org/10.1177/1464420717702176","DOI Link")</f>
        <v>DOI Link</v>
      </c>
      <c r="F1492" s="1" t="s">
        <v>6121</v>
      </c>
      <c r="G1492" s="1" t="s">
        <v>6122</v>
      </c>
    </row>
    <row r="1493" spans="1:7" x14ac:dyDescent="0.25">
      <c r="A1493" s="2">
        <v>1491</v>
      </c>
      <c r="B1493" s="1" t="s">
        <v>6123</v>
      </c>
      <c r="C1493" s="1" t="s">
        <v>6124</v>
      </c>
      <c r="D1493" s="1" t="s">
        <v>229</v>
      </c>
      <c r="E1493" s="1" t="str">
        <f>HYPERLINK("https://doi.org/10.1016/j.wear.2019.01.006","DOI Link")</f>
        <v>DOI Link</v>
      </c>
      <c r="F1493" s="1" t="s">
        <v>6125</v>
      </c>
      <c r="G1493" s="1" t="s">
        <v>6126</v>
      </c>
    </row>
    <row r="1494" spans="1:7" x14ac:dyDescent="0.25">
      <c r="A1494" s="2">
        <v>1492</v>
      </c>
      <c r="B1494" s="1" t="s">
        <v>6127</v>
      </c>
      <c r="C1494" s="1" t="s">
        <v>6128</v>
      </c>
      <c r="D1494" s="1" t="s">
        <v>229</v>
      </c>
      <c r="E1494" s="1" t="str">
        <f>HYPERLINK("https://doi.org/10.1016/j.wear.2018.12.074","DOI Link")</f>
        <v>DOI Link</v>
      </c>
      <c r="F1494" s="1" t="s">
        <v>6129</v>
      </c>
      <c r="G1494" s="1" t="s">
        <v>6130</v>
      </c>
    </row>
    <row r="1495" spans="1:7" x14ac:dyDescent="0.25">
      <c r="A1495" s="2">
        <v>1493</v>
      </c>
      <c r="B1495" s="1" t="s">
        <v>6131</v>
      </c>
      <c r="C1495" s="1" t="s">
        <v>6132</v>
      </c>
      <c r="D1495" s="1" t="s">
        <v>267</v>
      </c>
      <c r="E1495" s="1" t="str">
        <f>HYPERLINK("https://doi.org/10.1016/j.msea.2019.03.077","DOI Link")</f>
        <v>DOI Link</v>
      </c>
      <c r="F1495" s="1" t="s">
        <v>6133</v>
      </c>
      <c r="G1495" s="1" t="s">
        <v>6134</v>
      </c>
    </row>
    <row r="1496" spans="1:7" x14ac:dyDescent="0.25">
      <c r="A1496" s="2">
        <v>1494</v>
      </c>
      <c r="B1496" s="1" t="s">
        <v>6135</v>
      </c>
      <c r="C1496" s="1" t="s">
        <v>6136</v>
      </c>
      <c r="D1496" s="1" t="s">
        <v>569</v>
      </c>
      <c r="E1496" s="1" t="str">
        <f>HYPERLINK("https://doi.org/10.11817/j.issn.1672-7207.2019.04.028","DOI Link")</f>
        <v>DOI Link</v>
      </c>
      <c r="F1496" s="1" t="s">
        <v>6137</v>
      </c>
      <c r="G1496" s="1" t="s">
        <v>6138</v>
      </c>
    </row>
    <row r="1497" spans="1:7" x14ac:dyDescent="0.25">
      <c r="A1497" s="2">
        <v>1495</v>
      </c>
      <c r="B1497" s="1" t="s">
        <v>6139</v>
      </c>
      <c r="C1497" s="1" t="s">
        <v>6140</v>
      </c>
      <c r="D1497" s="1" t="s">
        <v>2162</v>
      </c>
      <c r="E1497" s="1" t="str">
        <f>HYPERLINK("https://doi.org/10.13251/j.issn.0254-6051.2019.04.017","DOI Link")</f>
        <v>DOI Link</v>
      </c>
      <c r="F1497" s="1" t="s">
        <v>6141</v>
      </c>
      <c r="G1497" s="1" t="s">
        <v>6142</v>
      </c>
    </row>
    <row r="1498" spans="1:7" x14ac:dyDescent="0.25">
      <c r="A1498" s="2">
        <v>1496</v>
      </c>
      <c r="B1498" s="1" t="s">
        <v>6143</v>
      </c>
      <c r="C1498" s="1" t="s">
        <v>6144</v>
      </c>
      <c r="D1498" s="1" t="s">
        <v>901</v>
      </c>
      <c r="E1498" s="1" t="str">
        <f>HYPERLINK("https://doi.org/10.1007/s00170-018-3156-6","DOI Link")</f>
        <v>DOI Link</v>
      </c>
      <c r="F1498" s="1" t="s">
        <v>6145</v>
      </c>
      <c r="G1498" s="1" t="s">
        <v>6146</v>
      </c>
    </row>
    <row r="1499" spans="1:7" ht="14.4" x14ac:dyDescent="0.25">
      <c r="A1499" s="2">
        <v>1497</v>
      </c>
      <c r="B1499" s="1" t="s">
        <v>6147</v>
      </c>
      <c r="C1499" s="1" t="s">
        <v>6148</v>
      </c>
      <c r="D1499" s="1" t="s">
        <v>3938</v>
      </c>
      <c r="E1499" s="1" t="str">
        <f>HYPERLINK("https://doi.org/10.1016/j.actamat.2019.02.008","DOI Link")</f>
        <v>DOI Link</v>
      </c>
      <c r="F1499" s="1" t="s">
        <v>8832</v>
      </c>
      <c r="G1499" s="1" t="s">
        <v>6149</v>
      </c>
    </row>
    <row r="1500" spans="1:7" x14ac:dyDescent="0.25">
      <c r="A1500" s="2">
        <v>1498</v>
      </c>
      <c r="B1500" s="1" t="s">
        <v>6150</v>
      </c>
      <c r="C1500" s="1" t="s">
        <v>6151</v>
      </c>
      <c r="D1500" s="1" t="s">
        <v>80</v>
      </c>
      <c r="E1500" s="1" t="str">
        <f>HYPERLINK("https://doi.org/10.1016/j.compstruct.2019.02.006","DOI Link")</f>
        <v>DOI Link</v>
      </c>
      <c r="F1500" s="1" t="s">
        <v>6152</v>
      </c>
      <c r="G1500" s="1" t="s">
        <v>6153</v>
      </c>
    </row>
    <row r="1501" spans="1:7" x14ac:dyDescent="0.25">
      <c r="A1501" s="2">
        <v>1499</v>
      </c>
      <c r="B1501" s="1" t="s">
        <v>6154</v>
      </c>
      <c r="C1501" s="1" t="s">
        <v>6155</v>
      </c>
      <c r="D1501" s="1" t="s">
        <v>368</v>
      </c>
      <c r="E1501" s="1" t="str">
        <f>HYPERLINK("https://doi.org/10.1088/2053-1591/ab1197","DOI Link")</f>
        <v>DOI Link</v>
      </c>
      <c r="F1501" s="1" t="s">
        <v>6156</v>
      </c>
      <c r="G1501" s="1" t="s">
        <v>6157</v>
      </c>
    </row>
    <row r="1502" spans="1:7" x14ac:dyDescent="0.25">
      <c r="A1502" s="2">
        <v>1500</v>
      </c>
      <c r="B1502" s="1" t="s">
        <v>6158</v>
      </c>
      <c r="C1502" s="1" t="s">
        <v>6159</v>
      </c>
      <c r="D1502" s="1" t="s">
        <v>740</v>
      </c>
      <c r="E1502" s="1" t="str">
        <f>HYPERLINK("https://doi.org/10.1007/s13296-018-0140-9","DOI Link")</f>
        <v>DOI Link</v>
      </c>
      <c r="F1502" s="1" t="s">
        <v>6160</v>
      </c>
      <c r="G1502" s="1" t="s">
        <v>6161</v>
      </c>
    </row>
    <row r="1503" spans="1:7" x14ac:dyDescent="0.25">
      <c r="A1503" s="2">
        <v>1501</v>
      </c>
      <c r="B1503" s="1" t="s">
        <v>6162</v>
      </c>
      <c r="C1503" s="1" t="s">
        <v>6163</v>
      </c>
      <c r="D1503" s="1" t="s">
        <v>605</v>
      </c>
      <c r="E1503" s="1" t="str">
        <f>HYPERLINK("https://doi.org/10.14006/j.jzjgxb.2019.04.002","DOI Link")</f>
        <v>DOI Link</v>
      </c>
      <c r="F1503" s="1" t="s">
        <v>6164</v>
      </c>
      <c r="G1503" s="1" t="s">
        <v>6165</v>
      </c>
    </row>
    <row r="1504" spans="1:7" x14ac:dyDescent="0.25">
      <c r="A1504" s="2">
        <v>1502</v>
      </c>
      <c r="B1504" s="1" t="s">
        <v>6166</v>
      </c>
      <c r="C1504" s="1" t="s">
        <v>6167</v>
      </c>
      <c r="D1504" s="1" t="s">
        <v>6168</v>
      </c>
      <c r="E1504" s="1" t="str">
        <f>HYPERLINK("https://doi.org/10.3969/j.issn.0258-2724.20180129","DOI Link")</f>
        <v>DOI Link</v>
      </c>
      <c r="F1504" s="1" t="s">
        <v>6169</v>
      </c>
      <c r="G1504" s="1" t="s">
        <v>6170</v>
      </c>
    </row>
    <row r="1505" spans="1:7" x14ac:dyDescent="0.25">
      <c r="A1505" s="2">
        <v>1503</v>
      </c>
      <c r="B1505" s="1" t="s">
        <v>6171</v>
      </c>
      <c r="C1505" s="1" t="s">
        <v>6172</v>
      </c>
      <c r="D1505" s="1" t="s">
        <v>1566</v>
      </c>
      <c r="E1505" s="1" t="str">
        <f>HYPERLINK("https://doi.org/10.3969/j.issn.1007-9629.2019.02.013","DOI Link")</f>
        <v>DOI Link</v>
      </c>
      <c r="F1505" s="1" t="s">
        <v>6173</v>
      </c>
      <c r="G1505" s="1" t="s">
        <v>6174</v>
      </c>
    </row>
    <row r="1506" spans="1:7" x14ac:dyDescent="0.25">
      <c r="A1506" s="2">
        <v>1504</v>
      </c>
      <c r="B1506" s="1" t="s">
        <v>6175</v>
      </c>
      <c r="C1506" s="1" t="s">
        <v>6176</v>
      </c>
      <c r="D1506" s="1" t="s">
        <v>6177</v>
      </c>
      <c r="E1506" s="1" t="str">
        <f>HYPERLINK("https://doi.org/10.1109/UT.2019.8734384","DOI Link")</f>
        <v>DOI Link</v>
      </c>
      <c r="F1506" s="1" t="s">
        <v>6178</v>
      </c>
      <c r="G1506" s="1" t="s">
        <v>6179</v>
      </c>
    </row>
    <row r="1507" spans="1:7" x14ac:dyDescent="0.25">
      <c r="A1507" s="2">
        <v>1505</v>
      </c>
      <c r="B1507" s="1" t="s">
        <v>6180</v>
      </c>
      <c r="C1507" s="1" t="s">
        <v>6181</v>
      </c>
      <c r="D1507" s="1" t="s">
        <v>351</v>
      </c>
      <c r="E1507" s="1" t="str">
        <f>HYPERLINK("https://doi.org/10.3390/met9040476","DOI Link")</f>
        <v>DOI Link</v>
      </c>
      <c r="F1507" s="1" t="s">
        <v>6182</v>
      </c>
      <c r="G1507" s="1" t="s">
        <v>6183</v>
      </c>
    </row>
    <row r="1508" spans="1:7" x14ac:dyDescent="0.25">
      <c r="A1508" s="2">
        <v>1506</v>
      </c>
      <c r="B1508" s="1" t="s">
        <v>6184</v>
      </c>
      <c r="C1508" s="1" t="s">
        <v>6185</v>
      </c>
      <c r="D1508" s="1" t="s">
        <v>351</v>
      </c>
      <c r="E1508" s="1" t="str">
        <f>HYPERLINK("https://doi.org/10.3390/met9040412","DOI Link")</f>
        <v>DOI Link</v>
      </c>
      <c r="F1508" s="1" t="s">
        <v>6186</v>
      </c>
      <c r="G1508" s="1" t="s">
        <v>6187</v>
      </c>
    </row>
    <row r="1509" spans="1:7" x14ac:dyDescent="0.25">
      <c r="A1509" s="2">
        <v>1507</v>
      </c>
      <c r="B1509" s="1" t="s">
        <v>6188</v>
      </c>
      <c r="C1509" s="1" t="s">
        <v>6189</v>
      </c>
      <c r="D1509" s="1" t="s">
        <v>6190</v>
      </c>
      <c r="E1509" s="1" t="str">
        <f>HYPERLINK("https://doi.org/10.3785/j.issn.1006?754X.2019.02.014","DOI Link")</f>
        <v>DOI Link</v>
      </c>
      <c r="F1509" s="1" t="s">
        <v>6191</v>
      </c>
      <c r="G1509" s="1" t="s">
        <v>6192</v>
      </c>
    </row>
    <row r="1510" spans="1:7" x14ac:dyDescent="0.25">
      <c r="A1510" s="2">
        <v>1508</v>
      </c>
      <c r="B1510" s="1" t="s">
        <v>6193</v>
      </c>
      <c r="C1510" s="1" t="s">
        <v>6194</v>
      </c>
      <c r="D1510" s="1" t="s">
        <v>290</v>
      </c>
      <c r="E1510" s="1" t="str">
        <f>HYPERLINK("https://doi.org/10.1007/s11665-019-03990-8","DOI Link")</f>
        <v>DOI Link</v>
      </c>
      <c r="F1510" s="1" t="s">
        <v>6195</v>
      </c>
      <c r="G1510" s="1" t="s">
        <v>6196</v>
      </c>
    </row>
    <row r="1511" spans="1:7" x14ac:dyDescent="0.25">
      <c r="A1511" s="2">
        <v>1509</v>
      </c>
      <c r="B1511" s="1" t="s">
        <v>6197</v>
      </c>
      <c r="C1511" s="1" t="s">
        <v>6198</v>
      </c>
      <c r="D1511" s="1" t="s">
        <v>6199</v>
      </c>
      <c r="E1511" s="1" t="str">
        <f>HYPERLINK("https://doi.org/10.3221/IGF-ESIS.48.06","DOI Link")</f>
        <v>DOI Link</v>
      </c>
      <c r="F1511" s="1" t="s">
        <v>6200</v>
      </c>
      <c r="G1511" s="1" t="s">
        <v>6201</v>
      </c>
    </row>
    <row r="1512" spans="1:7" x14ac:dyDescent="0.25">
      <c r="A1512" s="2">
        <v>1510</v>
      </c>
      <c r="B1512" s="1" t="s">
        <v>6202</v>
      </c>
      <c r="C1512" s="1" t="s">
        <v>6203</v>
      </c>
      <c r="D1512" s="1" t="s">
        <v>6199</v>
      </c>
      <c r="E1512" s="1" t="str">
        <f>HYPERLINK("https://doi.org/10.3221/IGF-ESIS.48.31","DOI Link")</f>
        <v>DOI Link</v>
      </c>
      <c r="F1512" s="1" t="s">
        <v>6204</v>
      </c>
      <c r="G1512" s="1" t="s">
        <v>6205</v>
      </c>
    </row>
    <row r="1513" spans="1:7" x14ac:dyDescent="0.25">
      <c r="A1513" s="2">
        <v>1511</v>
      </c>
      <c r="B1513" s="1" t="s">
        <v>6206</v>
      </c>
      <c r="C1513" s="1" t="s">
        <v>6207</v>
      </c>
      <c r="D1513" s="1" t="s">
        <v>6199</v>
      </c>
      <c r="E1513" s="1" t="str">
        <f>HYPERLINK("https://doi.org/10.3221/IGF-ESIS.48.59","DOI Link")</f>
        <v>DOI Link</v>
      </c>
      <c r="F1513" s="1" t="s">
        <v>6208</v>
      </c>
      <c r="G1513" s="1" t="s">
        <v>6209</v>
      </c>
    </row>
    <row r="1514" spans="1:7" x14ac:dyDescent="0.25">
      <c r="A1514" s="2">
        <v>1512</v>
      </c>
      <c r="B1514" s="1" t="s">
        <v>6210</v>
      </c>
      <c r="C1514" s="1" t="s">
        <v>6211</v>
      </c>
      <c r="D1514" s="1" t="s">
        <v>6199</v>
      </c>
      <c r="E1514" s="1" t="str">
        <f>HYPERLINK("https://doi.org/10.3221/IGF-ESIS.48.46","DOI Link")</f>
        <v>DOI Link</v>
      </c>
      <c r="F1514" s="1" t="s">
        <v>6212</v>
      </c>
      <c r="G1514" s="1" t="s">
        <v>6213</v>
      </c>
    </row>
    <row r="1515" spans="1:7" x14ac:dyDescent="0.25">
      <c r="A1515" s="2">
        <v>1513</v>
      </c>
      <c r="B1515" s="1" t="s">
        <v>6214</v>
      </c>
      <c r="C1515" s="1" t="s">
        <v>6215</v>
      </c>
      <c r="D1515" s="1" t="s">
        <v>6199</v>
      </c>
      <c r="E1515" s="1" t="str">
        <f>HYPERLINK("https://doi.org/10.3221/IGF-ESIS.48.56","DOI Link")</f>
        <v>DOI Link</v>
      </c>
      <c r="F1515" s="1" t="s">
        <v>6216</v>
      </c>
      <c r="G1515" s="1" t="s">
        <v>6217</v>
      </c>
    </row>
    <row r="1516" spans="1:7" x14ac:dyDescent="0.25">
      <c r="A1516" s="2">
        <v>1514</v>
      </c>
      <c r="B1516" s="1" t="s">
        <v>6218</v>
      </c>
      <c r="C1516" s="1" t="s">
        <v>6219</v>
      </c>
      <c r="D1516" s="1" t="s">
        <v>257</v>
      </c>
      <c r="E1516" s="1" t="str">
        <f>HYPERLINK("https://doi.org/10.1177/1687814019842763","DOI Link")</f>
        <v>DOI Link</v>
      </c>
      <c r="F1516" s="1" t="s">
        <v>6220</v>
      </c>
      <c r="G1516" s="1" t="s">
        <v>6221</v>
      </c>
    </row>
    <row r="1517" spans="1:7" x14ac:dyDescent="0.25">
      <c r="A1517" s="2">
        <v>1515</v>
      </c>
      <c r="B1517" s="1" t="s">
        <v>6222</v>
      </c>
      <c r="C1517" s="1" t="s">
        <v>6223</v>
      </c>
      <c r="D1517" s="1" t="s">
        <v>6224</v>
      </c>
      <c r="E1517" s="1" t="str">
        <f>HYPERLINK("https://doi.org/10.1002/best.201800099","DOI Link")</f>
        <v>DOI Link</v>
      </c>
      <c r="F1517" s="1" t="s">
        <v>6225</v>
      </c>
      <c r="G1517" s="1" t="s">
        <v>6226</v>
      </c>
    </row>
    <row r="1518" spans="1:7" x14ac:dyDescent="0.25">
      <c r="A1518" s="2">
        <v>1516</v>
      </c>
      <c r="B1518" s="1" t="s">
        <v>6227</v>
      </c>
      <c r="C1518" s="1" t="s">
        <v>6228</v>
      </c>
      <c r="D1518" s="1" t="s">
        <v>6229</v>
      </c>
      <c r="E1518" s="1" t="str">
        <f>HYPERLINK("https://doi.org/10.1016/j.psep.2019.01.023","DOI Link")</f>
        <v>DOI Link</v>
      </c>
      <c r="F1518" s="1" t="s">
        <v>6230</v>
      </c>
      <c r="G1518" s="1" t="s">
        <v>6231</v>
      </c>
    </row>
    <row r="1519" spans="1:7" x14ac:dyDescent="0.25">
      <c r="A1519" s="2">
        <v>1517</v>
      </c>
      <c r="B1519" s="1" t="s">
        <v>6232</v>
      </c>
      <c r="C1519" s="1" t="s">
        <v>6233</v>
      </c>
      <c r="D1519" s="1" t="s">
        <v>115</v>
      </c>
      <c r="E1519" s="1" t="str">
        <f>HYPERLINK("https://doi.org/10.1016/j.ijmecsci.2019.01.040","DOI Link")</f>
        <v>DOI Link</v>
      </c>
      <c r="F1519" s="1" t="s">
        <v>6234</v>
      </c>
      <c r="G1519" s="1" t="s">
        <v>6235</v>
      </c>
    </row>
    <row r="1520" spans="1:7" x14ac:dyDescent="0.25">
      <c r="A1520" s="2">
        <v>1518</v>
      </c>
      <c r="B1520" s="1" t="s">
        <v>6236</v>
      </c>
      <c r="C1520" s="1" t="s">
        <v>6237</v>
      </c>
      <c r="D1520" s="1" t="s">
        <v>914</v>
      </c>
      <c r="E1520" s="1" t="str">
        <f>HYPERLINK("https://doi.org/10.1061/(ASCE) MT.1943-5533.0002637","DOI Link")</f>
        <v>DOI Link</v>
      </c>
      <c r="F1520" s="1" t="s">
        <v>6238</v>
      </c>
      <c r="G1520" s="1" t="s">
        <v>6239</v>
      </c>
    </row>
    <row r="1521" spans="1:7" x14ac:dyDescent="0.25">
      <c r="A1521" s="2">
        <v>1519</v>
      </c>
      <c r="B1521" s="1" t="s">
        <v>6240</v>
      </c>
      <c r="C1521" s="1" t="s">
        <v>6241</v>
      </c>
      <c r="D1521" s="1" t="s">
        <v>2012</v>
      </c>
      <c r="E1521" s="1" t="str">
        <f>HYPERLINK("https://doi.org/10.1016/j.tws.2019.01.030","DOI Link")</f>
        <v>DOI Link</v>
      </c>
      <c r="F1521" s="1" t="s">
        <v>6242</v>
      </c>
      <c r="G1521" s="1" t="s">
        <v>6243</v>
      </c>
    </row>
    <row r="1522" spans="1:7" x14ac:dyDescent="0.25">
      <c r="A1522" s="2">
        <v>1520</v>
      </c>
      <c r="B1522" s="1" t="s">
        <v>6244</v>
      </c>
      <c r="C1522" s="1" t="s">
        <v>6245</v>
      </c>
      <c r="D1522" s="1" t="s">
        <v>6117</v>
      </c>
      <c r="E1522" s="1" t="str">
        <f>HYPERLINK("https://doi.org/10.1002/adem.201801042","DOI Link")</f>
        <v>DOI Link</v>
      </c>
      <c r="F1522" s="1" t="s">
        <v>6246</v>
      </c>
      <c r="G1522" s="1" t="s">
        <v>6247</v>
      </c>
    </row>
    <row r="1523" spans="1:7" x14ac:dyDescent="0.25">
      <c r="A1523" s="2">
        <v>1521</v>
      </c>
      <c r="B1523" s="1" t="s">
        <v>6248</v>
      </c>
      <c r="C1523" s="1" t="s">
        <v>6249</v>
      </c>
      <c r="D1523" s="1" t="s">
        <v>13</v>
      </c>
      <c r="E1523" s="1" t="str">
        <f>HYPERLINK("https://doi.org/10.1016/j.ijfatigue.2018.12.026","DOI Link")</f>
        <v>DOI Link</v>
      </c>
      <c r="F1523" s="1" t="s">
        <v>6250</v>
      </c>
      <c r="G1523" s="1" t="s">
        <v>6251</v>
      </c>
    </row>
    <row r="1524" spans="1:7" x14ac:dyDescent="0.25">
      <c r="A1524" s="2">
        <v>1522</v>
      </c>
      <c r="B1524" s="1" t="s">
        <v>6252</v>
      </c>
      <c r="C1524" s="1" t="s">
        <v>6253</v>
      </c>
      <c r="D1524" s="1" t="s">
        <v>5885</v>
      </c>
      <c r="E1524" s="1" t="str">
        <f>HYPERLINK("https://doi.org/10.1115/1.4041715","DOI Link")</f>
        <v>DOI Link</v>
      </c>
      <c r="F1524" s="1" t="s">
        <v>6254</v>
      </c>
      <c r="G1524" s="1" t="s">
        <v>6255</v>
      </c>
    </row>
    <row r="1525" spans="1:7" x14ac:dyDescent="0.25">
      <c r="A1525" s="2">
        <v>1523</v>
      </c>
      <c r="B1525" s="1" t="s">
        <v>6256</v>
      </c>
      <c r="C1525" s="1" t="s">
        <v>6257</v>
      </c>
      <c r="D1525" s="1" t="s">
        <v>13</v>
      </c>
      <c r="E1525" s="1" t="str">
        <f>HYPERLINK("https://doi.org/10.1016/j.ijfatigue.2018.12.002","DOI Link")</f>
        <v>DOI Link</v>
      </c>
      <c r="F1525" s="1" t="s">
        <v>6258</v>
      </c>
      <c r="G1525" s="1" t="s">
        <v>6259</v>
      </c>
    </row>
    <row r="1526" spans="1:7" x14ac:dyDescent="0.25">
      <c r="A1526" s="2">
        <v>1524</v>
      </c>
      <c r="B1526" s="1" t="s">
        <v>6260</v>
      </c>
      <c r="C1526" s="1" t="s">
        <v>6261</v>
      </c>
      <c r="D1526" s="1" t="s">
        <v>6262</v>
      </c>
      <c r="E1526" s="1" t="str">
        <f>HYPERLINK("https://doi.org/10.15593/perm.mech/2019.1.06","DOI Link")</f>
        <v>DOI Link</v>
      </c>
      <c r="F1526" s="1" t="s">
        <v>6263</v>
      </c>
      <c r="G1526" s="1" t="s">
        <v>6264</v>
      </c>
    </row>
    <row r="1527" spans="1:7" x14ac:dyDescent="0.25">
      <c r="A1527" s="2">
        <v>1525</v>
      </c>
      <c r="B1527" s="1" t="s">
        <v>6265</v>
      </c>
      <c r="C1527" s="1" t="s">
        <v>6266</v>
      </c>
      <c r="D1527" s="1" t="s">
        <v>6262</v>
      </c>
      <c r="E1527" s="1" t="str">
        <f>HYPERLINK("https://doi.org/10.15593/perm.mech/2019.1.07","DOI Link")</f>
        <v>DOI Link</v>
      </c>
      <c r="F1527" s="1" t="s">
        <v>6267</v>
      </c>
      <c r="G1527" s="1" t="s">
        <v>6268</v>
      </c>
    </row>
    <row r="1528" spans="1:7" x14ac:dyDescent="0.25">
      <c r="A1528" s="2">
        <v>1526</v>
      </c>
      <c r="B1528" s="1" t="s">
        <v>6269</v>
      </c>
      <c r="C1528" s="1" t="s">
        <v>6270</v>
      </c>
      <c r="D1528" s="1" t="s">
        <v>267</v>
      </c>
      <c r="E1528" s="1" t="str">
        <f>HYPERLINK("https://doi.org/10.1016/j.msea.2019.02.058","DOI Link")</f>
        <v>DOI Link</v>
      </c>
      <c r="F1528" s="1" t="s">
        <v>6271</v>
      </c>
      <c r="G1528" s="1" t="s">
        <v>6272</v>
      </c>
    </row>
    <row r="1529" spans="1:7" ht="14.4" x14ac:dyDescent="0.25">
      <c r="A1529" s="2">
        <v>1527</v>
      </c>
      <c r="B1529" s="1" t="s">
        <v>6273</v>
      </c>
      <c r="C1529" s="1" t="s">
        <v>6274</v>
      </c>
      <c r="D1529" s="1" t="s">
        <v>578</v>
      </c>
      <c r="E1529" s="1" t="str">
        <f>HYPERLINK("https://doi.org/10.12073/j.hjxb.2019400063","DOI Link")</f>
        <v>DOI Link</v>
      </c>
      <c r="F1529" s="1" t="s">
        <v>8833</v>
      </c>
      <c r="G1529" s="1" t="s">
        <v>6275</v>
      </c>
    </row>
    <row r="1530" spans="1:7" x14ac:dyDescent="0.25">
      <c r="A1530" s="2">
        <v>1528</v>
      </c>
      <c r="B1530" s="1" t="s">
        <v>6276</v>
      </c>
      <c r="C1530" s="1" t="s">
        <v>6277</v>
      </c>
      <c r="D1530" s="1" t="s">
        <v>578</v>
      </c>
      <c r="E1530" s="1" t="str">
        <f>HYPERLINK("https://doi.org/10.12073/j.hjxb.2019400062","DOI Link")</f>
        <v>DOI Link</v>
      </c>
      <c r="F1530" s="1" t="s">
        <v>6278</v>
      </c>
      <c r="G1530" s="1" t="s">
        <v>6279</v>
      </c>
    </row>
    <row r="1531" spans="1:7" x14ac:dyDescent="0.25">
      <c r="A1531" s="2">
        <v>1529</v>
      </c>
      <c r="B1531" s="1" t="s">
        <v>6280</v>
      </c>
      <c r="C1531" s="1" t="s">
        <v>6281</v>
      </c>
      <c r="D1531" s="1" t="s">
        <v>3982</v>
      </c>
      <c r="E1531" s="1" t="str">
        <f>HYPERLINK("https://doi.org/10.7527/S1000-6893.2018.22454","DOI Link")</f>
        <v>DOI Link</v>
      </c>
      <c r="F1531" s="1" t="s">
        <v>6282</v>
      </c>
      <c r="G1531" s="1" t="s">
        <v>6283</v>
      </c>
    </row>
    <row r="1532" spans="1:7" x14ac:dyDescent="0.25">
      <c r="A1532" s="2">
        <v>1530</v>
      </c>
      <c r="B1532" s="1" t="s">
        <v>6284</v>
      </c>
      <c r="C1532" s="1" t="s">
        <v>6285</v>
      </c>
      <c r="D1532" s="1" t="s">
        <v>901</v>
      </c>
      <c r="E1532" s="1" t="str">
        <f>HYPERLINK("https://doi.org/10.1007/s00170-018-2955-0","DOI Link")</f>
        <v>DOI Link</v>
      </c>
      <c r="F1532" s="1" t="s">
        <v>6286</v>
      </c>
      <c r="G1532" s="1" t="s">
        <v>6287</v>
      </c>
    </row>
    <row r="1533" spans="1:7" x14ac:dyDescent="0.25">
      <c r="A1533" s="2">
        <v>1531</v>
      </c>
      <c r="B1533" s="1" t="s">
        <v>6288</v>
      </c>
      <c r="C1533" s="1" t="s">
        <v>6289</v>
      </c>
      <c r="D1533" s="1" t="s">
        <v>290</v>
      </c>
      <c r="E1533" s="1" t="str">
        <f>HYPERLINK("https://doi.org/10.1007/s11665-019-03891-w","DOI Link")</f>
        <v>DOI Link</v>
      </c>
      <c r="F1533" s="1" t="s">
        <v>6290</v>
      </c>
      <c r="G1533" s="1" t="s">
        <v>6291</v>
      </c>
    </row>
    <row r="1534" spans="1:7" x14ac:dyDescent="0.25">
      <c r="A1534" s="2">
        <v>1532</v>
      </c>
      <c r="B1534" s="1" t="s">
        <v>6292</v>
      </c>
      <c r="C1534" s="1" t="s">
        <v>6293</v>
      </c>
      <c r="D1534" s="1" t="s">
        <v>229</v>
      </c>
      <c r="E1534" s="1" t="str">
        <f>HYPERLINK("https://doi.org/10.1016/j.wear.2019.01.051","DOI Link")</f>
        <v>DOI Link</v>
      </c>
      <c r="F1534" s="1" t="s">
        <v>6294</v>
      </c>
      <c r="G1534" s="1" t="s">
        <v>6295</v>
      </c>
    </row>
    <row r="1535" spans="1:7" x14ac:dyDescent="0.25">
      <c r="A1535" s="2">
        <v>1533</v>
      </c>
      <c r="B1535" s="1" t="s">
        <v>6296</v>
      </c>
      <c r="C1535" s="1" t="s">
        <v>6297</v>
      </c>
      <c r="D1535" s="1" t="s">
        <v>312</v>
      </c>
      <c r="E1535" s="1" t="str">
        <f>HYPERLINK("https://doi.org/10.1007/s42243-018-0159-3","DOI Link")</f>
        <v>DOI Link</v>
      </c>
      <c r="F1535" s="1" t="s">
        <v>6298</v>
      </c>
      <c r="G1535" s="1" t="s">
        <v>6299</v>
      </c>
    </row>
    <row r="1536" spans="1:7" x14ac:dyDescent="0.25">
      <c r="A1536" s="2">
        <v>1534</v>
      </c>
      <c r="B1536" s="1" t="s">
        <v>6300</v>
      </c>
      <c r="C1536" s="1" t="s">
        <v>6301</v>
      </c>
      <c r="D1536" s="1" t="s">
        <v>267</v>
      </c>
      <c r="E1536" s="1" t="str">
        <f>HYPERLINK("https://doi.org/10.1016/j.msea.2019.02.010","DOI Link")</f>
        <v>DOI Link</v>
      </c>
      <c r="F1536" s="1" t="s">
        <v>6302</v>
      </c>
      <c r="G1536" s="1" t="s">
        <v>6303</v>
      </c>
    </row>
    <row r="1537" spans="1:7" x14ac:dyDescent="0.25">
      <c r="A1537" s="2">
        <v>1535</v>
      </c>
      <c r="B1537" s="1" t="s">
        <v>6304</v>
      </c>
      <c r="C1537" s="1" t="s">
        <v>6305</v>
      </c>
      <c r="D1537" s="1" t="s">
        <v>6306</v>
      </c>
      <c r="E1537" s="1" t="str">
        <f>HYPERLINK("https://doi.org/10.3390/ceramics2010013","DOI Link")</f>
        <v>DOI Link</v>
      </c>
      <c r="F1537" s="1" t="s">
        <v>6307</v>
      </c>
      <c r="G1537" s="1" t="s">
        <v>6308</v>
      </c>
    </row>
    <row r="1538" spans="1:7" x14ac:dyDescent="0.25">
      <c r="A1538" s="2">
        <v>1536</v>
      </c>
      <c r="B1538" s="1" t="s">
        <v>6309</v>
      </c>
      <c r="C1538" s="1" t="s">
        <v>6310</v>
      </c>
      <c r="D1538" s="1" t="s">
        <v>481</v>
      </c>
      <c r="E1538" s="1" t="str">
        <f>HYPERLINK("https://doi.org/10.13228/j.boyuan.issn0449-749x.20180298","DOI Link")</f>
        <v>DOI Link</v>
      </c>
      <c r="F1538" s="1" t="s">
        <v>6311</v>
      </c>
      <c r="G1538" s="1" t="s">
        <v>6312</v>
      </c>
    </row>
    <row r="1539" spans="1:7" x14ac:dyDescent="0.25">
      <c r="A1539" s="2">
        <v>1537</v>
      </c>
      <c r="B1539" s="1" t="s">
        <v>6313</v>
      </c>
      <c r="C1539" s="1" t="s">
        <v>6314</v>
      </c>
      <c r="D1539" s="1" t="s">
        <v>351</v>
      </c>
      <c r="E1539" s="1" t="str">
        <f>HYPERLINK("https://doi.org/10.3390/met9030338","DOI Link")</f>
        <v>DOI Link</v>
      </c>
      <c r="F1539" s="1" t="s">
        <v>6315</v>
      </c>
      <c r="G1539" s="1" t="s">
        <v>6316</v>
      </c>
    </row>
    <row r="1540" spans="1:7" x14ac:dyDescent="0.25">
      <c r="A1540" s="2">
        <v>1538</v>
      </c>
      <c r="B1540" s="1" t="s">
        <v>6317</v>
      </c>
      <c r="C1540" s="1" t="s">
        <v>6318</v>
      </c>
      <c r="D1540" s="1" t="s">
        <v>1595</v>
      </c>
      <c r="E1540" s="1" t="str">
        <f>HYPERLINK("https://doi.org/10.1016/j.jmapro.2019.02.017","DOI Link")</f>
        <v>DOI Link</v>
      </c>
      <c r="F1540" s="1" t="s">
        <v>6319</v>
      </c>
      <c r="G1540" s="1" t="s">
        <v>6320</v>
      </c>
    </row>
    <row r="1541" spans="1:7" ht="14.4" x14ac:dyDescent="0.25">
      <c r="A1541" s="2">
        <v>1539</v>
      </c>
      <c r="B1541" s="1" t="s">
        <v>6321</v>
      </c>
      <c r="C1541" s="1" t="s">
        <v>6322</v>
      </c>
      <c r="D1541" s="1" t="s">
        <v>33</v>
      </c>
      <c r="E1541" s="1" t="str">
        <f>HYPERLINK("https://doi.org/10.1016/j.engfailanal.2019.01.026","DOI Link")</f>
        <v>DOI Link</v>
      </c>
      <c r="F1541" s="1" t="s">
        <v>8834</v>
      </c>
      <c r="G1541" s="1" t="s">
        <v>6231</v>
      </c>
    </row>
    <row r="1542" spans="1:7" x14ac:dyDescent="0.25">
      <c r="A1542" s="2">
        <v>1540</v>
      </c>
      <c r="B1542" s="1" t="s">
        <v>6323</v>
      </c>
      <c r="C1542" s="1" t="s">
        <v>6324</v>
      </c>
      <c r="D1542" s="1" t="s">
        <v>3606</v>
      </c>
      <c r="E1542" s="1" t="str">
        <f>HYPERLINK("https://doi.org/10.1016/j.acme.2018.11.005","DOI Link")</f>
        <v>DOI Link</v>
      </c>
      <c r="F1542" s="1" t="s">
        <v>6325</v>
      </c>
      <c r="G1542" s="1" t="s">
        <v>6326</v>
      </c>
    </row>
    <row r="1543" spans="1:7" x14ac:dyDescent="0.25">
      <c r="A1543" s="2">
        <v>1541</v>
      </c>
      <c r="B1543" s="1" t="s">
        <v>6327</v>
      </c>
      <c r="C1543" s="1" t="s">
        <v>6328</v>
      </c>
      <c r="D1543" s="1" t="s">
        <v>13</v>
      </c>
      <c r="E1543" s="1" t="str">
        <f>HYPERLINK("https://doi.org/10.1016/j.ijfatigue.2018.11.001","DOI Link")</f>
        <v>DOI Link</v>
      </c>
      <c r="F1543" s="1" t="s">
        <v>6329</v>
      </c>
      <c r="G1543" s="1" t="s">
        <v>6330</v>
      </c>
    </row>
    <row r="1544" spans="1:7" x14ac:dyDescent="0.25">
      <c r="A1544" s="2">
        <v>1542</v>
      </c>
      <c r="B1544" s="1" t="s">
        <v>6331</v>
      </c>
      <c r="C1544" s="1" t="s">
        <v>6332</v>
      </c>
      <c r="D1544" s="1" t="s">
        <v>13</v>
      </c>
      <c r="E1544" s="1" t="str">
        <f>HYPERLINK("https://doi.org/10.1016/j.ijfatigue.2018.10.023","DOI Link")</f>
        <v>DOI Link</v>
      </c>
      <c r="F1544" s="1" t="s">
        <v>6333</v>
      </c>
      <c r="G1544" s="1" t="s">
        <v>6334</v>
      </c>
    </row>
    <row r="1545" spans="1:7" x14ac:dyDescent="0.25">
      <c r="A1545" s="2">
        <v>1543</v>
      </c>
      <c r="B1545" s="1" t="s">
        <v>6335</v>
      </c>
      <c r="C1545" s="1" t="s">
        <v>6336</v>
      </c>
      <c r="D1545" s="1" t="s">
        <v>6337</v>
      </c>
      <c r="E1545" s="1" t="str">
        <f>HYPERLINK("https://doi.org/10.1016/j.cja.2018.05.021","DOI Link")</f>
        <v>DOI Link</v>
      </c>
      <c r="F1545" s="1" t="s">
        <v>6338</v>
      </c>
      <c r="G1545" s="1" t="s">
        <v>6339</v>
      </c>
    </row>
    <row r="1546" spans="1:7" x14ac:dyDescent="0.25">
      <c r="A1546" s="2">
        <v>1544</v>
      </c>
      <c r="B1546" s="1" t="s">
        <v>6340</v>
      </c>
      <c r="C1546" s="1" t="s">
        <v>6341</v>
      </c>
      <c r="D1546" s="1" t="s">
        <v>668</v>
      </c>
      <c r="E1546" s="1" t="str">
        <f>HYPERLINK("https://doi.org/10.1177/0954406218776338","DOI Link")</f>
        <v>DOI Link</v>
      </c>
      <c r="F1546" s="1" t="s">
        <v>6342</v>
      </c>
      <c r="G1546" s="1" t="s">
        <v>6343</v>
      </c>
    </row>
    <row r="1547" spans="1:7" x14ac:dyDescent="0.25">
      <c r="A1547" s="2">
        <v>1545</v>
      </c>
      <c r="B1547" s="1" t="s">
        <v>6344</v>
      </c>
      <c r="C1547" s="1" t="s">
        <v>6345</v>
      </c>
      <c r="D1547" s="1" t="s">
        <v>6346</v>
      </c>
      <c r="E1547" s="1" t="str">
        <f>HYPERLINK("https://doi.org/10.1177/1475921718764081","DOI Link")</f>
        <v>DOI Link</v>
      </c>
      <c r="F1547" s="1" t="s">
        <v>6347</v>
      </c>
      <c r="G1547" s="1" t="s">
        <v>6348</v>
      </c>
    </row>
    <row r="1548" spans="1:7" x14ac:dyDescent="0.25">
      <c r="A1548" s="2">
        <v>1546</v>
      </c>
      <c r="B1548" s="1" t="s">
        <v>6349</v>
      </c>
      <c r="C1548" s="1" t="s">
        <v>6350</v>
      </c>
      <c r="D1548" s="1" t="s">
        <v>6351</v>
      </c>
      <c r="E1548" s="1" t="str">
        <f>HYPERLINK("https://doi.org/10.1080/00218464.2017.1414605","DOI Link")</f>
        <v>DOI Link</v>
      </c>
      <c r="F1548" s="1" t="s">
        <v>6352</v>
      </c>
      <c r="G1548" s="1" t="s">
        <v>6353</v>
      </c>
    </row>
    <row r="1549" spans="1:7" x14ac:dyDescent="0.25">
      <c r="A1549" s="2">
        <v>1547</v>
      </c>
      <c r="B1549" s="1" t="s">
        <v>6354</v>
      </c>
      <c r="C1549" s="1" t="s">
        <v>6355</v>
      </c>
      <c r="D1549" s="1" t="s">
        <v>229</v>
      </c>
      <c r="E1549" s="1" t="str">
        <f>HYPERLINK("https://doi.org/10.1016/j.wear.2018.12.038","DOI Link")</f>
        <v>DOI Link</v>
      </c>
      <c r="F1549" s="1" t="s">
        <v>6356</v>
      </c>
      <c r="G1549" s="1" t="s">
        <v>6357</v>
      </c>
    </row>
    <row r="1550" spans="1:7" x14ac:dyDescent="0.25">
      <c r="A1550" s="2">
        <v>1548</v>
      </c>
      <c r="B1550" s="1" t="s">
        <v>6358</v>
      </c>
      <c r="C1550" s="1" t="s">
        <v>6359</v>
      </c>
      <c r="D1550" s="1" t="s">
        <v>80</v>
      </c>
      <c r="E1550" s="1" t="str">
        <f>HYPERLINK("https://doi.org/10.1016/j.compstruct.2018.11.033","DOI Link")</f>
        <v>DOI Link</v>
      </c>
      <c r="F1550" s="1" t="s">
        <v>6360</v>
      </c>
      <c r="G1550" s="1" t="s">
        <v>6361</v>
      </c>
    </row>
    <row r="1551" spans="1:7" x14ac:dyDescent="0.25">
      <c r="A1551" s="2">
        <v>1549</v>
      </c>
      <c r="B1551" s="1" t="s">
        <v>6362</v>
      </c>
      <c r="C1551" s="1" t="s">
        <v>6363</v>
      </c>
      <c r="D1551" s="1" t="s">
        <v>312</v>
      </c>
      <c r="E1551" s="1" t="str">
        <f>HYPERLINK("https://doi.org/10.1007/s42243-019-00239-5","DOI Link")</f>
        <v>DOI Link</v>
      </c>
      <c r="F1551" s="1" t="s">
        <v>6364</v>
      </c>
      <c r="G1551" s="1" t="s">
        <v>6365</v>
      </c>
    </row>
    <row r="1552" spans="1:7" x14ac:dyDescent="0.25">
      <c r="A1552" s="2">
        <v>1550</v>
      </c>
      <c r="B1552" s="1" t="s">
        <v>6366</v>
      </c>
      <c r="C1552" s="1" t="s">
        <v>6367</v>
      </c>
      <c r="D1552" s="1" t="s">
        <v>2404</v>
      </c>
      <c r="E1552" s="1" t="str">
        <f>HYPERLINK("https://doi.org/10.1063/1.5090681","DOI Link")</f>
        <v>DOI Link</v>
      </c>
      <c r="F1552" s="1" t="s">
        <v>6368</v>
      </c>
      <c r="G1552" s="1" t="s">
        <v>6369</v>
      </c>
    </row>
    <row r="1553" spans="1:7" x14ac:dyDescent="0.25">
      <c r="A1553" s="2">
        <v>1551</v>
      </c>
      <c r="B1553" s="1" t="s">
        <v>6370</v>
      </c>
      <c r="C1553" s="1" t="s">
        <v>6371</v>
      </c>
      <c r="D1553" s="1" t="s">
        <v>267</v>
      </c>
      <c r="E1553" s="1" t="str">
        <f>HYPERLINK("https://doi.org/10.1016/j.msea.2019.01.017","DOI Link")</f>
        <v>DOI Link</v>
      </c>
      <c r="F1553" s="1" t="s">
        <v>6372</v>
      </c>
      <c r="G1553" s="1" t="s">
        <v>6373</v>
      </c>
    </row>
    <row r="1554" spans="1:7" x14ac:dyDescent="0.25">
      <c r="A1554" s="2">
        <v>1552</v>
      </c>
      <c r="B1554" s="1" t="s">
        <v>6374</v>
      </c>
      <c r="C1554" s="1" t="s">
        <v>6375</v>
      </c>
      <c r="D1554" s="1" t="s">
        <v>5914</v>
      </c>
      <c r="E1554" s="1" t="str">
        <f>HYPERLINK("https://doi.org/10.1007/s00784-018-2480-4","DOI Link")</f>
        <v>DOI Link</v>
      </c>
      <c r="F1554" s="1" t="s">
        <v>6376</v>
      </c>
      <c r="G1554" s="1" t="s">
        <v>6377</v>
      </c>
    </row>
    <row r="1555" spans="1:7" x14ac:dyDescent="0.25">
      <c r="A1555" s="2">
        <v>1553</v>
      </c>
      <c r="B1555" s="1" t="s">
        <v>6378</v>
      </c>
      <c r="C1555" s="1" t="s">
        <v>6379</v>
      </c>
      <c r="D1555" s="1" t="s">
        <v>740</v>
      </c>
      <c r="E1555" s="1" t="str">
        <f>HYPERLINK("https://doi.org/10.1007/s13296-018-0099-6","DOI Link")</f>
        <v>DOI Link</v>
      </c>
      <c r="F1555" s="1" t="s">
        <v>6380</v>
      </c>
      <c r="G1555" s="1" t="s">
        <v>6381</v>
      </c>
    </row>
    <row r="1556" spans="1:7" x14ac:dyDescent="0.25">
      <c r="A1556" s="2">
        <v>1554</v>
      </c>
      <c r="B1556" s="1" t="s">
        <v>6382</v>
      </c>
      <c r="C1556" s="1" t="s">
        <v>6383</v>
      </c>
      <c r="D1556" s="1" t="s">
        <v>351</v>
      </c>
      <c r="E1556" s="1" t="str">
        <f>HYPERLINK("https://doi.org/10.3390/met9020129","DOI Link")</f>
        <v>DOI Link</v>
      </c>
      <c r="F1556" s="1" t="s">
        <v>6384</v>
      </c>
      <c r="G1556" s="1" t="s">
        <v>6385</v>
      </c>
    </row>
    <row r="1557" spans="1:7" x14ac:dyDescent="0.25">
      <c r="A1557" s="2">
        <v>1555</v>
      </c>
      <c r="B1557" s="1" t="s">
        <v>6386</v>
      </c>
      <c r="C1557" s="1" t="s">
        <v>6387</v>
      </c>
      <c r="D1557" s="1" t="s">
        <v>5094</v>
      </c>
      <c r="E1557" s="1" t="str">
        <f>HYPERLINK("https://doi.org/10.13922/j.cnki.cjovst.2019.02.01","DOI Link")</f>
        <v>DOI Link</v>
      </c>
      <c r="F1557" s="1" t="s">
        <v>6388</v>
      </c>
      <c r="G1557" s="1" t="s">
        <v>6389</v>
      </c>
    </row>
    <row r="1558" spans="1:7" x14ac:dyDescent="0.25">
      <c r="A1558" s="2">
        <v>1556</v>
      </c>
      <c r="B1558" s="1" t="s">
        <v>6390</v>
      </c>
      <c r="C1558" s="1" t="s">
        <v>6391</v>
      </c>
      <c r="D1558" s="1" t="s">
        <v>2451</v>
      </c>
      <c r="E1558" s="1" t="str">
        <f>HYPERLINK("https://doi.org/10.1002/stab.201910046","DOI Link")</f>
        <v>DOI Link</v>
      </c>
      <c r="F1558" s="1" t="s">
        <v>6392</v>
      </c>
      <c r="G1558" s="1" t="s">
        <v>6393</v>
      </c>
    </row>
    <row r="1559" spans="1:7" x14ac:dyDescent="0.25">
      <c r="A1559" s="2">
        <v>1557</v>
      </c>
      <c r="B1559" s="1" t="s">
        <v>6394</v>
      </c>
      <c r="C1559" s="1" t="s">
        <v>6395</v>
      </c>
      <c r="D1559" s="1" t="s">
        <v>526</v>
      </c>
      <c r="E1559" s="1" t="str">
        <f>HYPERLINK("https://doi.org/10.1177/1369433218795292","DOI Link")</f>
        <v>DOI Link</v>
      </c>
      <c r="F1559" s="1" t="s">
        <v>6396</v>
      </c>
      <c r="G1559" s="1" t="s">
        <v>6397</v>
      </c>
    </row>
    <row r="1560" spans="1:7" x14ac:dyDescent="0.25">
      <c r="A1560" s="2">
        <v>1558</v>
      </c>
      <c r="B1560" s="1" t="s">
        <v>6398</v>
      </c>
      <c r="C1560" s="1" t="s">
        <v>6399</v>
      </c>
      <c r="D1560" s="1" t="s">
        <v>75</v>
      </c>
      <c r="E1560" s="1" t="str">
        <f>HYPERLINK("https://doi.org/10.1061/(ASCE)BE.1943-5592.0001350","DOI Link")</f>
        <v>DOI Link</v>
      </c>
      <c r="F1560" s="1" t="s">
        <v>6400</v>
      </c>
      <c r="G1560" s="1" t="s">
        <v>6401</v>
      </c>
    </row>
    <row r="1561" spans="1:7" x14ac:dyDescent="0.25">
      <c r="A1561" s="2">
        <v>1559</v>
      </c>
      <c r="B1561" s="1" t="s">
        <v>6402</v>
      </c>
      <c r="C1561" s="1" t="s">
        <v>6403</v>
      </c>
      <c r="D1561" s="1" t="s">
        <v>61</v>
      </c>
      <c r="E1561" s="1" t="str">
        <f>HYPERLINK("https://doi.org/10.1016/j.jcsr.2018.11.003","DOI Link")</f>
        <v>DOI Link</v>
      </c>
      <c r="F1561" s="1" t="s">
        <v>6404</v>
      </c>
      <c r="G1561" s="1" t="s">
        <v>6405</v>
      </c>
    </row>
    <row r="1562" spans="1:7" x14ac:dyDescent="0.25">
      <c r="A1562" s="2">
        <v>1560</v>
      </c>
      <c r="B1562" s="1" t="s">
        <v>6406</v>
      </c>
      <c r="C1562" s="1" t="s">
        <v>6407</v>
      </c>
      <c r="D1562" s="1" t="s">
        <v>61</v>
      </c>
      <c r="E1562" s="1" t="str">
        <f>HYPERLINK("https://doi.org/10.1016/j.jcsr.2018.10.028","DOI Link")</f>
        <v>DOI Link</v>
      </c>
      <c r="F1562" s="1" t="s">
        <v>6408</v>
      </c>
      <c r="G1562" s="1" t="s">
        <v>6409</v>
      </c>
    </row>
    <row r="1563" spans="1:7" x14ac:dyDescent="0.25">
      <c r="A1563" s="2">
        <v>1561</v>
      </c>
      <c r="B1563" s="1" t="s">
        <v>6410</v>
      </c>
      <c r="C1563" s="1" t="s">
        <v>6411</v>
      </c>
      <c r="D1563" s="1" t="s">
        <v>417</v>
      </c>
      <c r="E1563" s="1" t="str">
        <f>HYPERLINK("https://doi.org/10.1111/ffe.12924","DOI Link")</f>
        <v>DOI Link</v>
      </c>
      <c r="F1563" s="1" t="s">
        <v>6412</v>
      </c>
      <c r="G1563" s="1" t="s">
        <v>6413</v>
      </c>
    </row>
    <row r="1564" spans="1:7" x14ac:dyDescent="0.25">
      <c r="A1564" s="2">
        <v>1562</v>
      </c>
      <c r="B1564" s="1" t="s">
        <v>6414</v>
      </c>
      <c r="C1564" s="1" t="s">
        <v>6415</v>
      </c>
      <c r="D1564" s="1" t="s">
        <v>6416</v>
      </c>
      <c r="E1564" s="1" t="str">
        <f>HYPERLINK("https://doi.org/10.1142/S0217979219400101","DOI Link")</f>
        <v>DOI Link</v>
      </c>
      <c r="F1564" s="1" t="s">
        <v>6417</v>
      </c>
      <c r="G1564" s="1" t="s">
        <v>6418</v>
      </c>
    </row>
    <row r="1565" spans="1:7" x14ac:dyDescent="0.25">
      <c r="A1565" s="2">
        <v>1563</v>
      </c>
      <c r="B1565" s="1" t="s">
        <v>6419</v>
      </c>
      <c r="C1565" s="1" t="s">
        <v>6420</v>
      </c>
      <c r="D1565" s="1" t="s">
        <v>267</v>
      </c>
      <c r="E1565" s="1" t="str">
        <f>HYPERLINK("https://doi.org/10.1016/j.msea.2018.11.134","DOI Link")</f>
        <v>DOI Link</v>
      </c>
      <c r="F1565" s="1" t="s">
        <v>6421</v>
      </c>
      <c r="G1565" s="1" t="s">
        <v>6422</v>
      </c>
    </row>
    <row r="1566" spans="1:7" ht="14.4" x14ac:dyDescent="0.25">
      <c r="A1566" s="2">
        <v>1564</v>
      </c>
      <c r="B1566" s="1" t="s">
        <v>6423</v>
      </c>
      <c r="C1566" s="1" t="s">
        <v>6424</v>
      </c>
      <c r="D1566" s="1" t="s">
        <v>578</v>
      </c>
      <c r="E1566" s="1" t="str">
        <f>HYPERLINK("https://doi.org/10.12073/j.hjxb.2019400031","DOI Link")</f>
        <v>DOI Link</v>
      </c>
      <c r="F1566" s="1" t="s">
        <v>8835</v>
      </c>
      <c r="G1566" s="1" t="s">
        <v>6425</v>
      </c>
    </row>
    <row r="1567" spans="1:7" x14ac:dyDescent="0.25">
      <c r="A1567" s="2">
        <v>1565</v>
      </c>
      <c r="B1567" s="1" t="s">
        <v>6426</v>
      </c>
      <c r="C1567" s="1" t="s">
        <v>6427</v>
      </c>
      <c r="D1567" s="1" t="s">
        <v>248</v>
      </c>
      <c r="E1567" s="1" t="str">
        <f>HYPERLINK("https://doi.org/10.3390/ma12030377","DOI Link")</f>
        <v>DOI Link</v>
      </c>
      <c r="F1567" s="1" t="s">
        <v>6428</v>
      </c>
      <c r="G1567" s="1" t="s">
        <v>6429</v>
      </c>
    </row>
    <row r="1568" spans="1:7" x14ac:dyDescent="0.25">
      <c r="A1568" s="2">
        <v>1566</v>
      </c>
      <c r="B1568" s="1" t="s">
        <v>6430</v>
      </c>
      <c r="C1568" s="1" t="s">
        <v>6431</v>
      </c>
      <c r="D1568" s="1" t="s">
        <v>248</v>
      </c>
      <c r="E1568" s="1" t="str">
        <f>HYPERLINK("https://doi.org/10.3390/ma12030371","DOI Link")</f>
        <v>DOI Link</v>
      </c>
      <c r="F1568" s="1" t="s">
        <v>6432</v>
      </c>
      <c r="G1568" s="1" t="s">
        <v>6433</v>
      </c>
    </row>
    <row r="1569" spans="1:7" x14ac:dyDescent="0.25">
      <c r="A1569" s="2">
        <v>1567</v>
      </c>
      <c r="B1569" s="1" t="s">
        <v>6434</v>
      </c>
      <c r="C1569" s="1" t="s">
        <v>6435</v>
      </c>
      <c r="D1569" s="1" t="s">
        <v>728</v>
      </c>
      <c r="E1569" s="1" t="str">
        <f>HYPERLINK("https://doi.org/10.4271/05-12-01-0006","DOI Link")</f>
        <v>DOI Link</v>
      </c>
      <c r="F1569" s="1" t="s">
        <v>6436</v>
      </c>
      <c r="G1569" s="1" t="s">
        <v>6437</v>
      </c>
    </row>
    <row r="1570" spans="1:7" x14ac:dyDescent="0.25">
      <c r="A1570" s="2">
        <v>1568</v>
      </c>
      <c r="B1570" s="1" t="s">
        <v>6438</v>
      </c>
      <c r="C1570" s="1" t="s">
        <v>6439</v>
      </c>
      <c r="D1570" s="1" t="s">
        <v>46</v>
      </c>
      <c r="E1570" s="1" t="str">
        <f>HYPERLINK("https://doi.org/10.1016/j.conbuildmat.2018.11.056","DOI Link")</f>
        <v>DOI Link</v>
      </c>
      <c r="F1570" s="1" t="s">
        <v>6440</v>
      </c>
      <c r="G1570" s="1" t="s">
        <v>6441</v>
      </c>
    </row>
    <row r="1571" spans="1:7" x14ac:dyDescent="0.25">
      <c r="A1571" s="2">
        <v>1569</v>
      </c>
      <c r="B1571" s="1" t="s">
        <v>6442</v>
      </c>
      <c r="C1571" s="1" t="s">
        <v>6443</v>
      </c>
      <c r="D1571" s="1" t="s">
        <v>640</v>
      </c>
      <c r="E1571" s="1" t="str">
        <f>HYPERLINK("https://doi.org/10.3390/polym11010130","DOI Link")</f>
        <v>DOI Link</v>
      </c>
      <c r="F1571" s="1" t="s">
        <v>6444</v>
      </c>
      <c r="G1571" s="1" t="s">
        <v>6445</v>
      </c>
    </row>
    <row r="1572" spans="1:7" x14ac:dyDescent="0.25">
      <c r="A1572" s="2">
        <v>1570</v>
      </c>
      <c r="B1572" s="1" t="s">
        <v>6446</v>
      </c>
      <c r="C1572" s="1" t="s">
        <v>6447</v>
      </c>
      <c r="D1572" s="1" t="s">
        <v>1930</v>
      </c>
      <c r="E1572" s="1" t="str">
        <f>HYPERLINK("https://doi.org/10.3788/CJL201946.0102003","DOI Link")</f>
        <v>DOI Link</v>
      </c>
      <c r="F1572" s="1" t="s">
        <v>6448</v>
      </c>
      <c r="G1572" s="1" t="s">
        <v>6449</v>
      </c>
    </row>
    <row r="1573" spans="1:7" x14ac:dyDescent="0.25">
      <c r="A1573" s="2">
        <v>1571</v>
      </c>
      <c r="B1573" s="1" t="s">
        <v>6450</v>
      </c>
      <c r="C1573" s="1" t="s">
        <v>6451</v>
      </c>
      <c r="D1573" s="1" t="s">
        <v>248</v>
      </c>
      <c r="E1573" s="1" t="str">
        <f>HYPERLINK("https://doi.org/10.3390/ma12020197","DOI Link")</f>
        <v>DOI Link</v>
      </c>
      <c r="F1573" s="1" t="s">
        <v>6452</v>
      </c>
      <c r="G1573" s="1" t="s">
        <v>6453</v>
      </c>
    </row>
    <row r="1574" spans="1:7" x14ac:dyDescent="0.25">
      <c r="A1574" s="2">
        <v>1572</v>
      </c>
      <c r="B1574" s="1" t="s">
        <v>6454</v>
      </c>
      <c r="C1574" s="1" t="s">
        <v>6455</v>
      </c>
      <c r="D1574" s="1" t="s">
        <v>5572</v>
      </c>
      <c r="E1574" s="1" t="str">
        <f>HYPERLINK("https://doi.org/10.4271/2019-26-0317","DOI Link")</f>
        <v>DOI Link</v>
      </c>
      <c r="F1574" s="1" t="s">
        <v>6456</v>
      </c>
      <c r="G1574" s="1" t="s">
        <v>6457</v>
      </c>
    </row>
    <row r="1575" spans="1:7" x14ac:dyDescent="0.25">
      <c r="A1575" s="2">
        <v>1573</v>
      </c>
      <c r="B1575" s="1" t="s">
        <v>6458</v>
      </c>
      <c r="C1575" s="1" t="s">
        <v>6459</v>
      </c>
      <c r="D1575" s="1" t="s">
        <v>6460</v>
      </c>
      <c r="E1575" s="1" t="str">
        <f>HYPERLINK("https://doi.org/10.1109/PHM-Chongqing.2018.00187","DOI Link")</f>
        <v>DOI Link</v>
      </c>
      <c r="F1575" s="1" t="s">
        <v>6461</v>
      </c>
      <c r="G1575" s="1" t="s">
        <v>6462</v>
      </c>
    </row>
    <row r="1576" spans="1:7" x14ac:dyDescent="0.25">
      <c r="A1576" s="2">
        <v>1574</v>
      </c>
      <c r="B1576" s="1" t="s">
        <v>6463</v>
      </c>
      <c r="C1576" s="1" t="s">
        <v>6464</v>
      </c>
      <c r="D1576" s="1" t="s">
        <v>1166</v>
      </c>
      <c r="E1576" s="1" t="str">
        <f>HYPERLINK("https://doi.org/10.1016/j.matpr.2020.12.816","DOI Link")</f>
        <v>DOI Link</v>
      </c>
      <c r="F1576" s="1" t="s">
        <v>6465</v>
      </c>
      <c r="G1576" s="1" t="s">
        <v>6466</v>
      </c>
    </row>
    <row r="1577" spans="1:7" x14ac:dyDescent="0.25">
      <c r="A1577" s="2">
        <v>1575</v>
      </c>
      <c r="B1577" s="1" t="s">
        <v>6467</v>
      </c>
      <c r="C1577" s="1" t="s">
        <v>6468</v>
      </c>
      <c r="D1577" s="1" t="s">
        <v>6469</v>
      </c>
      <c r="E1577" s="1" t="str">
        <f>HYPERLINK("https://doi.org/10.36478/JEASCI.2019.3194.3199","DOI Link")</f>
        <v>DOI Link</v>
      </c>
      <c r="F1577" s="1" t="s">
        <v>6470</v>
      </c>
      <c r="G1577" s="1" t="s">
        <v>6471</v>
      </c>
    </row>
    <row r="1578" spans="1:7" x14ac:dyDescent="0.25">
      <c r="A1578" s="2">
        <v>1576</v>
      </c>
      <c r="B1578" s="1" t="s">
        <v>6472</v>
      </c>
      <c r="C1578" s="1" t="s">
        <v>6473</v>
      </c>
      <c r="D1578" s="1" t="s">
        <v>1166</v>
      </c>
      <c r="E1578" s="1" t="str">
        <f>HYPERLINK("https://doi.org/10.1016/j.matpr.2020.06.569","DOI Link")</f>
        <v>DOI Link</v>
      </c>
      <c r="F1578" s="1" t="s">
        <v>6474</v>
      </c>
      <c r="G1578" s="1" t="s">
        <v>6475</v>
      </c>
    </row>
    <row r="1579" spans="1:7" ht="14.4" x14ac:dyDescent="0.25">
      <c r="A1579" s="2">
        <v>1577</v>
      </c>
      <c r="B1579" s="1" t="s">
        <v>6476</v>
      </c>
      <c r="C1579" s="1" t="s">
        <v>6477</v>
      </c>
      <c r="D1579" s="1" t="s">
        <v>1241</v>
      </c>
      <c r="E1579" s="1" t="str">
        <f>HYPERLINK("https://doi.org/10.1080/09507116.2020.1866342","DOI Link")</f>
        <v>DOI Link</v>
      </c>
      <c r="F1579" s="1" t="s">
        <v>8836</v>
      </c>
      <c r="G1579" s="1" t="s">
        <v>6478</v>
      </c>
    </row>
    <row r="1580" spans="1:7" x14ac:dyDescent="0.25">
      <c r="A1580" s="2">
        <v>1578</v>
      </c>
      <c r="B1580" s="1" t="s">
        <v>6479</v>
      </c>
      <c r="C1580" s="1" t="s">
        <v>6480</v>
      </c>
      <c r="D1580" s="1" t="s">
        <v>1197</v>
      </c>
      <c r="E1580" s="1" t="str">
        <f>HYPERLINK("https://doi.org/10.1016/j.prostr.2020.01.148","DOI Link")</f>
        <v>DOI Link</v>
      </c>
      <c r="F1580" s="1" t="s">
        <v>6481</v>
      </c>
      <c r="G1580" s="1" t="s">
        <v>6482</v>
      </c>
    </row>
    <row r="1581" spans="1:7" x14ac:dyDescent="0.25">
      <c r="A1581" s="2">
        <v>1579</v>
      </c>
      <c r="B1581" s="1" t="s">
        <v>6483</v>
      </c>
      <c r="C1581" s="1" t="s">
        <v>6484</v>
      </c>
      <c r="D1581" s="1" t="s">
        <v>1197</v>
      </c>
      <c r="E1581" s="1" t="str">
        <f>HYPERLINK("https://doi.org/10.1016/j.prostr.2020.01.106","DOI Link")</f>
        <v>DOI Link</v>
      </c>
      <c r="F1581" s="1" t="s">
        <v>6485</v>
      </c>
      <c r="G1581" s="1" t="s">
        <v>6486</v>
      </c>
    </row>
    <row r="1582" spans="1:7" x14ac:dyDescent="0.25">
      <c r="A1582" s="2">
        <v>1580</v>
      </c>
      <c r="B1582" s="1" t="s">
        <v>6487</v>
      </c>
      <c r="C1582" s="1" t="s">
        <v>6488</v>
      </c>
      <c r="D1582" s="1" t="s">
        <v>1197</v>
      </c>
      <c r="E1582" s="1" t="str">
        <f>HYPERLINK("https://doi.org/10.1016/j.prostr.2020.01.078","DOI Link")</f>
        <v>DOI Link</v>
      </c>
      <c r="F1582" s="1" t="s">
        <v>6489</v>
      </c>
      <c r="G1582" s="1" t="s">
        <v>6490</v>
      </c>
    </row>
    <row r="1583" spans="1:7" x14ac:dyDescent="0.25">
      <c r="A1583" s="2">
        <v>1581</v>
      </c>
      <c r="B1583" s="1" t="s">
        <v>6491</v>
      </c>
      <c r="C1583" s="1" t="s">
        <v>6492</v>
      </c>
      <c r="D1583" s="1" t="s">
        <v>1197</v>
      </c>
      <c r="E1583" s="1" t="str">
        <f>HYPERLINK("https://doi.org/10.1016/j.prostr.2020.01.049","DOI Link")</f>
        <v>DOI Link</v>
      </c>
      <c r="F1583" s="1" t="s">
        <v>6493</v>
      </c>
      <c r="G1583" s="1" t="s">
        <v>6494</v>
      </c>
    </row>
    <row r="1584" spans="1:7" x14ac:dyDescent="0.25">
      <c r="A1584" s="2">
        <v>1582</v>
      </c>
      <c r="B1584" s="1" t="s">
        <v>6495</v>
      </c>
      <c r="C1584" s="1" t="s">
        <v>6496</v>
      </c>
      <c r="D1584" s="1" t="s">
        <v>3134</v>
      </c>
      <c r="E1584" s="1" t="str">
        <f>HYPERLINK("https://doi.org/10.4028/www.scientific.net/KEM.795.60","DOI Link")</f>
        <v>DOI Link</v>
      </c>
      <c r="F1584" s="1" t="s">
        <v>6497</v>
      </c>
      <c r="G1584" s="1" t="s">
        <v>6498</v>
      </c>
    </row>
    <row r="1585" spans="1:7" ht="14.4" x14ac:dyDescent="0.25">
      <c r="A1585" s="2">
        <v>1583</v>
      </c>
      <c r="B1585" s="1" t="s">
        <v>6499</v>
      </c>
      <c r="C1585" s="1" t="s">
        <v>6500</v>
      </c>
      <c r="D1585" s="1" t="s">
        <v>1166</v>
      </c>
      <c r="E1585" s="1" t="str">
        <f>HYPERLINK("https://doi.org/10.1016/j.matpr.2019.12.303","DOI Link")</f>
        <v>DOI Link</v>
      </c>
      <c r="F1585" s="1" t="s">
        <v>8837</v>
      </c>
      <c r="G1585" s="1" t="s">
        <v>6501</v>
      </c>
    </row>
    <row r="1586" spans="1:7" x14ac:dyDescent="0.25">
      <c r="A1586" s="2">
        <v>1584</v>
      </c>
      <c r="B1586" s="1" t="s">
        <v>6502</v>
      </c>
      <c r="C1586" s="1" t="s">
        <v>6503</v>
      </c>
      <c r="D1586" s="1" t="s">
        <v>1197</v>
      </c>
      <c r="E1586" s="1" t="str">
        <f>HYPERLINK("https://doi.org/10.1016/j.prostr.2020.01.002","DOI Link")</f>
        <v>DOI Link</v>
      </c>
      <c r="F1586" s="1" t="s">
        <v>6504</v>
      </c>
      <c r="G1586" s="1" t="s">
        <v>6505</v>
      </c>
    </row>
    <row r="1587" spans="1:7" x14ac:dyDescent="0.25">
      <c r="A1587" s="2">
        <v>1585</v>
      </c>
      <c r="B1587" s="1" t="s">
        <v>6506</v>
      </c>
      <c r="C1587" s="1" t="s">
        <v>6507</v>
      </c>
      <c r="D1587" s="1" t="s">
        <v>6508</v>
      </c>
      <c r="E1587" s="1" t="str">
        <f>HYPERLINK("https://doi.org/10.14455/isec.res.2019.140","DOI Link")</f>
        <v>DOI Link</v>
      </c>
      <c r="F1587" s="1" t="s">
        <v>6509</v>
      </c>
      <c r="G1587" s="1" t="s">
        <v>6510</v>
      </c>
    </row>
    <row r="1588" spans="1:7" x14ac:dyDescent="0.25">
      <c r="A1588" s="2">
        <v>1586</v>
      </c>
      <c r="B1588" s="1" t="s">
        <v>6511</v>
      </c>
      <c r="C1588" s="1" t="s">
        <v>6512</v>
      </c>
      <c r="D1588" s="1" t="s">
        <v>1232</v>
      </c>
      <c r="E1588" s="1" t="str">
        <f>HYPERLINK("https://doi.org/10.1007/978-3-030-13980-3_13","DOI Link")</f>
        <v>DOI Link</v>
      </c>
      <c r="F1588" s="1" t="s">
        <v>6513</v>
      </c>
      <c r="G1588" s="1" t="s">
        <v>6514</v>
      </c>
    </row>
    <row r="1589" spans="1:7" x14ac:dyDescent="0.25">
      <c r="A1589" s="2">
        <v>1587</v>
      </c>
      <c r="B1589" s="1" t="s">
        <v>6515</v>
      </c>
      <c r="C1589" s="1" t="s">
        <v>6516</v>
      </c>
      <c r="D1589" s="1" t="s">
        <v>1232</v>
      </c>
      <c r="E1589" s="1" t="str">
        <f>HYPERLINK("https://doi.org/10.1007/978-3-030-13980-3_8","DOI Link")</f>
        <v>DOI Link</v>
      </c>
      <c r="F1589" s="1" t="s">
        <v>6517</v>
      </c>
      <c r="G1589" s="1" t="s">
        <v>6518</v>
      </c>
    </row>
    <row r="1590" spans="1:7" x14ac:dyDescent="0.25">
      <c r="A1590" s="2">
        <v>1588</v>
      </c>
      <c r="B1590" s="1" t="s">
        <v>6519</v>
      </c>
      <c r="C1590" s="1" t="s">
        <v>6520</v>
      </c>
      <c r="D1590" s="1" t="s">
        <v>1232</v>
      </c>
      <c r="E1590" s="1" t="str">
        <f>HYPERLINK("https://doi.org/10.1007/978-3-030-13980-3_33","DOI Link")</f>
        <v>DOI Link</v>
      </c>
      <c r="F1590" s="1" t="s">
        <v>6521</v>
      </c>
      <c r="G1590" s="1" t="s">
        <v>6522</v>
      </c>
    </row>
    <row r="1591" spans="1:7" x14ac:dyDescent="0.25">
      <c r="A1591" s="2">
        <v>1589</v>
      </c>
      <c r="B1591" s="1" t="s">
        <v>6523</v>
      </c>
      <c r="C1591" s="1" t="s">
        <v>6524</v>
      </c>
      <c r="D1591" s="1" t="s">
        <v>1232</v>
      </c>
      <c r="E1591" s="1" t="str">
        <f>HYPERLINK("https://doi.org/10.1007/978-3-030-13980-3_36","DOI Link")</f>
        <v>DOI Link</v>
      </c>
      <c r="F1591" s="1" t="s">
        <v>6525</v>
      </c>
      <c r="G1591" s="1" t="s">
        <v>6526</v>
      </c>
    </row>
    <row r="1592" spans="1:7" x14ac:dyDescent="0.25">
      <c r="A1592" s="2">
        <v>1590</v>
      </c>
      <c r="B1592" s="1" t="s">
        <v>6527</v>
      </c>
      <c r="C1592" s="1" t="s">
        <v>6528</v>
      </c>
      <c r="D1592" s="1" t="s">
        <v>1232</v>
      </c>
      <c r="E1592" s="1" t="str">
        <f>HYPERLINK("https://doi.org/10.1007/978-3-030-13980-3_41","DOI Link")</f>
        <v>DOI Link</v>
      </c>
      <c r="F1592" s="1" t="s">
        <v>6529</v>
      </c>
      <c r="G1592" s="1" t="s">
        <v>6530</v>
      </c>
    </row>
    <row r="1593" spans="1:7" x14ac:dyDescent="0.25">
      <c r="A1593" s="2">
        <v>1591</v>
      </c>
      <c r="B1593" s="1" t="s">
        <v>6531</v>
      </c>
      <c r="C1593" s="1" t="s">
        <v>6532</v>
      </c>
      <c r="D1593" s="1" t="s">
        <v>6533</v>
      </c>
      <c r="E1593" s="1" t="str">
        <f>HYPERLINK("https://doi.org/10.1115/JRC2019-1264","DOI Link")</f>
        <v>DOI Link</v>
      </c>
      <c r="F1593" s="1" t="s">
        <v>6534</v>
      </c>
      <c r="G1593" s="1" t="s">
        <v>6535</v>
      </c>
    </row>
    <row r="1594" spans="1:7" x14ac:dyDescent="0.25">
      <c r="A1594" s="2">
        <v>1592</v>
      </c>
      <c r="B1594" s="1" t="s">
        <v>6536</v>
      </c>
      <c r="C1594" s="1" t="s">
        <v>6537</v>
      </c>
      <c r="D1594" s="1" t="s">
        <v>1166</v>
      </c>
      <c r="E1594" s="1" t="str">
        <f>HYPERLINK("https://doi.org/10.1016/j.matpr.2019.03.149","DOI Link")</f>
        <v>DOI Link</v>
      </c>
      <c r="F1594" s="1" t="s">
        <v>6538</v>
      </c>
      <c r="G1594" s="1" t="s">
        <v>6539</v>
      </c>
    </row>
    <row r="1595" spans="1:7" x14ac:dyDescent="0.25">
      <c r="A1595" s="2">
        <v>1593</v>
      </c>
      <c r="B1595" s="1" t="s">
        <v>6540</v>
      </c>
      <c r="C1595" s="1" t="s">
        <v>6541</v>
      </c>
      <c r="D1595" s="1" t="s">
        <v>1197</v>
      </c>
      <c r="E1595" s="1" t="str">
        <f>HYPERLINK("https://doi.org/10.1016/j.prostr.2019.12.027","DOI Link")</f>
        <v>DOI Link</v>
      </c>
      <c r="F1595" s="1" t="s">
        <v>6542</v>
      </c>
      <c r="G1595" s="1" t="s">
        <v>6543</v>
      </c>
    </row>
    <row r="1596" spans="1:7" x14ac:dyDescent="0.25">
      <c r="A1596" s="2">
        <v>1594</v>
      </c>
      <c r="B1596" s="1" t="s">
        <v>6544</v>
      </c>
      <c r="C1596" s="1" t="s">
        <v>6545</v>
      </c>
      <c r="D1596" s="1" t="s">
        <v>1197</v>
      </c>
      <c r="E1596" s="1" t="str">
        <f>HYPERLINK("https://doi.org/10.1016/j.prostr.2019.12.066","DOI Link")</f>
        <v>DOI Link</v>
      </c>
      <c r="F1596" s="1" t="s">
        <v>6546</v>
      </c>
      <c r="G1596" s="1" t="s">
        <v>6547</v>
      </c>
    </row>
    <row r="1597" spans="1:7" x14ac:dyDescent="0.25">
      <c r="A1597" s="2">
        <v>1595</v>
      </c>
      <c r="B1597" s="1" t="s">
        <v>6548</v>
      </c>
      <c r="C1597" s="1" t="s">
        <v>6549</v>
      </c>
      <c r="D1597" s="1" t="s">
        <v>1197</v>
      </c>
      <c r="E1597" s="1" t="str">
        <f>HYPERLINK("https://doi.org/10.1016/j.prostr.2019.12.070","DOI Link")</f>
        <v>DOI Link</v>
      </c>
      <c r="F1597" s="1" t="s">
        <v>6550</v>
      </c>
      <c r="G1597" s="1" t="s">
        <v>6551</v>
      </c>
    </row>
    <row r="1598" spans="1:7" x14ac:dyDescent="0.25">
      <c r="A1598" s="2">
        <v>1596</v>
      </c>
      <c r="B1598" s="1" t="s">
        <v>6552</v>
      </c>
      <c r="C1598" s="1" t="s">
        <v>6553</v>
      </c>
      <c r="D1598" s="1" t="s">
        <v>1197</v>
      </c>
      <c r="E1598" s="1" t="str">
        <f>HYPERLINK("https://doi.org/10.1016/j.prostr.2019.12.053","DOI Link")</f>
        <v>DOI Link</v>
      </c>
      <c r="F1598" s="1" t="s">
        <v>6554</v>
      </c>
      <c r="G1598" s="1" t="s">
        <v>6555</v>
      </c>
    </row>
    <row r="1599" spans="1:7" x14ac:dyDescent="0.25">
      <c r="A1599" s="2">
        <v>1597</v>
      </c>
      <c r="B1599" s="1" t="s">
        <v>6556</v>
      </c>
      <c r="C1599" s="1" t="s">
        <v>6557</v>
      </c>
      <c r="D1599" s="1" t="s">
        <v>1197</v>
      </c>
      <c r="E1599" s="1" t="str">
        <f>HYPERLINK("https://doi.org/10.1016/j.prostr.2019.12.021","DOI Link")</f>
        <v>DOI Link</v>
      </c>
      <c r="F1599" s="1" t="s">
        <v>6558</v>
      </c>
      <c r="G1599" s="1" t="s">
        <v>6559</v>
      </c>
    </row>
    <row r="1600" spans="1:7" ht="14.4" x14ac:dyDescent="0.25">
      <c r="A1600" s="2">
        <v>1598</v>
      </c>
      <c r="B1600" s="1" t="s">
        <v>6560</v>
      </c>
      <c r="C1600" s="1" t="s">
        <v>6561</v>
      </c>
      <c r="D1600" s="1" t="s">
        <v>1197</v>
      </c>
      <c r="E1600" s="1" t="str">
        <f>HYPERLINK("https://doi.org/10.1016/j.prostr.2019.12.015","DOI Link")</f>
        <v>DOI Link</v>
      </c>
      <c r="F1600" s="1" t="s">
        <v>8838</v>
      </c>
      <c r="G1600" s="1" t="s">
        <v>6562</v>
      </c>
    </row>
    <row r="1601" spans="1:7" x14ac:dyDescent="0.25">
      <c r="A1601" s="2">
        <v>1599</v>
      </c>
      <c r="B1601" s="1" t="s">
        <v>6563</v>
      </c>
      <c r="C1601" s="1" t="s">
        <v>6564</v>
      </c>
      <c r="D1601" s="1" t="s">
        <v>1197</v>
      </c>
      <c r="E1601" s="1" t="str">
        <f>HYPERLINK("https://doi.org/10.1016/j.prostr.2019.12.030","DOI Link")</f>
        <v>DOI Link</v>
      </c>
      <c r="F1601" s="1" t="s">
        <v>6565</v>
      </c>
      <c r="G1601" s="1" t="s">
        <v>6566</v>
      </c>
    </row>
    <row r="1602" spans="1:7" x14ac:dyDescent="0.25">
      <c r="A1602" s="2">
        <v>1600</v>
      </c>
      <c r="B1602" s="1" t="s">
        <v>6567</v>
      </c>
      <c r="C1602" s="1" t="s">
        <v>6568</v>
      </c>
      <c r="D1602" s="1" t="s">
        <v>1197</v>
      </c>
      <c r="E1602" s="1" t="str">
        <f>HYPERLINK("https://doi.org/10.1016/j.prostr.2019.12.050","DOI Link")</f>
        <v>DOI Link</v>
      </c>
      <c r="F1602" s="1" t="s">
        <v>6569</v>
      </c>
      <c r="G1602" s="1" t="s">
        <v>6570</v>
      </c>
    </row>
    <row r="1603" spans="1:7" x14ac:dyDescent="0.25">
      <c r="A1603" s="2">
        <v>1601</v>
      </c>
      <c r="B1603" s="1" t="s">
        <v>6571</v>
      </c>
      <c r="C1603" s="1" t="s">
        <v>6572</v>
      </c>
      <c r="D1603" s="1" t="s">
        <v>6573</v>
      </c>
      <c r="E1603" s="1" t="str">
        <f>HYPERLINK("https://doi.org/10.7712/120219.6367.18854","DOI Link")</f>
        <v>DOI Link</v>
      </c>
      <c r="F1603" s="1" t="s">
        <v>6574</v>
      </c>
      <c r="G1603" s="1" t="s">
        <v>6575</v>
      </c>
    </row>
    <row r="1604" spans="1:7" x14ac:dyDescent="0.25">
      <c r="A1604" s="2">
        <v>1602</v>
      </c>
      <c r="B1604" s="1" t="s">
        <v>6576</v>
      </c>
      <c r="C1604" s="1" t="s">
        <v>6577</v>
      </c>
      <c r="D1604" s="1" t="s">
        <v>3101</v>
      </c>
      <c r="E1604" s="1" t="str">
        <f>HYPERLINK("https://doi.org/10.1115/IMECE2019-11042","DOI Link")</f>
        <v>DOI Link</v>
      </c>
      <c r="F1604" s="1" t="s">
        <v>6578</v>
      </c>
      <c r="G1604" s="1" t="s">
        <v>6579</v>
      </c>
    </row>
    <row r="1605" spans="1:7" x14ac:dyDescent="0.25">
      <c r="A1605" s="2">
        <v>1603</v>
      </c>
      <c r="B1605" s="1" t="s">
        <v>6580</v>
      </c>
      <c r="C1605" s="1" t="s">
        <v>1552</v>
      </c>
      <c r="D1605" s="1" t="s">
        <v>3101</v>
      </c>
      <c r="E1605" s="1" t="str">
        <f>HYPERLINK("https://doi.org/10.1115/IMECE2019-10353","DOI Link")</f>
        <v>DOI Link</v>
      </c>
      <c r="F1605" s="1" t="s">
        <v>6581</v>
      </c>
      <c r="G1605" s="1" t="s">
        <v>6582</v>
      </c>
    </row>
    <row r="1606" spans="1:7" x14ac:dyDescent="0.25">
      <c r="A1606" s="2">
        <v>1604</v>
      </c>
      <c r="B1606" s="1" t="s">
        <v>6583</v>
      </c>
      <c r="C1606" s="1" t="s">
        <v>4934</v>
      </c>
      <c r="D1606" s="1" t="s">
        <v>3101</v>
      </c>
      <c r="E1606" s="1" t="str">
        <f>HYPERLINK("https://doi.org/10.1115/IMECE2019-11312","DOI Link")</f>
        <v>DOI Link</v>
      </c>
      <c r="F1606" s="1" t="s">
        <v>6584</v>
      </c>
      <c r="G1606" s="1" t="s">
        <v>6585</v>
      </c>
    </row>
    <row r="1607" spans="1:7" x14ac:dyDescent="0.25">
      <c r="A1607" s="2">
        <v>1605</v>
      </c>
      <c r="B1607" s="1" t="s">
        <v>6586</v>
      </c>
      <c r="C1607" s="1" t="s">
        <v>6587</v>
      </c>
      <c r="D1607" s="1" t="s">
        <v>3251</v>
      </c>
      <c r="E1607" s="1" t="str">
        <f>HYPERLINK("https://doi.org/10.21278/TOF.43308","DOI Link")</f>
        <v>DOI Link</v>
      </c>
      <c r="F1607" s="1" t="s">
        <v>6588</v>
      </c>
      <c r="G1607" s="1" t="s">
        <v>6589</v>
      </c>
    </row>
    <row r="1608" spans="1:7" x14ac:dyDescent="0.25">
      <c r="A1608" s="2">
        <v>1606</v>
      </c>
      <c r="B1608" s="1" t="s">
        <v>6590</v>
      </c>
      <c r="C1608" s="1" t="s">
        <v>6591</v>
      </c>
      <c r="D1608" s="1" t="s">
        <v>2373</v>
      </c>
      <c r="E1608" s="1" t="str">
        <f>HYPERLINK("https://doi.org/10.12989/scs.2019.33.6.777","DOI Link")</f>
        <v>DOI Link</v>
      </c>
      <c r="F1608" s="1" t="s">
        <v>6592</v>
      </c>
      <c r="G1608" s="1" t="s">
        <v>6593</v>
      </c>
    </row>
    <row r="1609" spans="1:7" x14ac:dyDescent="0.25">
      <c r="A1609" s="2">
        <v>1607</v>
      </c>
      <c r="B1609" s="1" t="s">
        <v>6594</v>
      </c>
      <c r="C1609" s="1" t="s">
        <v>6595</v>
      </c>
      <c r="D1609" s="1" t="s">
        <v>1161</v>
      </c>
      <c r="E1609" s="1" t="str">
        <f>HYPERLINK("https://doi.org/10.2472/jsms.68.897","DOI Link")</f>
        <v>DOI Link</v>
      </c>
      <c r="F1609" s="1" t="s">
        <v>6596</v>
      </c>
      <c r="G1609" s="1" t="s">
        <v>4025</v>
      </c>
    </row>
    <row r="1610" spans="1:7" x14ac:dyDescent="0.25">
      <c r="A1610" s="2">
        <v>1608</v>
      </c>
      <c r="B1610" s="1" t="s">
        <v>6597</v>
      </c>
      <c r="C1610" s="1" t="s">
        <v>6598</v>
      </c>
      <c r="D1610" s="1" t="s">
        <v>3144</v>
      </c>
      <c r="E1610" s="1" t="str">
        <f>HYPERLINK("https://doi.org/10.21062/ujep/334.2019/a/1213-2489/MT/19/4/559","DOI Link")</f>
        <v>DOI Link</v>
      </c>
      <c r="F1610" s="1" t="s">
        <v>6599</v>
      </c>
      <c r="G1610" s="1" t="s">
        <v>6600</v>
      </c>
    </row>
    <row r="1611" spans="1:7" x14ac:dyDescent="0.25">
      <c r="A1611" s="2">
        <v>1609</v>
      </c>
      <c r="B1611" s="1" t="s">
        <v>6601</v>
      </c>
      <c r="C1611" s="1" t="s">
        <v>6602</v>
      </c>
      <c r="D1611" s="1" t="s">
        <v>1385</v>
      </c>
      <c r="E1611" s="1" t="str">
        <f>HYPERLINK("https://doi.org/10.2355/tetsutohagane.TETSU-2019-072","DOI Link")</f>
        <v>DOI Link</v>
      </c>
      <c r="F1611" s="1" t="s">
        <v>6603</v>
      </c>
      <c r="G1611" s="1" t="s">
        <v>6604</v>
      </c>
    </row>
    <row r="1612" spans="1:7" x14ac:dyDescent="0.25">
      <c r="A1612" s="2">
        <v>1610</v>
      </c>
      <c r="B1612" s="1" t="s">
        <v>6605</v>
      </c>
      <c r="C1612" s="1" t="s">
        <v>6606</v>
      </c>
      <c r="D1612" s="1" t="s">
        <v>1385</v>
      </c>
      <c r="E1612" s="1" t="str">
        <f>HYPERLINK("https://doi.org/10.2355/tetsutohagane.TETSU-2019-071","DOI Link")</f>
        <v>DOI Link</v>
      </c>
      <c r="F1612" s="1" t="s">
        <v>6607</v>
      </c>
      <c r="G1612" s="1" t="s">
        <v>3403</v>
      </c>
    </row>
    <row r="1613" spans="1:7" ht="14.4" x14ac:dyDescent="0.25">
      <c r="A1613" s="2">
        <v>1611</v>
      </c>
      <c r="B1613" s="1" t="s">
        <v>6608</v>
      </c>
      <c r="C1613" s="1" t="s">
        <v>6609</v>
      </c>
      <c r="D1613" s="1" t="s">
        <v>6610</v>
      </c>
      <c r="E1613" s="1" t="str">
        <f>HYPERLINK("https://doi.org/10.2320/jinstmet.J2019020","DOI Link")</f>
        <v>DOI Link</v>
      </c>
      <c r="F1613" s="1" t="s">
        <v>8839</v>
      </c>
      <c r="G1613" s="1" t="s">
        <v>6611</v>
      </c>
    </row>
    <row r="1614" spans="1:7" ht="14.4" x14ac:dyDescent="0.25">
      <c r="A1614" s="2">
        <v>1612</v>
      </c>
      <c r="B1614" s="1" t="s">
        <v>6612</v>
      </c>
      <c r="C1614" s="1" t="s">
        <v>6613</v>
      </c>
      <c r="D1614" s="1" t="s">
        <v>1184</v>
      </c>
      <c r="E1614" s="1" t="str">
        <f>HYPERLINK("https://doi.org/10.2207/qjjws.37.152","DOI Link")</f>
        <v>DOI Link</v>
      </c>
      <c r="F1614" s="1" t="s">
        <v>8840</v>
      </c>
      <c r="G1614" s="1" t="s">
        <v>6614</v>
      </c>
    </row>
    <row r="1615" spans="1:7" x14ac:dyDescent="0.25">
      <c r="A1615" s="2">
        <v>1613</v>
      </c>
      <c r="B1615" s="1" t="s">
        <v>6615</v>
      </c>
      <c r="C1615" s="1" t="s">
        <v>6616</v>
      </c>
      <c r="D1615" s="1" t="s">
        <v>6617</v>
      </c>
      <c r="E1615" s="1" t="str">
        <f>HYPERLINK("https://doi.org/10.18057/IJASC.2019.15.3.3","DOI Link")</f>
        <v>DOI Link</v>
      </c>
      <c r="F1615" s="1" t="s">
        <v>6618</v>
      </c>
      <c r="G1615" s="1" t="s">
        <v>6619</v>
      </c>
    </row>
    <row r="1616" spans="1:7" x14ac:dyDescent="0.25">
      <c r="A1616" s="2">
        <v>1614</v>
      </c>
      <c r="B1616" s="1" t="s">
        <v>6620</v>
      </c>
      <c r="C1616" s="1" t="s">
        <v>6621</v>
      </c>
      <c r="D1616" s="1" t="s">
        <v>3204</v>
      </c>
      <c r="E1616" s="1" t="str">
        <f>HYPERLINK("https://doi.org/10.1115/PVP2019-93395","DOI Link")</f>
        <v>DOI Link</v>
      </c>
      <c r="F1616" s="1" t="s">
        <v>6622</v>
      </c>
      <c r="G1616" s="1" t="s">
        <v>6623</v>
      </c>
    </row>
    <row r="1617" spans="1:7" x14ac:dyDescent="0.25">
      <c r="A1617" s="2">
        <v>1615</v>
      </c>
      <c r="B1617" s="1" t="s">
        <v>6624</v>
      </c>
      <c r="C1617" s="1" t="s">
        <v>6625</v>
      </c>
      <c r="D1617" s="1" t="s">
        <v>3246</v>
      </c>
      <c r="E1617" s="1" t="str">
        <f>HYPERLINK("https://doi.org/10.1115/OMAE2019-95882","DOI Link")</f>
        <v>DOI Link</v>
      </c>
      <c r="F1617" s="1" t="s">
        <v>6626</v>
      </c>
      <c r="G1617" s="1" t="s">
        <v>6627</v>
      </c>
    </row>
    <row r="1618" spans="1:7" x14ac:dyDescent="0.25">
      <c r="A1618" s="2">
        <v>1616</v>
      </c>
      <c r="B1618" s="1" t="s">
        <v>6628</v>
      </c>
      <c r="C1618" s="1" t="s">
        <v>6629</v>
      </c>
      <c r="D1618" s="1" t="s">
        <v>3204</v>
      </c>
      <c r="E1618" s="1" t="str">
        <f>HYPERLINK("https://doi.org/10.1115/PVP2019-93833","DOI Link")</f>
        <v>DOI Link</v>
      </c>
      <c r="F1618" s="1" t="s">
        <v>6630</v>
      </c>
      <c r="G1618" s="1" t="s">
        <v>6631</v>
      </c>
    </row>
    <row r="1619" spans="1:7" x14ac:dyDescent="0.25">
      <c r="A1619" s="2">
        <v>1617</v>
      </c>
      <c r="B1619" s="1" t="s">
        <v>6632</v>
      </c>
      <c r="C1619" s="1" t="s">
        <v>6633</v>
      </c>
      <c r="D1619" s="1" t="s">
        <v>3204</v>
      </c>
      <c r="E1619" s="1" t="str">
        <f>HYPERLINK("https://doi.org/10.1115/PVP2019-93508","DOI Link")</f>
        <v>DOI Link</v>
      </c>
      <c r="F1619" s="1" t="s">
        <v>6634</v>
      </c>
      <c r="G1619" s="1" t="s">
        <v>6635</v>
      </c>
    </row>
    <row r="1620" spans="1:7" x14ac:dyDescent="0.25">
      <c r="A1620" s="2">
        <v>1618</v>
      </c>
      <c r="B1620" s="1" t="s">
        <v>6636</v>
      </c>
      <c r="C1620" s="1" t="s">
        <v>6637</v>
      </c>
      <c r="D1620" s="1" t="s">
        <v>3246</v>
      </c>
      <c r="E1620" s="1" t="str">
        <f>HYPERLINK("https://doi.org/10.1115/OMAE2019-95547","DOI Link")</f>
        <v>DOI Link</v>
      </c>
      <c r="F1620" s="1" t="s">
        <v>6638</v>
      </c>
      <c r="G1620" s="1" t="s">
        <v>6639</v>
      </c>
    </row>
    <row r="1621" spans="1:7" x14ac:dyDescent="0.25">
      <c r="A1621" s="2">
        <v>1619</v>
      </c>
      <c r="B1621" s="1" t="s">
        <v>6640</v>
      </c>
      <c r="C1621" s="1" t="s">
        <v>6641</v>
      </c>
      <c r="D1621" s="1" t="s">
        <v>3204</v>
      </c>
      <c r="E1621" s="1" t="str">
        <f>HYPERLINK("https://doi.org/10.1115/PVP2019-93955","DOI Link")</f>
        <v>DOI Link</v>
      </c>
      <c r="F1621" s="1" t="s">
        <v>6642</v>
      </c>
      <c r="G1621" s="1" t="s">
        <v>6643</v>
      </c>
    </row>
    <row r="1622" spans="1:7" x14ac:dyDescent="0.25">
      <c r="A1622" s="2">
        <v>1620</v>
      </c>
      <c r="B1622" s="1" t="s">
        <v>6644</v>
      </c>
      <c r="C1622" s="1" t="s">
        <v>6645</v>
      </c>
      <c r="D1622" s="1" t="s">
        <v>3204</v>
      </c>
      <c r="E1622" s="1" t="str">
        <f>HYPERLINK("https://doi.org/10.1115/PVP2019-93317","DOI Link")</f>
        <v>DOI Link</v>
      </c>
      <c r="F1622" s="1" t="s">
        <v>6646</v>
      </c>
      <c r="G1622" s="1" t="s">
        <v>6647</v>
      </c>
    </row>
    <row r="1623" spans="1:7" x14ac:dyDescent="0.25">
      <c r="A1623" s="2">
        <v>1621</v>
      </c>
      <c r="B1623" s="1" t="s">
        <v>6648</v>
      </c>
      <c r="C1623" s="1" t="s">
        <v>6649</v>
      </c>
      <c r="D1623" s="1" t="s">
        <v>3204</v>
      </c>
      <c r="E1623" s="1" t="str">
        <f>HYPERLINK("https://doi.org/10.1115/PVP2019-93913","DOI Link")</f>
        <v>DOI Link</v>
      </c>
      <c r="F1623" s="1" t="s">
        <v>6650</v>
      </c>
      <c r="G1623" s="1" t="s">
        <v>6651</v>
      </c>
    </row>
    <row r="1624" spans="1:7" x14ac:dyDescent="0.25">
      <c r="A1624" s="2">
        <v>1622</v>
      </c>
      <c r="B1624" s="1" t="s">
        <v>6652</v>
      </c>
      <c r="C1624" s="1" t="s">
        <v>6653</v>
      </c>
      <c r="D1624" s="1" t="s">
        <v>3246</v>
      </c>
      <c r="E1624" s="1" t="str">
        <f>HYPERLINK("https://doi.org/10.1115/OMAE2019-96491","DOI Link")</f>
        <v>DOI Link</v>
      </c>
      <c r="F1624" s="1" t="s">
        <v>6654</v>
      </c>
      <c r="G1624" s="1" t="s">
        <v>6655</v>
      </c>
    </row>
    <row r="1625" spans="1:7" x14ac:dyDescent="0.25">
      <c r="A1625" s="2">
        <v>1623</v>
      </c>
      <c r="B1625" s="1" t="s">
        <v>6656</v>
      </c>
      <c r="C1625" s="1" t="s">
        <v>6657</v>
      </c>
      <c r="D1625" s="1" t="s">
        <v>3246</v>
      </c>
      <c r="E1625" s="1" t="str">
        <f>HYPERLINK("https://doi.org/10.1115/OMAE2019-96423","DOI Link")</f>
        <v>DOI Link</v>
      </c>
      <c r="F1625" s="1" t="s">
        <v>6658</v>
      </c>
      <c r="G1625" s="1" t="s">
        <v>6659</v>
      </c>
    </row>
    <row r="1626" spans="1:7" x14ac:dyDescent="0.25">
      <c r="A1626" s="2">
        <v>1624</v>
      </c>
      <c r="B1626" s="1" t="s">
        <v>6660</v>
      </c>
      <c r="C1626" s="1" t="s">
        <v>6661</v>
      </c>
      <c r="D1626" s="1" t="s">
        <v>3246</v>
      </c>
      <c r="E1626" s="1" t="str">
        <f>HYPERLINK("https://doi.org/10.1115/OMAE2019-96371","DOI Link")</f>
        <v>DOI Link</v>
      </c>
      <c r="F1626" s="1" t="s">
        <v>6662</v>
      </c>
      <c r="G1626" s="1" t="s">
        <v>6663</v>
      </c>
    </row>
    <row r="1627" spans="1:7" x14ac:dyDescent="0.25">
      <c r="A1627" s="2">
        <v>1625</v>
      </c>
      <c r="B1627" s="1" t="s">
        <v>6664</v>
      </c>
      <c r="C1627" s="1" t="s">
        <v>6665</v>
      </c>
      <c r="D1627" s="1" t="s">
        <v>3204</v>
      </c>
      <c r="E1627" s="1" t="str">
        <f>HYPERLINK("https://doi.org/10.1115/PVP2019-93279","DOI Link")</f>
        <v>DOI Link</v>
      </c>
      <c r="F1627" s="1" t="s">
        <v>6666</v>
      </c>
      <c r="G1627" s="1" t="s">
        <v>6667</v>
      </c>
    </row>
    <row r="1628" spans="1:7" x14ac:dyDescent="0.25">
      <c r="A1628" s="2">
        <v>1626</v>
      </c>
      <c r="B1628" s="1" t="s">
        <v>6668</v>
      </c>
      <c r="C1628" s="1" t="s">
        <v>6669</v>
      </c>
      <c r="D1628" s="1" t="s">
        <v>3204</v>
      </c>
      <c r="E1628" s="1" t="str">
        <f>HYPERLINK("https://doi.org/10.1115/PVP2019-93253","DOI Link")</f>
        <v>DOI Link</v>
      </c>
      <c r="F1628" s="1" t="s">
        <v>6670</v>
      </c>
      <c r="G1628" s="1" t="s">
        <v>6671</v>
      </c>
    </row>
    <row r="1629" spans="1:7" x14ac:dyDescent="0.25">
      <c r="A1629" s="2">
        <v>1627</v>
      </c>
      <c r="B1629" s="1" t="s">
        <v>6672</v>
      </c>
      <c r="C1629" s="1" t="s">
        <v>6673</v>
      </c>
      <c r="D1629" s="1" t="s">
        <v>3204</v>
      </c>
      <c r="E1629" s="1" t="str">
        <f>HYPERLINK("https://doi.org/10.1115/PVP2019-93267","DOI Link")</f>
        <v>DOI Link</v>
      </c>
      <c r="F1629" s="1" t="s">
        <v>6674</v>
      </c>
      <c r="G1629" s="1" t="s">
        <v>6675</v>
      </c>
    </row>
    <row r="1630" spans="1:7" x14ac:dyDescent="0.25">
      <c r="A1630" s="2">
        <v>1628</v>
      </c>
      <c r="B1630" s="1" t="s">
        <v>6676</v>
      </c>
      <c r="C1630" s="1" t="s">
        <v>6677</v>
      </c>
      <c r="D1630" s="1" t="s">
        <v>238</v>
      </c>
      <c r="E1630" s="1" t="str">
        <f>HYPERLINK("https://doi.org/10.3390/coatings9070434","DOI Link")</f>
        <v>DOI Link</v>
      </c>
      <c r="F1630" s="1" t="s">
        <v>6678</v>
      </c>
      <c r="G1630" s="1" t="s">
        <v>6679</v>
      </c>
    </row>
    <row r="1631" spans="1:7" x14ac:dyDescent="0.25">
      <c r="A1631" s="2">
        <v>1629</v>
      </c>
      <c r="B1631" s="1" t="s">
        <v>6680</v>
      </c>
      <c r="C1631" s="1" t="s">
        <v>6681</v>
      </c>
      <c r="D1631" s="1" t="s">
        <v>3790</v>
      </c>
      <c r="E1631" s="1" t="str">
        <f>HYPERLINK("https://doi.org/10.3139/120.111417","DOI Link")</f>
        <v>DOI Link</v>
      </c>
      <c r="F1631" s="1" t="s">
        <v>6682</v>
      </c>
      <c r="G1631" s="1" t="s">
        <v>6683</v>
      </c>
    </row>
    <row r="1632" spans="1:7" x14ac:dyDescent="0.25">
      <c r="A1632" s="2">
        <v>1630</v>
      </c>
      <c r="B1632" s="1" t="s">
        <v>6684</v>
      </c>
      <c r="C1632" s="1" t="s">
        <v>6685</v>
      </c>
      <c r="D1632" s="1" t="s">
        <v>1197</v>
      </c>
      <c r="E1632" s="1" t="str">
        <f>HYPERLINK("https://doi.org/10.1016/j.prostr.2019.08.229","DOI Link")</f>
        <v>DOI Link</v>
      </c>
      <c r="F1632" s="1" t="s">
        <v>6686</v>
      </c>
      <c r="G1632" s="1" t="s">
        <v>6687</v>
      </c>
    </row>
    <row r="1633" spans="1:7" x14ac:dyDescent="0.25">
      <c r="A1633" s="2">
        <v>1631</v>
      </c>
      <c r="B1633" s="1" t="s">
        <v>6688</v>
      </c>
      <c r="C1633" s="1" t="s">
        <v>6689</v>
      </c>
      <c r="D1633" s="1" t="s">
        <v>1197</v>
      </c>
      <c r="E1633" s="1" t="str">
        <f>HYPERLINK("https://doi.org/10.1016/j.prostr.2019.07.024","DOI Link")</f>
        <v>DOI Link</v>
      </c>
      <c r="F1633" s="1" t="s">
        <v>6690</v>
      </c>
      <c r="G1633" s="1" t="s">
        <v>6691</v>
      </c>
    </row>
    <row r="1634" spans="1:7" x14ac:dyDescent="0.25">
      <c r="A1634" s="2">
        <v>1632</v>
      </c>
      <c r="B1634" s="1" t="s">
        <v>6692</v>
      </c>
      <c r="C1634" s="1" t="s">
        <v>6693</v>
      </c>
      <c r="D1634" s="1" t="s">
        <v>1197</v>
      </c>
      <c r="E1634" s="1" t="str">
        <f>HYPERLINK("https://doi.org/10.1016/j.prostr.2019.08.165","DOI Link")</f>
        <v>DOI Link</v>
      </c>
      <c r="F1634" s="1" t="s">
        <v>6694</v>
      </c>
      <c r="G1634" s="1" t="s">
        <v>6695</v>
      </c>
    </row>
    <row r="1635" spans="1:7" x14ac:dyDescent="0.25">
      <c r="A1635" s="2">
        <v>1633</v>
      </c>
      <c r="B1635" s="1" t="s">
        <v>6696</v>
      </c>
      <c r="C1635" s="1" t="s">
        <v>6697</v>
      </c>
      <c r="D1635" s="1" t="s">
        <v>1197</v>
      </c>
      <c r="E1635" s="1" t="str">
        <f>HYPERLINK("https://doi.org/10.1016/j.prostr.2019.05.088","DOI Link")</f>
        <v>DOI Link</v>
      </c>
      <c r="F1635" s="1" t="s">
        <v>6698</v>
      </c>
      <c r="G1635" s="1" t="s">
        <v>6699</v>
      </c>
    </row>
    <row r="1636" spans="1:7" x14ac:dyDescent="0.25">
      <c r="A1636" s="2">
        <v>1634</v>
      </c>
      <c r="B1636" s="1" t="s">
        <v>6700</v>
      </c>
      <c r="C1636" s="1" t="s">
        <v>6701</v>
      </c>
      <c r="D1636" s="1" t="s">
        <v>1197</v>
      </c>
      <c r="E1636" s="1" t="str">
        <f>HYPERLINK("https://doi.org/10.1016/j.prostr.2019.08.015","DOI Link")</f>
        <v>DOI Link</v>
      </c>
      <c r="F1636" s="1" t="s">
        <v>6702</v>
      </c>
      <c r="G1636" s="1" t="s">
        <v>6703</v>
      </c>
    </row>
    <row r="1637" spans="1:7" x14ac:dyDescent="0.25">
      <c r="A1637" s="2">
        <v>1635</v>
      </c>
      <c r="B1637" s="1" t="s">
        <v>6704</v>
      </c>
      <c r="C1637" s="1" t="s">
        <v>6705</v>
      </c>
      <c r="D1637" s="1" t="s">
        <v>1197</v>
      </c>
      <c r="E1637" s="1" t="str">
        <f>HYPERLINK("https://doi.org/10.1016/j.prostr.2019.05.058","DOI Link")</f>
        <v>DOI Link</v>
      </c>
      <c r="F1637" s="1" t="s">
        <v>6706</v>
      </c>
      <c r="G1637" s="1" t="s">
        <v>6707</v>
      </c>
    </row>
    <row r="1638" spans="1:7" x14ac:dyDescent="0.25">
      <c r="A1638" s="2">
        <v>1636</v>
      </c>
      <c r="B1638" s="1" t="s">
        <v>6708</v>
      </c>
      <c r="C1638" s="1" t="s">
        <v>6709</v>
      </c>
      <c r="D1638" s="1" t="s">
        <v>1197</v>
      </c>
      <c r="E1638" s="1" t="str">
        <f>HYPERLINK("https://doi.org/10.1016/j.prostr.2019.08.005","DOI Link")</f>
        <v>DOI Link</v>
      </c>
      <c r="F1638" s="1" t="s">
        <v>6710</v>
      </c>
      <c r="G1638" s="1" t="s">
        <v>6711</v>
      </c>
    </row>
    <row r="1639" spans="1:7" x14ac:dyDescent="0.25">
      <c r="A1639" s="2">
        <v>1637</v>
      </c>
      <c r="B1639" s="1" t="s">
        <v>6712</v>
      </c>
      <c r="C1639" s="1" t="s">
        <v>6713</v>
      </c>
      <c r="D1639" s="1" t="s">
        <v>1197</v>
      </c>
      <c r="E1639" s="1" t="str">
        <f>HYPERLINK("https://doi.org/10.1016/j.prostr.2019.08.045","DOI Link")</f>
        <v>DOI Link</v>
      </c>
      <c r="F1639" s="1" t="s">
        <v>6714</v>
      </c>
      <c r="G1639" s="1" t="s">
        <v>6715</v>
      </c>
    </row>
    <row r="1640" spans="1:7" x14ac:dyDescent="0.25">
      <c r="A1640" s="2">
        <v>1638</v>
      </c>
      <c r="B1640" s="1" t="s">
        <v>6716</v>
      </c>
      <c r="C1640" s="1" t="s">
        <v>6717</v>
      </c>
      <c r="D1640" s="1" t="s">
        <v>1197</v>
      </c>
      <c r="E1640" s="1" t="str">
        <f>HYPERLINK("https://doi.org/10.1016/j.prostr.2019.08.077","DOI Link")</f>
        <v>DOI Link</v>
      </c>
      <c r="F1640" s="1" t="s">
        <v>6718</v>
      </c>
      <c r="G1640" s="1" t="s">
        <v>6719</v>
      </c>
    </row>
    <row r="1641" spans="1:7" x14ac:dyDescent="0.25">
      <c r="A1641" s="2">
        <v>1639</v>
      </c>
      <c r="B1641" s="1" t="s">
        <v>6720</v>
      </c>
      <c r="C1641" s="1" t="s">
        <v>6721</v>
      </c>
      <c r="D1641" s="1" t="s">
        <v>1197</v>
      </c>
      <c r="E1641" s="1" t="str">
        <f>HYPERLINK("https://doi.org/10.1016/j.prostr.2019.05.076","DOI Link")</f>
        <v>DOI Link</v>
      </c>
      <c r="F1641" s="1" t="s">
        <v>6722</v>
      </c>
      <c r="G1641" s="1" t="s">
        <v>6723</v>
      </c>
    </row>
    <row r="1642" spans="1:7" x14ac:dyDescent="0.25">
      <c r="A1642" s="2">
        <v>1640</v>
      </c>
      <c r="B1642" s="1" t="s">
        <v>6724</v>
      </c>
      <c r="C1642" s="1" t="s">
        <v>6725</v>
      </c>
      <c r="D1642" s="1" t="s">
        <v>6726</v>
      </c>
      <c r="E1642" s="1" t="str">
        <f>HYPERLINK("https://doi.org/10.3139/105.110392","DOI Link")</f>
        <v>DOI Link</v>
      </c>
      <c r="F1642" s="1" t="s">
        <v>6727</v>
      </c>
      <c r="G1642" s="1" t="s">
        <v>6728</v>
      </c>
    </row>
    <row r="1643" spans="1:7" x14ac:dyDescent="0.25">
      <c r="A1643" s="2">
        <v>1641</v>
      </c>
      <c r="B1643" s="1" t="s">
        <v>6729</v>
      </c>
      <c r="C1643" s="1" t="s">
        <v>6730</v>
      </c>
      <c r="D1643" s="1" t="s">
        <v>1272</v>
      </c>
      <c r="E1643" s="1" t="str">
        <f>HYPERLINK("https://doi.org/10.25103/jestr.123.21","DOI Link")</f>
        <v>DOI Link</v>
      </c>
      <c r="F1643" s="1" t="s">
        <v>6731</v>
      </c>
      <c r="G1643" s="1" t="s">
        <v>6732</v>
      </c>
    </row>
    <row r="1644" spans="1:7" x14ac:dyDescent="0.25">
      <c r="A1644" s="2">
        <v>1642</v>
      </c>
      <c r="B1644" s="1" t="s">
        <v>6733</v>
      </c>
      <c r="C1644" s="1" t="s">
        <v>6734</v>
      </c>
      <c r="D1644" s="1" t="s">
        <v>6199</v>
      </c>
      <c r="E1644" s="1" t="str">
        <f>HYPERLINK("https://doi.org/10.3221/IGF-ESIS.50.09","DOI Link")</f>
        <v>DOI Link</v>
      </c>
      <c r="F1644" s="1" t="s">
        <v>6735</v>
      </c>
      <c r="G1644" s="1" t="s">
        <v>6736</v>
      </c>
    </row>
    <row r="1645" spans="1:7" x14ac:dyDescent="0.25">
      <c r="A1645" s="2">
        <v>1643</v>
      </c>
      <c r="B1645" s="1" t="s">
        <v>6737</v>
      </c>
      <c r="C1645" s="1" t="s">
        <v>6738</v>
      </c>
      <c r="D1645" s="1" t="s">
        <v>1197</v>
      </c>
      <c r="E1645" s="1" t="str">
        <f>HYPERLINK("https://doi.org/10.1016/j.prostr.2019.05.002","DOI Link")</f>
        <v>DOI Link</v>
      </c>
      <c r="F1645" s="1" t="s">
        <v>6739</v>
      </c>
      <c r="G1645" s="1" t="s">
        <v>6740</v>
      </c>
    </row>
    <row r="1646" spans="1:7" x14ac:dyDescent="0.25">
      <c r="A1646" s="2">
        <v>1644</v>
      </c>
      <c r="B1646" s="1" t="s">
        <v>6741</v>
      </c>
      <c r="C1646" s="1" t="s">
        <v>6742</v>
      </c>
      <c r="D1646" s="1" t="s">
        <v>1232</v>
      </c>
      <c r="E1646" s="1" t="str">
        <f>HYPERLINK("https://doi.org/10.1007/978-3-030-13980-3_22","DOI Link")</f>
        <v>DOI Link</v>
      </c>
      <c r="F1646" s="1" t="s">
        <v>6743</v>
      </c>
      <c r="G1646" s="1" t="s">
        <v>6744</v>
      </c>
    </row>
    <row r="1647" spans="1:7" x14ac:dyDescent="0.25">
      <c r="A1647" s="2">
        <v>1645</v>
      </c>
      <c r="B1647" s="1" t="s">
        <v>6745</v>
      </c>
      <c r="C1647" s="1" t="s">
        <v>6746</v>
      </c>
      <c r="D1647" s="1" t="s">
        <v>6747</v>
      </c>
      <c r="E1647" s="1" t="str">
        <f>HYPERLINK("https://doi.org/10.7782/JKSR.2019.22.6.448","DOI Link")</f>
        <v>DOI Link</v>
      </c>
      <c r="F1647" s="1" t="s">
        <v>6748</v>
      </c>
      <c r="G1647" s="1" t="s">
        <v>6749</v>
      </c>
    </row>
    <row r="1648" spans="1:7" x14ac:dyDescent="0.25">
      <c r="A1648" s="2">
        <v>1646</v>
      </c>
      <c r="B1648" s="1" t="s">
        <v>6750</v>
      </c>
      <c r="C1648" s="1" t="s">
        <v>6751</v>
      </c>
      <c r="D1648" s="1" t="s">
        <v>5162</v>
      </c>
      <c r="E1648" s="1" t="str">
        <f>HYPERLINK("https://doi.org/10.1016/j.promfg.2019.08.019","DOI Link")</f>
        <v>DOI Link</v>
      </c>
      <c r="F1648" s="1" t="s">
        <v>6752</v>
      </c>
      <c r="G1648" s="1" t="s">
        <v>6753</v>
      </c>
    </row>
    <row r="1649" spans="1:7" x14ac:dyDescent="0.25">
      <c r="A1649" s="2">
        <v>1647</v>
      </c>
      <c r="B1649" s="1" t="s">
        <v>6754</v>
      </c>
      <c r="C1649" s="1" t="s">
        <v>6755</v>
      </c>
      <c r="D1649" s="1" t="s">
        <v>1364</v>
      </c>
      <c r="E1649" s="1" t="str">
        <f>HYPERLINK("https://doi.org/10.2355/isijinternational.ISIJINT-2018-734","DOI Link")</f>
        <v>DOI Link</v>
      </c>
      <c r="F1649" s="1" t="s">
        <v>6756</v>
      </c>
      <c r="G1649" s="1" t="s">
        <v>6757</v>
      </c>
    </row>
    <row r="1650" spans="1:7" x14ac:dyDescent="0.25">
      <c r="A1650" s="2">
        <v>1648</v>
      </c>
      <c r="B1650" s="1" t="s">
        <v>6758</v>
      </c>
      <c r="C1650" s="1" t="s">
        <v>6759</v>
      </c>
      <c r="D1650" s="1" t="s">
        <v>6760</v>
      </c>
      <c r="E1650" s="1" t="str">
        <f>HYPERLINK("https://doi.org/10.1784/insi.2019.61.9.507","DOI Link")</f>
        <v>DOI Link</v>
      </c>
      <c r="F1650" s="1" t="s">
        <v>6761</v>
      </c>
      <c r="G1650" s="1" t="s">
        <v>6762</v>
      </c>
    </row>
    <row r="1651" spans="1:7" x14ac:dyDescent="0.25">
      <c r="A1651" s="2">
        <v>1649</v>
      </c>
      <c r="B1651" s="1" t="s">
        <v>6763</v>
      </c>
      <c r="C1651" s="1" t="s">
        <v>6764</v>
      </c>
      <c r="D1651" s="1" t="s">
        <v>3165</v>
      </c>
      <c r="E1651" s="1" t="str">
        <f>HYPERLINK("https://doi.org/10.32604/sdhm.2019.04654","DOI Link")</f>
        <v>DOI Link</v>
      </c>
      <c r="F1651" s="1" t="s">
        <v>6765</v>
      </c>
      <c r="G1651" s="1" t="s">
        <v>6766</v>
      </c>
    </row>
    <row r="1652" spans="1:7" x14ac:dyDescent="0.25">
      <c r="A1652" s="2">
        <v>1650</v>
      </c>
      <c r="B1652" s="1" t="s">
        <v>6767</v>
      </c>
      <c r="C1652" s="1" t="s">
        <v>6768</v>
      </c>
      <c r="D1652" s="1" t="s">
        <v>3134</v>
      </c>
      <c r="E1652" s="1" t="str">
        <f>HYPERLINK("https://doi.org/10.4028/www.scientific.net/KEM.813.352","DOI Link")</f>
        <v>DOI Link</v>
      </c>
      <c r="F1652" s="1" t="s">
        <v>6769</v>
      </c>
      <c r="G1652" s="1" t="s">
        <v>6770</v>
      </c>
    </row>
    <row r="1653" spans="1:7" x14ac:dyDescent="0.25">
      <c r="A1653" s="2">
        <v>1651</v>
      </c>
      <c r="B1653" s="1" t="s">
        <v>6771</v>
      </c>
      <c r="C1653" s="1" t="s">
        <v>6772</v>
      </c>
      <c r="D1653" s="1" t="s">
        <v>3134</v>
      </c>
      <c r="E1653" s="1" t="str">
        <f>HYPERLINK("https://doi.org/10.4028/www.scientific.net/KEM.809.197","DOI Link")</f>
        <v>DOI Link</v>
      </c>
      <c r="F1653" s="1" t="s">
        <v>6773</v>
      </c>
      <c r="G1653" s="1" t="s">
        <v>6774</v>
      </c>
    </row>
    <row r="1654" spans="1:7" x14ac:dyDescent="0.25">
      <c r="A1654" s="2">
        <v>1652</v>
      </c>
      <c r="B1654" s="1" t="s">
        <v>6775</v>
      </c>
      <c r="C1654" s="1" t="s">
        <v>6776</v>
      </c>
      <c r="D1654" s="1" t="s">
        <v>248</v>
      </c>
      <c r="E1654" s="1" t="str">
        <f>HYPERLINK("https://doi.org/10.3390/MA12050795","DOI Link")</f>
        <v>DOI Link</v>
      </c>
      <c r="F1654" s="1" t="s">
        <v>6777</v>
      </c>
      <c r="G1654" s="1" t="s">
        <v>6778</v>
      </c>
    </row>
    <row r="1655" spans="1:7" x14ac:dyDescent="0.25">
      <c r="A1655" s="2">
        <v>1653</v>
      </c>
      <c r="B1655" s="1" t="s">
        <v>6779</v>
      </c>
      <c r="C1655" s="1" t="s">
        <v>6780</v>
      </c>
      <c r="D1655" s="1" t="s">
        <v>3790</v>
      </c>
      <c r="E1655" s="1" t="str">
        <f>HYPERLINK("https://doi.org/10.3139/120.111323","DOI Link")</f>
        <v>DOI Link</v>
      </c>
      <c r="F1655" s="1" t="s">
        <v>6781</v>
      </c>
      <c r="G1655" s="1" t="s">
        <v>6782</v>
      </c>
    </row>
    <row r="1656" spans="1:7" x14ac:dyDescent="0.25">
      <c r="A1656" s="2">
        <v>1654</v>
      </c>
      <c r="B1656" s="1" t="s">
        <v>6783</v>
      </c>
      <c r="C1656" s="1" t="s">
        <v>6784</v>
      </c>
      <c r="D1656" s="1" t="s">
        <v>248</v>
      </c>
      <c r="E1656" s="1" t="str">
        <f>HYPERLINK("https://doi.org/10.3390/MA12050823","DOI Link")</f>
        <v>DOI Link</v>
      </c>
      <c r="F1656" s="1" t="s">
        <v>6785</v>
      </c>
      <c r="G1656" s="1" t="s">
        <v>6786</v>
      </c>
    </row>
    <row r="1657" spans="1:7" x14ac:dyDescent="0.25">
      <c r="A1657" s="2">
        <v>1655</v>
      </c>
      <c r="B1657" s="1" t="s">
        <v>6787</v>
      </c>
      <c r="C1657" s="1" t="s">
        <v>6788</v>
      </c>
      <c r="D1657" s="1" t="s">
        <v>1184</v>
      </c>
      <c r="E1657" s="1" t="str">
        <f>HYPERLINK("https://doi.org/10.2207/qjjws.37.81","DOI Link")</f>
        <v>DOI Link</v>
      </c>
      <c r="F1657" s="1" t="s">
        <v>6789</v>
      </c>
      <c r="G1657" s="1" t="s">
        <v>6790</v>
      </c>
    </row>
    <row r="1658" spans="1:7" x14ac:dyDescent="0.25">
      <c r="A1658" s="2">
        <v>1656</v>
      </c>
      <c r="B1658" s="1" t="s">
        <v>6791</v>
      </c>
      <c r="C1658" s="1" t="s">
        <v>6792</v>
      </c>
      <c r="D1658" s="1" t="s">
        <v>6793</v>
      </c>
      <c r="E1658" s="1" t="str">
        <f>HYPERLINK("https://doi.org/10.1590/0104-9224/SI24.08","DOI Link")</f>
        <v>DOI Link</v>
      </c>
      <c r="F1658" s="1" t="s">
        <v>6794</v>
      </c>
      <c r="G1658" s="1" t="s">
        <v>6795</v>
      </c>
    </row>
    <row r="1659" spans="1:7" x14ac:dyDescent="0.25">
      <c r="A1659" s="2">
        <v>1657</v>
      </c>
      <c r="B1659" s="1" t="s">
        <v>6796</v>
      </c>
      <c r="C1659" s="1" t="s">
        <v>6797</v>
      </c>
      <c r="D1659" s="1" t="s">
        <v>6798</v>
      </c>
      <c r="E1659" s="1" t="str">
        <f>HYPERLINK("https://doi.org/10.24423/EngTrans.964.20190426","DOI Link")</f>
        <v>DOI Link</v>
      </c>
      <c r="F1659" s="1" t="s">
        <v>6799</v>
      </c>
      <c r="G1659" s="1" t="s">
        <v>6800</v>
      </c>
    </row>
    <row r="1660" spans="1:7" x14ac:dyDescent="0.25">
      <c r="A1660" s="2">
        <v>1658</v>
      </c>
      <c r="B1660" s="1" t="s">
        <v>6801</v>
      </c>
      <c r="C1660" s="1" t="s">
        <v>6802</v>
      </c>
      <c r="D1660" s="1" t="s">
        <v>1259</v>
      </c>
      <c r="E1660" s="1" t="str">
        <f>HYPERLINK("https://doi.org/10.1007/978-981-13-0411-8_37","DOI Link")</f>
        <v>DOI Link</v>
      </c>
      <c r="F1660" s="1" t="s">
        <v>6803</v>
      </c>
      <c r="G1660" s="1" t="s">
        <v>6804</v>
      </c>
    </row>
    <row r="1661" spans="1:7" x14ac:dyDescent="0.25">
      <c r="A1661" s="2">
        <v>1659</v>
      </c>
      <c r="B1661" s="1" t="s">
        <v>6805</v>
      </c>
      <c r="C1661" s="1" t="s">
        <v>6806</v>
      </c>
      <c r="D1661" s="1" t="s">
        <v>1259</v>
      </c>
      <c r="E1661" s="1" t="str">
        <f>HYPERLINK("https://doi.org/10.1007/978-981-13-0411-8_22","DOI Link")</f>
        <v>DOI Link</v>
      </c>
      <c r="F1661" s="1" t="s">
        <v>6807</v>
      </c>
      <c r="G1661" s="1" t="s">
        <v>6808</v>
      </c>
    </row>
    <row r="1662" spans="1:7" x14ac:dyDescent="0.25">
      <c r="A1662" s="2">
        <v>1660</v>
      </c>
      <c r="B1662" s="1" t="s">
        <v>6809</v>
      </c>
      <c r="C1662" s="1" t="s">
        <v>6810</v>
      </c>
      <c r="D1662" s="1" t="s">
        <v>6811</v>
      </c>
      <c r="E1662" s="1" t="str">
        <f>HYPERLINK("https://doi.org/10.1515/corrrev-2019-0023","DOI Link")</f>
        <v>DOI Link</v>
      </c>
      <c r="F1662" s="1" t="s">
        <v>6812</v>
      </c>
      <c r="G1662" s="1" t="s">
        <v>6813</v>
      </c>
    </row>
    <row r="1663" spans="1:7" x14ac:dyDescent="0.25">
      <c r="A1663" s="2">
        <v>1661</v>
      </c>
      <c r="B1663" s="1" t="s">
        <v>6814</v>
      </c>
      <c r="C1663" s="1" t="s">
        <v>6815</v>
      </c>
      <c r="D1663" s="1" t="s">
        <v>6816</v>
      </c>
      <c r="E1663" s="1" t="str">
        <f>HYPERLINK("https://doi.org/10.1007/978-3-030-12111-2_17","DOI Link")</f>
        <v>DOI Link</v>
      </c>
      <c r="F1663" s="1" t="s">
        <v>6817</v>
      </c>
      <c r="G1663" s="1" t="s">
        <v>6818</v>
      </c>
    </row>
    <row r="1664" spans="1:7" x14ac:dyDescent="0.25">
      <c r="A1664" s="2">
        <v>1662</v>
      </c>
      <c r="B1664" s="1" t="s">
        <v>6819</v>
      </c>
      <c r="C1664" s="1" t="s">
        <v>6820</v>
      </c>
      <c r="D1664" s="1" t="s">
        <v>6821</v>
      </c>
      <c r="E1664" s="1" t="str">
        <f>HYPERLINK("https://doi.org/10.1504/IJMR.2019.100020","DOI Link")</f>
        <v>DOI Link</v>
      </c>
      <c r="F1664" s="1" t="s">
        <v>6822</v>
      </c>
      <c r="G1664" s="1" t="s">
        <v>6823</v>
      </c>
    </row>
    <row r="1665" spans="1:7" x14ac:dyDescent="0.25">
      <c r="A1665" s="2">
        <v>1663</v>
      </c>
      <c r="B1665" s="1" t="s">
        <v>6824</v>
      </c>
      <c r="C1665" s="1" t="s">
        <v>6825</v>
      </c>
      <c r="D1665" s="1" t="s">
        <v>1166</v>
      </c>
      <c r="E1665" s="1" t="str">
        <f>HYPERLINK("https://doi.org/10.1016/j.matpr.2019.01.006","DOI Link")</f>
        <v>DOI Link</v>
      </c>
      <c r="F1665" s="1" t="s">
        <v>6826</v>
      </c>
      <c r="G1665" s="1" t="s">
        <v>6827</v>
      </c>
    </row>
    <row r="1666" spans="1:7" x14ac:dyDescent="0.25">
      <c r="A1666" s="2">
        <v>1664</v>
      </c>
      <c r="B1666" s="1" t="s">
        <v>6828</v>
      </c>
      <c r="C1666" s="1" t="s">
        <v>6829</v>
      </c>
      <c r="D1666" s="1" t="s">
        <v>6830</v>
      </c>
      <c r="E1666" s="1" t="str">
        <f>HYPERLINK("https://doi.org/10.1080/23311916.2019.1594508","DOI Link")</f>
        <v>DOI Link</v>
      </c>
      <c r="F1666" s="1" t="s">
        <v>6831</v>
      </c>
      <c r="G1666" s="1" t="s">
        <v>6832</v>
      </c>
    </row>
    <row r="1667" spans="1:7" x14ac:dyDescent="0.25">
      <c r="A1667" s="2">
        <v>1665</v>
      </c>
      <c r="B1667" s="1" t="s">
        <v>6833</v>
      </c>
      <c r="C1667" s="1" t="s">
        <v>6834</v>
      </c>
      <c r="D1667" s="1" t="s">
        <v>248</v>
      </c>
      <c r="E1667" s="1" t="str">
        <f>HYPERLINK("https://doi.org/10.3390/ma12091520","DOI Link")</f>
        <v>DOI Link</v>
      </c>
      <c r="F1667" s="1" t="s">
        <v>6835</v>
      </c>
      <c r="G1667" s="1" t="s">
        <v>6836</v>
      </c>
    </row>
    <row r="1668" spans="1:7" x14ac:dyDescent="0.25">
      <c r="A1668" s="2">
        <v>1666</v>
      </c>
      <c r="B1668" s="1" t="s">
        <v>6837</v>
      </c>
      <c r="C1668" s="1" t="s">
        <v>6838</v>
      </c>
      <c r="D1668" s="1" t="s">
        <v>248</v>
      </c>
      <c r="E1668" s="1" t="str">
        <f>HYPERLINK("https://doi.org/10.3390/ma12071090","DOI Link")</f>
        <v>DOI Link</v>
      </c>
      <c r="F1668" s="1" t="s">
        <v>6839</v>
      </c>
      <c r="G1668" s="1" t="s">
        <v>6840</v>
      </c>
    </row>
    <row r="1669" spans="1:7" x14ac:dyDescent="0.25">
      <c r="A1669" s="2">
        <v>1667</v>
      </c>
      <c r="B1669" s="1" t="s">
        <v>6841</v>
      </c>
      <c r="C1669" s="1" t="s">
        <v>6842</v>
      </c>
      <c r="D1669" s="1" t="s">
        <v>248</v>
      </c>
      <c r="E1669" s="1" t="str">
        <f>HYPERLINK("https://doi.org/10.3390/ma12071031","DOI Link")</f>
        <v>DOI Link</v>
      </c>
      <c r="F1669" s="1" t="s">
        <v>6843</v>
      </c>
      <c r="G1669" s="1" t="s">
        <v>6844</v>
      </c>
    </row>
    <row r="1670" spans="1:7" x14ac:dyDescent="0.25">
      <c r="A1670" s="2">
        <v>1668</v>
      </c>
      <c r="B1670" s="1" t="s">
        <v>6845</v>
      </c>
      <c r="C1670" s="1" t="s">
        <v>6846</v>
      </c>
      <c r="D1670" s="1" t="s">
        <v>605</v>
      </c>
      <c r="E1670" s="1" t="str">
        <f>HYPERLINK("https://doi.org/10.14006/j.jzjgxb.2019.01.006","DOI Link")</f>
        <v>DOI Link</v>
      </c>
      <c r="F1670" s="1" t="s">
        <v>6847</v>
      </c>
      <c r="G1670" s="1" t="s">
        <v>6848</v>
      </c>
    </row>
    <row r="1671" spans="1:7" x14ac:dyDescent="0.25">
      <c r="A1671" s="2">
        <v>1669</v>
      </c>
      <c r="B1671" s="1" t="s">
        <v>6849</v>
      </c>
      <c r="C1671" s="1" t="s">
        <v>6850</v>
      </c>
      <c r="D1671" s="1" t="s">
        <v>622</v>
      </c>
      <c r="E1671" s="1" t="str">
        <f>HYPERLINK("https://doi.org/10.3969/j.issn.1001-4632.2019.01.12","DOI Link")</f>
        <v>DOI Link</v>
      </c>
      <c r="F1671" s="1" t="s">
        <v>6851</v>
      </c>
      <c r="G1671" s="1" t="s">
        <v>6852</v>
      </c>
    </row>
    <row r="1672" spans="1:7" x14ac:dyDescent="0.25">
      <c r="A1672" s="2">
        <v>1670</v>
      </c>
      <c r="B1672" s="1" t="s">
        <v>6853</v>
      </c>
      <c r="C1672" s="1" t="s">
        <v>6854</v>
      </c>
      <c r="D1672" s="1" t="s">
        <v>1259</v>
      </c>
      <c r="E1672" s="1" t="str">
        <f>HYPERLINK("https://doi.org/10.1007/978-3-030-04975-1_41","DOI Link")</f>
        <v>DOI Link</v>
      </c>
      <c r="F1672" s="1" t="s">
        <v>6855</v>
      </c>
      <c r="G1672" s="1" t="s">
        <v>6856</v>
      </c>
    </row>
    <row r="1673" spans="1:7" x14ac:dyDescent="0.25">
      <c r="A1673" s="2">
        <v>1671</v>
      </c>
      <c r="B1673" s="1" t="s">
        <v>6857</v>
      </c>
      <c r="C1673" s="1" t="s">
        <v>6858</v>
      </c>
      <c r="D1673" s="1" t="s">
        <v>257</v>
      </c>
      <c r="E1673" s="1" t="str">
        <f>HYPERLINK("https://doi.org/10.1177/1687814019828266","DOI Link")</f>
        <v>DOI Link</v>
      </c>
      <c r="F1673" s="1" t="s">
        <v>6859</v>
      </c>
      <c r="G1673" s="1" t="s">
        <v>6860</v>
      </c>
    </row>
    <row r="1674" spans="1:7" x14ac:dyDescent="0.25">
      <c r="A1674" s="2">
        <v>1672</v>
      </c>
      <c r="B1674" s="1" t="s">
        <v>6861</v>
      </c>
      <c r="C1674" s="1" t="s">
        <v>6862</v>
      </c>
      <c r="D1674" s="1" t="s">
        <v>342</v>
      </c>
      <c r="E1674" s="1" t="str">
        <f>HYPERLINK("https://doi.org/10.12989/sem.2019.69.4.361","DOI Link")</f>
        <v>DOI Link</v>
      </c>
      <c r="F1674" s="1" t="s">
        <v>6863</v>
      </c>
      <c r="G1674" s="1" t="s">
        <v>6864</v>
      </c>
    </row>
    <row r="1675" spans="1:7" x14ac:dyDescent="0.25">
      <c r="A1675" s="2">
        <v>1673</v>
      </c>
      <c r="B1675" s="1" t="s">
        <v>6865</v>
      </c>
      <c r="C1675" s="1" t="s">
        <v>6866</v>
      </c>
      <c r="D1675" s="1" t="s">
        <v>342</v>
      </c>
      <c r="E1675" s="1" t="str">
        <f>HYPERLINK("https://doi.org/10.12989/sem.2019.69.4.407","DOI Link")</f>
        <v>DOI Link</v>
      </c>
      <c r="F1675" s="1" t="s">
        <v>6867</v>
      </c>
      <c r="G1675" s="1" t="s">
        <v>6868</v>
      </c>
    </row>
    <row r="1676" spans="1:7" x14ac:dyDescent="0.25">
      <c r="A1676" s="2">
        <v>1674</v>
      </c>
      <c r="B1676" s="1" t="s">
        <v>6869</v>
      </c>
      <c r="C1676" s="1" t="s">
        <v>6870</v>
      </c>
      <c r="D1676" s="1" t="s">
        <v>351</v>
      </c>
      <c r="E1676" s="1" t="str">
        <f>HYPERLINK("https://doi.org/10.3390/met9020183","DOI Link")</f>
        <v>DOI Link</v>
      </c>
      <c r="F1676" s="1" t="s">
        <v>6871</v>
      </c>
      <c r="G1676" s="1" t="s">
        <v>6872</v>
      </c>
    </row>
    <row r="1677" spans="1:7" x14ac:dyDescent="0.25">
      <c r="A1677" s="2">
        <v>1675</v>
      </c>
      <c r="B1677" s="1" t="s">
        <v>6873</v>
      </c>
      <c r="C1677" s="1" t="s">
        <v>6874</v>
      </c>
      <c r="D1677" s="1" t="s">
        <v>351</v>
      </c>
      <c r="E1677" s="1" t="str">
        <f>HYPERLINK("https://doi.org/10.3390/met9020197","DOI Link")</f>
        <v>DOI Link</v>
      </c>
      <c r="F1677" s="1" t="s">
        <v>6875</v>
      </c>
      <c r="G1677" s="1" t="s">
        <v>6876</v>
      </c>
    </row>
    <row r="1678" spans="1:7" x14ac:dyDescent="0.25">
      <c r="A1678" s="2">
        <v>1676</v>
      </c>
      <c r="B1678" s="1" t="s">
        <v>6877</v>
      </c>
      <c r="C1678" s="1" t="s">
        <v>6878</v>
      </c>
      <c r="D1678" s="1" t="s">
        <v>6879</v>
      </c>
      <c r="E1678" s="1" t="str">
        <f>HYPERLINK("https://doi.org/10.18494/SAM.2019.2135","DOI Link")</f>
        <v>DOI Link</v>
      </c>
      <c r="F1678" s="1" t="s">
        <v>6880</v>
      </c>
      <c r="G1678" s="1" t="s">
        <v>6881</v>
      </c>
    </row>
    <row r="1679" spans="1:7" x14ac:dyDescent="0.25">
      <c r="A1679" s="2">
        <v>1677</v>
      </c>
      <c r="B1679" s="1" t="s">
        <v>6882</v>
      </c>
      <c r="C1679" s="1" t="s">
        <v>6883</v>
      </c>
      <c r="D1679" s="1" t="s">
        <v>1436</v>
      </c>
      <c r="E1679" s="1" t="str">
        <f>HYPERLINK("https://doi.org/10.1007/978-3-319-95053-2_5","DOI Link")</f>
        <v>DOI Link</v>
      </c>
      <c r="F1679" s="1" t="s">
        <v>6884</v>
      </c>
      <c r="G1679" s="1" t="s">
        <v>5138</v>
      </c>
    </row>
    <row r="1680" spans="1:7" x14ac:dyDescent="0.25">
      <c r="A1680" s="2">
        <v>1678</v>
      </c>
      <c r="B1680" s="1" t="s">
        <v>6885</v>
      </c>
      <c r="C1680" s="1" t="s">
        <v>6886</v>
      </c>
      <c r="D1680" s="1" t="s">
        <v>6199</v>
      </c>
      <c r="E1680" s="1" t="str">
        <f>HYPERLINK("https://doi.org/10.3221/IGF-ESIS.47.10","DOI Link")</f>
        <v>DOI Link</v>
      </c>
      <c r="F1680" s="1" t="s">
        <v>6887</v>
      </c>
      <c r="G1680" s="1" t="s">
        <v>6888</v>
      </c>
    </row>
    <row r="1681" spans="1:7" x14ac:dyDescent="0.25">
      <c r="A1681" s="2">
        <v>1679</v>
      </c>
      <c r="B1681" s="1" t="s">
        <v>6889</v>
      </c>
      <c r="C1681" s="1" t="s">
        <v>6890</v>
      </c>
      <c r="D1681" s="1" t="s">
        <v>8</v>
      </c>
      <c r="E1681" s="1" t="str">
        <f>HYPERLINK("https://doi.org/10.1007/978-981-13-2306-5_16","DOI Link")</f>
        <v>DOI Link</v>
      </c>
      <c r="F1681" s="1" t="s">
        <v>6891</v>
      </c>
      <c r="G1681" s="1" t="s">
        <v>6892</v>
      </c>
    </row>
    <row r="1682" spans="1:7" x14ac:dyDescent="0.25">
      <c r="A1682" s="2">
        <v>1680</v>
      </c>
      <c r="B1682" s="1" t="s">
        <v>6893</v>
      </c>
      <c r="C1682" s="1" t="s">
        <v>6894</v>
      </c>
      <c r="D1682" s="1" t="s">
        <v>6895</v>
      </c>
      <c r="E1682" s="1" t="str">
        <f>HYPERLINK("https://doi.org/10.7449/2018/MST_2018_211_215","DOI Link")</f>
        <v>DOI Link</v>
      </c>
      <c r="F1682" s="1" t="s">
        <v>6896</v>
      </c>
      <c r="G1682" s="1" t="s">
        <v>6897</v>
      </c>
    </row>
    <row r="1683" spans="1:7" x14ac:dyDescent="0.25">
      <c r="A1683" s="2">
        <v>1681</v>
      </c>
      <c r="B1683" s="1" t="s">
        <v>6898</v>
      </c>
      <c r="C1683" s="1" t="s">
        <v>6899</v>
      </c>
      <c r="D1683" s="1" t="s">
        <v>6900</v>
      </c>
      <c r="E1683" s="1" t="str">
        <f>HYPERLINK("https://doi.org/10.1055/s-0038-1676335","DOI Link")</f>
        <v>DOI Link</v>
      </c>
      <c r="F1683" s="1" t="s">
        <v>6901</v>
      </c>
      <c r="G1683" s="1" t="s">
        <v>6902</v>
      </c>
    </row>
    <row r="1684" spans="1:7" x14ac:dyDescent="0.25">
      <c r="A1684" s="2">
        <v>1682</v>
      </c>
      <c r="B1684" s="1" t="s">
        <v>6903</v>
      </c>
      <c r="C1684" s="1" t="s">
        <v>6904</v>
      </c>
      <c r="D1684" s="1" t="s">
        <v>6905</v>
      </c>
      <c r="E1684" s="1" t="str">
        <f>HYPERLINK("https://doi.org/10.1016/j.sna.2018.11.022","DOI Link")</f>
        <v>DOI Link</v>
      </c>
      <c r="F1684" s="1" t="s">
        <v>6906</v>
      </c>
      <c r="G1684" s="1" t="s">
        <v>6907</v>
      </c>
    </row>
    <row r="1685" spans="1:7" x14ac:dyDescent="0.25">
      <c r="A1685" s="2">
        <v>1683</v>
      </c>
      <c r="B1685" s="1" t="s">
        <v>6908</v>
      </c>
      <c r="C1685" s="1" t="s">
        <v>6909</v>
      </c>
      <c r="D1685" s="1" t="s">
        <v>745</v>
      </c>
      <c r="E1685" s="1" t="str">
        <f>HYPERLINK("https://doi.org/10.1016/j.fusengdes.2018.11.007","DOI Link")</f>
        <v>DOI Link</v>
      </c>
      <c r="F1685" s="1" t="s">
        <v>6910</v>
      </c>
      <c r="G1685" s="1" t="s">
        <v>6911</v>
      </c>
    </row>
    <row r="1686" spans="1:7" x14ac:dyDescent="0.25">
      <c r="A1686" s="2">
        <v>1684</v>
      </c>
      <c r="B1686" s="1" t="s">
        <v>6912</v>
      </c>
      <c r="C1686" s="1" t="s">
        <v>6913</v>
      </c>
      <c r="D1686" s="1" t="s">
        <v>745</v>
      </c>
      <c r="E1686" s="1" t="str">
        <f>HYPERLINK("https://doi.org/10.1016/j.fusengdes.2018.10.028","DOI Link")</f>
        <v>DOI Link</v>
      </c>
      <c r="F1686" s="1" t="s">
        <v>6914</v>
      </c>
      <c r="G1686" s="1" t="s">
        <v>6915</v>
      </c>
    </row>
    <row r="1687" spans="1:7" x14ac:dyDescent="0.25">
      <c r="A1687" s="2">
        <v>1685</v>
      </c>
      <c r="B1687" s="1" t="s">
        <v>6916</v>
      </c>
      <c r="C1687" s="1" t="s">
        <v>6917</v>
      </c>
      <c r="D1687" s="1" t="s">
        <v>13</v>
      </c>
      <c r="E1687" s="1" t="str">
        <f>HYPERLINK("https://doi.org/10.1016/j.ijfatigue.2018.08.036","DOI Link")</f>
        <v>DOI Link</v>
      </c>
      <c r="F1687" s="1" t="s">
        <v>6918</v>
      </c>
      <c r="G1687" s="1" t="s">
        <v>6919</v>
      </c>
    </row>
    <row r="1688" spans="1:7" x14ac:dyDescent="0.25">
      <c r="A1688" s="2">
        <v>1686</v>
      </c>
      <c r="B1688" s="1" t="s">
        <v>6920</v>
      </c>
      <c r="C1688" s="1" t="s">
        <v>6921</v>
      </c>
      <c r="D1688" s="1" t="s">
        <v>526</v>
      </c>
      <c r="E1688" s="1" t="str">
        <f>HYPERLINK("https://doi.org/10.1177/1369433218790769","DOI Link")</f>
        <v>DOI Link</v>
      </c>
      <c r="F1688" s="1" t="s">
        <v>6922</v>
      </c>
      <c r="G1688" s="1" t="s">
        <v>6923</v>
      </c>
    </row>
    <row r="1689" spans="1:7" x14ac:dyDescent="0.25">
      <c r="A1689" s="2">
        <v>1687</v>
      </c>
      <c r="B1689" s="1" t="s">
        <v>6924</v>
      </c>
      <c r="C1689" s="1" t="s">
        <v>6925</v>
      </c>
      <c r="D1689" s="1" t="s">
        <v>13</v>
      </c>
      <c r="E1689" s="1" t="str">
        <f>HYPERLINK("https://doi.org/10.1016/j.ijfatigue.2018.08.038","DOI Link")</f>
        <v>DOI Link</v>
      </c>
      <c r="F1689" s="1" t="s">
        <v>6926</v>
      </c>
      <c r="G1689" s="1" t="s">
        <v>6927</v>
      </c>
    </row>
    <row r="1690" spans="1:7" x14ac:dyDescent="0.25">
      <c r="A1690" s="2">
        <v>1688</v>
      </c>
      <c r="B1690" s="1" t="s">
        <v>6928</v>
      </c>
      <c r="C1690" s="1" t="s">
        <v>6929</v>
      </c>
      <c r="D1690" s="1" t="s">
        <v>417</v>
      </c>
      <c r="E1690" s="1" t="str">
        <f>HYPERLINK("https://doi.org/10.1111/ffe.12901","DOI Link")</f>
        <v>DOI Link</v>
      </c>
      <c r="F1690" s="1" t="s">
        <v>6930</v>
      </c>
      <c r="G1690" s="1" t="s">
        <v>6931</v>
      </c>
    </row>
    <row r="1691" spans="1:7" x14ac:dyDescent="0.25">
      <c r="A1691" s="2">
        <v>1689</v>
      </c>
      <c r="B1691" s="1" t="s">
        <v>6932</v>
      </c>
      <c r="C1691" s="1" t="s">
        <v>6933</v>
      </c>
      <c r="D1691" s="1" t="s">
        <v>6117</v>
      </c>
      <c r="E1691" s="1" t="str">
        <f>HYPERLINK("https://doi.org/10.1002/adem.201800286","DOI Link")</f>
        <v>DOI Link</v>
      </c>
      <c r="F1691" s="1" t="s">
        <v>6934</v>
      </c>
      <c r="G1691" s="1" t="s">
        <v>6935</v>
      </c>
    </row>
    <row r="1692" spans="1:7" x14ac:dyDescent="0.25">
      <c r="A1692" s="2">
        <v>1690</v>
      </c>
      <c r="B1692" s="1" t="s">
        <v>6936</v>
      </c>
      <c r="C1692" s="1" t="s">
        <v>6937</v>
      </c>
      <c r="D1692" s="1" t="s">
        <v>668</v>
      </c>
      <c r="E1692" s="1" t="str">
        <f>HYPERLINK("https://doi.org/10.1177/0954406218761507","DOI Link")</f>
        <v>DOI Link</v>
      </c>
      <c r="F1692" s="1" t="s">
        <v>6938</v>
      </c>
      <c r="G1692" s="1" t="s">
        <v>6939</v>
      </c>
    </row>
    <row r="1693" spans="1:7" x14ac:dyDescent="0.25">
      <c r="A1693" s="2">
        <v>1691</v>
      </c>
      <c r="B1693" s="1" t="s">
        <v>6940</v>
      </c>
      <c r="C1693" s="1" t="s">
        <v>6941</v>
      </c>
      <c r="D1693" s="1" t="s">
        <v>3185</v>
      </c>
      <c r="E1693" s="1" t="str">
        <f>HYPERLINK("https://doi.org/10.2474/trol.13.320","DOI Link")</f>
        <v>DOI Link</v>
      </c>
      <c r="F1693" s="1" t="s">
        <v>6942</v>
      </c>
      <c r="G1693" s="1" t="s">
        <v>6943</v>
      </c>
    </row>
    <row r="1694" spans="1:7" ht="14.4" x14ac:dyDescent="0.25">
      <c r="A1694" s="2">
        <v>1692</v>
      </c>
      <c r="B1694" s="1" t="s">
        <v>6944</v>
      </c>
      <c r="C1694" s="1" t="s">
        <v>6945</v>
      </c>
      <c r="D1694" s="1" t="s">
        <v>2162</v>
      </c>
      <c r="E1694" s="1" t="str">
        <f>HYPERLINK("https://doi.org/10.13251/j.issn.0254-6051.2018.12.035","DOI Link")</f>
        <v>DOI Link</v>
      </c>
      <c r="F1694" s="1" t="s">
        <v>8841</v>
      </c>
      <c r="G1694" s="1" t="s">
        <v>6946</v>
      </c>
    </row>
    <row r="1695" spans="1:7" x14ac:dyDescent="0.25">
      <c r="A1695" s="2">
        <v>1693</v>
      </c>
      <c r="B1695" s="1" t="s">
        <v>6947</v>
      </c>
      <c r="C1695" s="1" t="s">
        <v>6948</v>
      </c>
      <c r="D1695" s="1" t="s">
        <v>46</v>
      </c>
      <c r="E1695" s="1" t="str">
        <f>HYPERLINK("https://doi.org/10.1016/j.conbuildmat.2018.10.124","DOI Link")</f>
        <v>DOI Link</v>
      </c>
      <c r="F1695" s="1" t="s">
        <v>6949</v>
      </c>
      <c r="G1695" s="1" t="s">
        <v>6950</v>
      </c>
    </row>
    <row r="1696" spans="1:7" x14ac:dyDescent="0.25">
      <c r="A1696" s="2">
        <v>1694</v>
      </c>
      <c r="B1696" s="1" t="s">
        <v>6951</v>
      </c>
      <c r="C1696" s="1" t="s">
        <v>6952</v>
      </c>
      <c r="D1696" s="1" t="s">
        <v>80</v>
      </c>
      <c r="E1696" s="1" t="str">
        <f>HYPERLINK("https://doi.org/10.1016/j.compstruct.2018.08.094","DOI Link")</f>
        <v>DOI Link</v>
      </c>
      <c r="F1696" s="1" t="s">
        <v>6953</v>
      </c>
      <c r="G1696" s="1" t="s">
        <v>6954</v>
      </c>
    </row>
    <row r="1697" spans="1:7" x14ac:dyDescent="0.25">
      <c r="A1697" s="2">
        <v>1695</v>
      </c>
      <c r="B1697" s="1" t="s">
        <v>6955</v>
      </c>
      <c r="C1697" s="1" t="s">
        <v>6956</v>
      </c>
      <c r="D1697" s="1" t="s">
        <v>6617</v>
      </c>
      <c r="E1697" s="1" t="str">
        <f>HYPERLINK("https://doi.org/10.18057/IJASC.2018.14.6","DOI Link")</f>
        <v>DOI Link</v>
      </c>
      <c r="F1697" s="1" t="s">
        <v>6957</v>
      </c>
      <c r="G1697" s="1" t="s">
        <v>6958</v>
      </c>
    </row>
    <row r="1698" spans="1:7" x14ac:dyDescent="0.25">
      <c r="A1698" s="2">
        <v>1696</v>
      </c>
      <c r="B1698" s="1" t="s">
        <v>6959</v>
      </c>
      <c r="C1698" s="1" t="s">
        <v>6960</v>
      </c>
      <c r="D1698" s="1" t="s">
        <v>6961</v>
      </c>
      <c r="E1698" s="1" t="str">
        <f>HYPERLINK("https://doi.org/10.4067/S0718-33052018000400568","DOI Link")</f>
        <v>DOI Link</v>
      </c>
      <c r="F1698" s="1" t="s">
        <v>6962</v>
      </c>
      <c r="G1698" s="1" t="s">
        <v>6963</v>
      </c>
    </row>
    <row r="1699" spans="1:7" x14ac:dyDescent="0.25">
      <c r="A1699" s="2">
        <v>1697</v>
      </c>
      <c r="B1699" s="1" t="s">
        <v>6964</v>
      </c>
      <c r="C1699" s="1" t="s">
        <v>6965</v>
      </c>
      <c r="D1699" s="1" t="s">
        <v>605</v>
      </c>
      <c r="E1699" s="1" t="str">
        <f>HYPERLINK("https://doi.org/10.14006/j.jzjgxb.2018.S2.052","DOI Link")</f>
        <v>DOI Link</v>
      </c>
      <c r="F1699" s="1" t="s">
        <v>6966</v>
      </c>
      <c r="G1699" s="1" t="s">
        <v>6967</v>
      </c>
    </row>
    <row r="1700" spans="1:7" x14ac:dyDescent="0.25">
      <c r="A1700" s="2">
        <v>1698</v>
      </c>
      <c r="B1700" s="1" t="s">
        <v>6968</v>
      </c>
      <c r="C1700" s="1" t="s">
        <v>6969</v>
      </c>
      <c r="D1700" s="1" t="s">
        <v>627</v>
      </c>
      <c r="E1700" s="1" t="str">
        <f>HYPERLINK("https://doi.org/10.11908/j.issn.0253-374x.2018.12.002","DOI Link")</f>
        <v>DOI Link</v>
      </c>
      <c r="F1700" s="1" t="s">
        <v>6970</v>
      </c>
      <c r="G1700" s="1" t="s">
        <v>6971</v>
      </c>
    </row>
    <row r="1701" spans="1:7" x14ac:dyDescent="0.25">
      <c r="A1701" s="2">
        <v>1699</v>
      </c>
      <c r="B1701" s="1" t="s">
        <v>6972</v>
      </c>
      <c r="C1701" s="1" t="s">
        <v>6973</v>
      </c>
      <c r="D1701" s="1" t="s">
        <v>3680</v>
      </c>
      <c r="E1701" s="1" t="str">
        <f>HYPERLINK("https://doi.org/10.3785/j.issn.1008-973X.2018.12.006","DOI Link")</f>
        <v>DOI Link</v>
      </c>
      <c r="F1701" s="1" t="s">
        <v>6974</v>
      </c>
      <c r="G1701" s="1" t="s">
        <v>6975</v>
      </c>
    </row>
    <row r="1702" spans="1:7" x14ac:dyDescent="0.25">
      <c r="A1702" s="2">
        <v>1700</v>
      </c>
      <c r="B1702" s="1" t="s">
        <v>6976</v>
      </c>
      <c r="C1702" s="1" t="s">
        <v>6977</v>
      </c>
      <c r="D1702" s="1" t="s">
        <v>852</v>
      </c>
      <c r="E1702" s="1" t="str">
        <f>HYPERLINK("https://doi.org/10.3969/j.issn.1007-7294.2018.12.008","DOI Link")</f>
        <v>DOI Link</v>
      </c>
      <c r="F1702" s="1" t="s">
        <v>6978</v>
      </c>
      <c r="G1702" s="1" t="s">
        <v>6979</v>
      </c>
    </row>
    <row r="1703" spans="1:7" x14ac:dyDescent="0.25">
      <c r="A1703" s="2">
        <v>1701</v>
      </c>
      <c r="B1703" s="1" t="s">
        <v>6980</v>
      </c>
      <c r="C1703" s="1" t="s">
        <v>6981</v>
      </c>
      <c r="D1703" s="1" t="s">
        <v>847</v>
      </c>
      <c r="E1703" s="1" t="str">
        <f>HYPERLINK("https://doi.org/10.13224/j.cnki.jasp.2018.12.018","DOI Link")</f>
        <v>DOI Link</v>
      </c>
      <c r="F1703" s="1" t="s">
        <v>6982</v>
      </c>
      <c r="G1703" s="1" t="s">
        <v>6983</v>
      </c>
    </row>
    <row r="1704" spans="1:7" x14ac:dyDescent="0.25">
      <c r="A1704" s="2">
        <v>1702</v>
      </c>
      <c r="B1704" s="1" t="s">
        <v>6984</v>
      </c>
      <c r="C1704" s="1" t="s">
        <v>6985</v>
      </c>
      <c r="D1704" s="1" t="s">
        <v>6986</v>
      </c>
      <c r="E1704" s="1" t="str">
        <f>HYPERLINK("https://doi.org/10.17973/MMSJ.2018_12_2018110","DOI Link")</f>
        <v>DOI Link</v>
      </c>
      <c r="F1704" s="1" t="s">
        <v>6987</v>
      </c>
      <c r="G1704" s="1" t="s">
        <v>6988</v>
      </c>
    </row>
    <row r="1705" spans="1:7" x14ac:dyDescent="0.25">
      <c r="A1705" s="2">
        <v>1703</v>
      </c>
      <c r="B1705" s="1" t="s">
        <v>6989</v>
      </c>
      <c r="C1705" s="1" t="s">
        <v>6990</v>
      </c>
      <c r="D1705" s="1" t="s">
        <v>351</v>
      </c>
      <c r="E1705" s="1" t="str">
        <f>HYPERLINK("https://doi.org/10.3390/met8121006","DOI Link")</f>
        <v>DOI Link</v>
      </c>
      <c r="F1705" s="1" t="s">
        <v>6991</v>
      </c>
      <c r="G1705" s="1" t="s">
        <v>6992</v>
      </c>
    </row>
    <row r="1706" spans="1:7" x14ac:dyDescent="0.25">
      <c r="A1706" s="2">
        <v>1704</v>
      </c>
      <c r="B1706" s="1" t="s">
        <v>6993</v>
      </c>
      <c r="C1706" s="1" t="s">
        <v>6994</v>
      </c>
      <c r="D1706" s="1" t="s">
        <v>740</v>
      </c>
      <c r="E1706" s="1" t="str">
        <f>HYPERLINK("https://doi.org/10.1007/s13296-018-0056-4","DOI Link")</f>
        <v>DOI Link</v>
      </c>
      <c r="F1706" s="1" t="s">
        <v>6995</v>
      </c>
      <c r="G1706" s="1" t="s">
        <v>6996</v>
      </c>
    </row>
    <row r="1707" spans="1:7" x14ac:dyDescent="0.25">
      <c r="A1707" s="2">
        <v>1705</v>
      </c>
      <c r="B1707" s="1" t="s">
        <v>6997</v>
      </c>
      <c r="C1707" s="1" t="s">
        <v>6998</v>
      </c>
      <c r="D1707" s="1" t="s">
        <v>290</v>
      </c>
      <c r="E1707" s="1" t="str">
        <f>HYPERLINK("https://doi.org/10.1007/s11665-018-3726-7","DOI Link")</f>
        <v>DOI Link</v>
      </c>
      <c r="F1707" s="1" t="s">
        <v>6999</v>
      </c>
      <c r="G1707" s="1" t="s">
        <v>7000</v>
      </c>
    </row>
    <row r="1708" spans="1:7" x14ac:dyDescent="0.25">
      <c r="A1708" s="2">
        <v>1706</v>
      </c>
      <c r="B1708" s="1" t="s">
        <v>7001</v>
      </c>
      <c r="C1708" s="1" t="s">
        <v>7002</v>
      </c>
      <c r="D1708" s="1" t="s">
        <v>417</v>
      </c>
      <c r="E1708" s="1" t="str">
        <f>HYPERLINK("https://doi.org/10.1111/ffe.12861","DOI Link")</f>
        <v>DOI Link</v>
      </c>
      <c r="F1708" s="1" t="s">
        <v>7003</v>
      </c>
      <c r="G1708" s="1" t="s">
        <v>7004</v>
      </c>
    </row>
    <row r="1709" spans="1:7" x14ac:dyDescent="0.25">
      <c r="A1709" s="2">
        <v>1707</v>
      </c>
      <c r="B1709" s="1" t="s">
        <v>7005</v>
      </c>
      <c r="C1709" s="1" t="s">
        <v>7006</v>
      </c>
      <c r="D1709" s="1" t="s">
        <v>745</v>
      </c>
      <c r="E1709" s="1" t="str">
        <f>HYPERLINK("https://doi.org/10.1016/j.fusengdes.2018.10.024","DOI Link")</f>
        <v>DOI Link</v>
      </c>
      <c r="F1709" s="1" t="s">
        <v>7007</v>
      </c>
      <c r="G1709" s="1" t="s">
        <v>7008</v>
      </c>
    </row>
    <row r="1710" spans="1:7" x14ac:dyDescent="0.25">
      <c r="A1710" s="2">
        <v>1708</v>
      </c>
      <c r="B1710" s="1" t="s">
        <v>7009</v>
      </c>
      <c r="C1710" s="1" t="s">
        <v>7010</v>
      </c>
      <c r="D1710" s="1" t="s">
        <v>70</v>
      </c>
      <c r="E1710" s="1" t="str">
        <f>HYPERLINK("https://doi.org/10.1016/j.tafmec.2018.09.005","DOI Link")</f>
        <v>DOI Link</v>
      </c>
      <c r="F1710" s="1" t="s">
        <v>7011</v>
      </c>
      <c r="G1710" s="1" t="s">
        <v>7012</v>
      </c>
    </row>
    <row r="1711" spans="1:7" x14ac:dyDescent="0.25">
      <c r="A1711" s="2">
        <v>1709</v>
      </c>
      <c r="B1711" s="1" t="s">
        <v>7013</v>
      </c>
      <c r="C1711" s="1" t="s">
        <v>7014</v>
      </c>
      <c r="D1711" s="1" t="s">
        <v>224</v>
      </c>
      <c r="E1711" s="1" t="str">
        <f>HYPERLINK("https://doi.org/10.1016/j.engstruct.2018.09.021","DOI Link")</f>
        <v>DOI Link</v>
      </c>
      <c r="F1711" s="1" t="s">
        <v>7015</v>
      </c>
      <c r="G1711" s="1" t="s">
        <v>7016</v>
      </c>
    </row>
    <row r="1712" spans="1:7" x14ac:dyDescent="0.25">
      <c r="A1712" s="2">
        <v>1710</v>
      </c>
      <c r="B1712" s="1" t="s">
        <v>7017</v>
      </c>
      <c r="C1712" s="1" t="s">
        <v>7018</v>
      </c>
      <c r="D1712" s="1" t="s">
        <v>13</v>
      </c>
      <c r="E1712" s="1" t="str">
        <f>HYPERLINK("https://doi.org/10.1016/j.ijfatigue.2018.07.025","DOI Link")</f>
        <v>DOI Link</v>
      </c>
      <c r="F1712" s="1" t="s">
        <v>7019</v>
      </c>
      <c r="G1712" s="1" t="s">
        <v>7020</v>
      </c>
    </row>
    <row r="1713" spans="1:7" x14ac:dyDescent="0.25">
      <c r="A1713" s="2">
        <v>1711</v>
      </c>
      <c r="B1713" s="1" t="s">
        <v>7021</v>
      </c>
      <c r="C1713" s="1" t="s">
        <v>7022</v>
      </c>
      <c r="D1713" s="1" t="s">
        <v>13</v>
      </c>
      <c r="E1713" s="1" t="str">
        <f>HYPERLINK("https://doi.org/10.1016/j.ijfatigue.2018.07.042","DOI Link")</f>
        <v>DOI Link</v>
      </c>
      <c r="F1713" s="1" t="s">
        <v>7023</v>
      </c>
      <c r="G1713" s="1" t="s">
        <v>7024</v>
      </c>
    </row>
    <row r="1714" spans="1:7" x14ac:dyDescent="0.25">
      <c r="A1714" s="2">
        <v>1712</v>
      </c>
      <c r="B1714" s="1" t="s">
        <v>7025</v>
      </c>
      <c r="C1714" s="1" t="s">
        <v>7026</v>
      </c>
      <c r="D1714" s="1" t="s">
        <v>13</v>
      </c>
      <c r="E1714" s="1" t="str">
        <f>HYPERLINK("https://doi.org/10.1016/j.ijfatigue.2018.07.041","DOI Link")</f>
        <v>DOI Link</v>
      </c>
      <c r="F1714" s="1" t="s">
        <v>7027</v>
      </c>
      <c r="G1714" s="1" t="s">
        <v>7028</v>
      </c>
    </row>
    <row r="1715" spans="1:7" x14ac:dyDescent="0.25">
      <c r="A1715" s="2">
        <v>1713</v>
      </c>
      <c r="B1715" s="1" t="s">
        <v>7029</v>
      </c>
      <c r="C1715" s="1" t="s">
        <v>7030</v>
      </c>
      <c r="D1715" s="1" t="s">
        <v>13</v>
      </c>
      <c r="E1715" s="1" t="str">
        <f>HYPERLINK("https://doi.org/10.1016/j.ijfatigue.2018.07.032","DOI Link")</f>
        <v>DOI Link</v>
      </c>
      <c r="F1715" s="1" t="s">
        <v>7031</v>
      </c>
      <c r="G1715" s="1" t="s">
        <v>7032</v>
      </c>
    </row>
    <row r="1716" spans="1:7" x14ac:dyDescent="0.25">
      <c r="A1716" s="2">
        <v>1714</v>
      </c>
      <c r="B1716" s="1" t="s">
        <v>7033</v>
      </c>
      <c r="C1716" s="1" t="s">
        <v>7034</v>
      </c>
      <c r="D1716" s="1" t="s">
        <v>13</v>
      </c>
      <c r="E1716" s="1" t="str">
        <f>HYPERLINK("https://doi.org/10.1016/j.ijfatigue.2018.07.033","DOI Link")</f>
        <v>DOI Link</v>
      </c>
      <c r="F1716" s="1" t="s">
        <v>7035</v>
      </c>
      <c r="G1716" s="1" t="s">
        <v>7036</v>
      </c>
    </row>
    <row r="1717" spans="1:7" x14ac:dyDescent="0.25">
      <c r="A1717" s="2">
        <v>1715</v>
      </c>
      <c r="B1717" s="1" t="s">
        <v>7037</v>
      </c>
      <c r="C1717" s="1" t="s">
        <v>7038</v>
      </c>
      <c r="D1717" s="1" t="s">
        <v>7039</v>
      </c>
      <c r="E1717" s="1" t="str">
        <f>HYPERLINK("https://doi.org/10.22037/iej.v13i1.18037","DOI Link")</f>
        <v>DOI Link</v>
      </c>
      <c r="F1717" s="1" t="s">
        <v>7040</v>
      </c>
      <c r="G1717" s="1" t="s">
        <v>7041</v>
      </c>
    </row>
    <row r="1718" spans="1:7" x14ac:dyDescent="0.25">
      <c r="A1718" s="2">
        <v>1716</v>
      </c>
      <c r="B1718" s="1" t="s">
        <v>7042</v>
      </c>
      <c r="C1718" s="1" t="s">
        <v>7043</v>
      </c>
      <c r="D1718" s="1" t="s">
        <v>46</v>
      </c>
      <c r="E1718" s="1" t="str">
        <f>HYPERLINK("https://doi.org/10.1016/j.conbuildmat.2018.07.231","DOI Link")</f>
        <v>DOI Link</v>
      </c>
      <c r="F1718" s="1" t="s">
        <v>7044</v>
      </c>
      <c r="G1718" s="1" t="s">
        <v>7045</v>
      </c>
    </row>
    <row r="1719" spans="1:7" x14ac:dyDescent="0.25">
      <c r="A1719" s="2">
        <v>1717</v>
      </c>
      <c r="B1719" s="1" t="s">
        <v>7046</v>
      </c>
      <c r="C1719" s="1" t="s">
        <v>7047</v>
      </c>
      <c r="D1719" s="1" t="s">
        <v>2170</v>
      </c>
      <c r="E1719" s="1" t="str">
        <f>HYPERLINK("https://doi.org/10.3969/j.issn.1001-8360.2018.11.016","DOI Link")</f>
        <v>DOI Link</v>
      </c>
      <c r="F1719" s="1" t="s">
        <v>7048</v>
      </c>
      <c r="G1719" s="1" t="s">
        <v>7049</v>
      </c>
    </row>
    <row r="1720" spans="1:7" x14ac:dyDescent="0.25">
      <c r="A1720" s="2">
        <v>1718</v>
      </c>
      <c r="B1720" s="1" t="s">
        <v>7050</v>
      </c>
      <c r="C1720" s="1" t="s">
        <v>7051</v>
      </c>
      <c r="D1720" s="1" t="s">
        <v>224</v>
      </c>
      <c r="E1720" s="1" t="str">
        <f>HYPERLINK("https://doi.org/10.1016/j.engstruct.2018.08.075","DOI Link")</f>
        <v>DOI Link</v>
      </c>
      <c r="F1720" s="1" t="s">
        <v>7052</v>
      </c>
      <c r="G1720" s="1" t="s">
        <v>7053</v>
      </c>
    </row>
    <row r="1721" spans="1:7" x14ac:dyDescent="0.25">
      <c r="A1721" s="2">
        <v>1719</v>
      </c>
      <c r="B1721" s="1" t="s">
        <v>7054</v>
      </c>
      <c r="C1721" s="1" t="s">
        <v>7055</v>
      </c>
      <c r="D1721" s="1" t="s">
        <v>80</v>
      </c>
      <c r="E1721" s="1" t="str">
        <f>HYPERLINK("https://doi.org/10.1016/j.compstruct.2018.07.067","DOI Link")</f>
        <v>DOI Link</v>
      </c>
      <c r="F1721" s="1" t="s">
        <v>7056</v>
      </c>
      <c r="G1721" s="1" t="s">
        <v>7057</v>
      </c>
    </row>
    <row r="1722" spans="1:7" x14ac:dyDescent="0.25">
      <c r="A1722" s="2">
        <v>1720</v>
      </c>
      <c r="B1722" s="1" t="s">
        <v>7058</v>
      </c>
      <c r="C1722" s="1" t="s">
        <v>7059</v>
      </c>
      <c r="D1722" s="1" t="s">
        <v>46</v>
      </c>
      <c r="E1722" s="1" t="str">
        <f>HYPERLINK("https://doi.org/10.1016/j.conbuildmat.2018.08.108","DOI Link")</f>
        <v>DOI Link</v>
      </c>
      <c r="F1722" s="1" t="s">
        <v>7060</v>
      </c>
      <c r="G1722" s="1" t="s">
        <v>7061</v>
      </c>
    </row>
    <row r="1723" spans="1:7" x14ac:dyDescent="0.25">
      <c r="A1723" s="2">
        <v>1721</v>
      </c>
      <c r="B1723" s="1" t="s">
        <v>7062</v>
      </c>
      <c r="C1723" s="1" t="s">
        <v>7063</v>
      </c>
      <c r="D1723" s="1" t="s">
        <v>3265</v>
      </c>
      <c r="E1723" s="1" t="str">
        <f>HYPERLINK("https://doi.org/10.1080/09603409.2017.1404684","DOI Link")</f>
        <v>DOI Link</v>
      </c>
      <c r="F1723" s="1" t="s">
        <v>7064</v>
      </c>
      <c r="G1723" s="1" t="s">
        <v>7065</v>
      </c>
    </row>
    <row r="1724" spans="1:7" x14ac:dyDescent="0.25">
      <c r="A1724" s="2">
        <v>1722</v>
      </c>
      <c r="B1724" s="1" t="s">
        <v>7066</v>
      </c>
      <c r="C1724" s="1" t="s">
        <v>7067</v>
      </c>
      <c r="D1724" s="1" t="s">
        <v>3670</v>
      </c>
      <c r="E1724" s="1" t="str">
        <f>HYPERLINK("https://doi.org/10.13228/j.boyuan.issnl001-0963.20180053","DOI Link")</f>
        <v>DOI Link</v>
      </c>
      <c r="F1724" s="1" t="s">
        <v>7068</v>
      </c>
      <c r="G1724" s="1" t="s">
        <v>7069</v>
      </c>
    </row>
    <row r="1725" spans="1:7" x14ac:dyDescent="0.25">
      <c r="A1725" s="2">
        <v>1723</v>
      </c>
      <c r="B1725" s="1" t="s">
        <v>7070</v>
      </c>
      <c r="C1725" s="1" t="s">
        <v>7071</v>
      </c>
      <c r="D1725" s="1" t="s">
        <v>1699</v>
      </c>
      <c r="E1725" s="1" t="str">
        <f>HYPERLINK("https://doi.org/10.11717/j.issn:2095-1922.2018.06.04","DOI Link")</f>
        <v>DOI Link</v>
      </c>
      <c r="F1725" s="1" t="s">
        <v>7072</v>
      </c>
      <c r="G1725" s="1" t="s">
        <v>7073</v>
      </c>
    </row>
    <row r="1726" spans="1:7" x14ac:dyDescent="0.25">
      <c r="A1726" s="2">
        <v>1724</v>
      </c>
      <c r="B1726" s="1" t="s">
        <v>7074</v>
      </c>
      <c r="C1726" s="1" t="s">
        <v>7075</v>
      </c>
      <c r="D1726" s="1" t="s">
        <v>481</v>
      </c>
      <c r="E1726" s="1" t="str">
        <f>HYPERLINK("https://doi.org/10.13228/j.boyuan.issn0449-749x.20180129","DOI Link")</f>
        <v>DOI Link</v>
      </c>
      <c r="F1726" s="1" t="s">
        <v>7076</v>
      </c>
      <c r="G1726" s="1" t="s">
        <v>7077</v>
      </c>
    </row>
    <row r="1727" spans="1:7" x14ac:dyDescent="0.25">
      <c r="A1727" s="2">
        <v>1725</v>
      </c>
      <c r="B1727" s="1" t="s">
        <v>7078</v>
      </c>
      <c r="C1727" s="1" t="s">
        <v>7079</v>
      </c>
      <c r="D1727" s="1" t="s">
        <v>7080</v>
      </c>
      <c r="E1727" s="1" t="str">
        <f>HYPERLINK("https://doi.org/10.7511/dllgxb201806008","DOI Link")</f>
        <v>DOI Link</v>
      </c>
      <c r="F1727" s="1" t="s">
        <v>7081</v>
      </c>
      <c r="G1727" s="1" t="s">
        <v>7082</v>
      </c>
    </row>
    <row r="1728" spans="1:7" x14ac:dyDescent="0.25">
      <c r="A1728" s="2">
        <v>1726</v>
      </c>
      <c r="B1728" s="1" t="s">
        <v>7083</v>
      </c>
      <c r="C1728" s="1" t="s">
        <v>7084</v>
      </c>
      <c r="D1728" s="1" t="s">
        <v>4071</v>
      </c>
      <c r="E1728" s="1" t="str">
        <f>HYPERLINK("https://doi.org/10.1016/j.mtla.2018.08.029","DOI Link")</f>
        <v>DOI Link</v>
      </c>
      <c r="F1728" s="1" t="s">
        <v>7085</v>
      </c>
      <c r="G1728" s="1" t="s">
        <v>7086</v>
      </c>
    </row>
    <row r="1729" spans="1:7" x14ac:dyDescent="0.25">
      <c r="A1729" s="2">
        <v>1727</v>
      </c>
      <c r="B1729" s="1" t="s">
        <v>7087</v>
      </c>
      <c r="C1729" s="1" t="s">
        <v>7088</v>
      </c>
      <c r="D1729" s="1" t="s">
        <v>654</v>
      </c>
      <c r="E1729" s="1" t="str">
        <f>HYPERLINK("https://doi.org/10.1007/s12206-018-1013-z","DOI Link")</f>
        <v>DOI Link</v>
      </c>
      <c r="F1729" s="1" t="s">
        <v>7089</v>
      </c>
      <c r="G1729" s="1" t="s">
        <v>7090</v>
      </c>
    </row>
    <row r="1730" spans="1:7" x14ac:dyDescent="0.25">
      <c r="A1730" s="2">
        <v>1728</v>
      </c>
      <c r="B1730" s="1" t="s">
        <v>7091</v>
      </c>
      <c r="C1730" s="1" t="s">
        <v>7092</v>
      </c>
      <c r="D1730" s="1" t="s">
        <v>654</v>
      </c>
      <c r="E1730" s="1" t="str">
        <f>HYPERLINK("https://doi.org/10.1007/s12206-018-1001-3","DOI Link")</f>
        <v>DOI Link</v>
      </c>
      <c r="F1730" s="1" t="s">
        <v>7093</v>
      </c>
      <c r="G1730" s="1" t="s">
        <v>7094</v>
      </c>
    </row>
    <row r="1731" spans="1:7" x14ac:dyDescent="0.25">
      <c r="A1731" s="2">
        <v>1729</v>
      </c>
      <c r="B1731" s="1" t="s">
        <v>7095</v>
      </c>
      <c r="C1731" s="1" t="s">
        <v>7096</v>
      </c>
      <c r="D1731" s="1" t="s">
        <v>740</v>
      </c>
      <c r="E1731" s="1" t="str">
        <f>HYPERLINK("https://doi.org/10.1007/s13296-018-0106-y","DOI Link")</f>
        <v>DOI Link</v>
      </c>
      <c r="F1731" s="1" t="s">
        <v>7097</v>
      </c>
      <c r="G1731" s="1" t="s">
        <v>7098</v>
      </c>
    </row>
    <row r="1732" spans="1:7" x14ac:dyDescent="0.25">
      <c r="A1732" s="2">
        <v>1730</v>
      </c>
      <c r="B1732" s="1" t="s">
        <v>7099</v>
      </c>
      <c r="C1732" s="1" t="s">
        <v>7100</v>
      </c>
      <c r="D1732" s="1" t="s">
        <v>740</v>
      </c>
      <c r="E1732" s="1" t="str">
        <f>HYPERLINK("https://doi.org/10.1007/s13296-018-0148-1","DOI Link")</f>
        <v>DOI Link</v>
      </c>
      <c r="F1732" s="1" t="s">
        <v>7101</v>
      </c>
      <c r="G1732" s="1" t="s">
        <v>7102</v>
      </c>
    </row>
    <row r="1733" spans="1:7" x14ac:dyDescent="0.25">
      <c r="A1733" s="2">
        <v>1731</v>
      </c>
      <c r="B1733" s="1" t="s">
        <v>7103</v>
      </c>
      <c r="C1733" s="1" t="s">
        <v>7104</v>
      </c>
      <c r="D1733" s="1" t="s">
        <v>3364</v>
      </c>
      <c r="E1733" s="1" t="str">
        <f>HYPERLINK("https://doi.org/10.3795/KSME-A.2018.42.11.993","DOI Link")</f>
        <v>DOI Link</v>
      </c>
      <c r="F1733" s="1" t="s">
        <v>7105</v>
      </c>
      <c r="G1733" s="1" t="s">
        <v>7106</v>
      </c>
    </row>
    <row r="1734" spans="1:7" x14ac:dyDescent="0.25">
      <c r="A1734" s="2">
        <v>1732</v>
      </c>
      <c r="B1734" s="1" t="s">
        <v>7107</v>
      </c>
      <c r="C1734" s="1" t="s">
        <v>7108</v>
      </c>
      <c r="D1734" s="1" t="s">
        <v>257</v>
      </c>
      <c r="E1734" s="1" t="str">
        <f>HYPERLINK("https://doi.org/10.1177/1687814018811013","DOI Link")</f>
        <v>DOI Link</v>
      </c>
      <c r="F1734" s="1" t="s">
        <v>7109</v>
      </c>
      <c r="G1734" s="1" t="s">
        <v>7110</v>
      </c>
    </row>
    <row r="1735" spans="1:7" x14ac:dyDescent="0.25">
      <c r="A1735" s="2">
        <v>1733</v>
      </c>
      <c r="B1735" s="1" t="s">
        <v>7111</v>
      </c>
      <c r="C1735" s="1" t="s">
        <v>7112</v>
      </c>
      <c r="D1735" s="1" t="s">
        <v>351</v>
      </c>
      <c r="E1735" s="1" t="str">
        <f>HYPERLINK("https://doi.org/10.3390/met8110893","DOI Link")</f>
        <v>DOI Link</v>
      </c>
      <c r="F1735" s="1" t="s">
        <v>7113</v>
      </c>
      <c r="G1735" s="1" t="s">
        <v>7114</v>
      </c>
    </row>
    <row r="1736" spans="1:7" x14ac:dyDescent="0.25">
      <c r="A1736" s="2">
        <v>1734</v>
      </c>
      <c r="B1736" s="1" t="s">
        <v>7115</v>
      </c>
      <c r="C1736" s="1" t="s">
        <v>7116</v>
      </c>
      <c r="D1736" s="1" t="s">
        <v>417</v>
      </c>
      <c r="E1736" s="1" t="str">
        <f>HYPERLINK("https://doi.org/10.1111/ffe.12866","DOI Link")</f>
        <v>DOI Link</v>
      </c>
      <c r="F1736" s="1" t="s">
        <v>7117</v>
      </c>
      <c r="G1736" s="1" t="s">
        <v>7118</v>
      </c>
    </row>
    <row r="1737" spans="1:7" x14ac:dyDescent="0.25">
      <c r="A1737" s="2">
        <v>1735</v>
      </c>
      <c r="B1737" s="1" t="s">
        <v>7119</v>
      </c>
      <c r="C1737" s="1" t="s">
        <v>7120</v>
      </c>
      <c r="D1737" s="1" t="s">
        <v>914</v>
      </c>
      <c r="E1737" s="1" t="str">
        <f>HYPERLINK("https://doi.org/10.1061/(ASCE)MT.1943-5533.0002518","DOI Link")</f>
        <v>DOI Link</v>
      </c>
      <c r="F1737" s="1" t="s">
        <v>7121</v>
      </c>
      <c r="G1737" s="1" t="s">
        <v>7122</v>
      </c>
    </row>
    <row r="1738" spans="1:7" x14ac:dyDescent="0.25">
      <c r="A1738" s="2">
        <v>1736</v>
      </c>
      <c r="B1738" s="1" t="s">
        <v>7123</v>
      </c>
      <c r="C1738" s="1" t="s">
        <v>7124</v>
      </c>
      <c r="D1738" s="1" t="s">
        <v>115</v>
      </c>
      <c r="E1738" s="1" t="str">
        <f>HYPERLINK("https://doi.org/10.1016/j.ijmecsci.2018.08.021","DOI Link")</f>
        <v>DOI Link</v>
      </c>
      <c r="F1738" s="1" t="s">
        <v>7125</v>
      </c>
      <c r="G1738" s="1" t="s">
        <v>7126</v>
      </c>
    </row>
    <row r="1739" spans="1:7" x14ac:dyDescent="0.25">
      <c r="A1739" s="2">
        <v>1737</v>
      </c>
      <c r="B1739" s="1" t="s">
        <v>7127</v>
      </c>
      <c r="C1739" s="1" t="s">
        <v>7128</v>
      </c>
      <c r="D1739" s="1" t="s">
        <v>2012</v>
      </c>
      <c r="E1739" s="1" t="str">
        <f>HYPERLINK("https://doi.org/10.1016/j.tws.2018.08.017","DOI Link")</f>
        <v>DOI Link</v>
      </c>
      <c r="F1739" s="1" t="s">
        <v>7129</v>
      </c>
      <c r="G1739" s="1" t="s">
        <v>7130</v>
      </c>
    </row>
    <row r="1740" spans="1:7" x14ac:dyDescent="0.25">
      <c r="A1740" s="2">
        <v>1738</v>
      </c>
      <c r="B1740" s="1" t="s">
        <v>7131</v>
      </c>
      <c r="C1740" s="1" t="s">
        <v>7132</v>
      </c>
      <c r="D1740" s="1" t="s">
        <v>914</v>
      </c>
      <c r="E1740" s="1" t="str">
        <f>HYPERLINK("https://doi.org/10.1061/(ASCE)MT.1943-5533.0002489","DOI Link")</f>
        <v>DOI Link</v>
      </c>
      <c r="F1740" s="1" t="s">
        <v>7133</v>
      </c>
      <c r="G1740" s="1" t="s">
        <v>7134</v>
      </c>
    </row>
    <row r="1741" spans="1:7" x14ac:dyDescent="0.25">
      <c r="A1741" s="2">
        <v>1739</v>
      </c>
      <c r="B1741" s="1" t="s">
        <v>7135</v>
      </c>
      <c r="C1741" s="1" t="s">
        <v>7136</v>
      </c>
      <c r="D1741" s="1" t="s">
        <v>33</v>
      </c>
      <c r="E1741" s="1" t="str">
        <f>HYPERLINK("https://doi.org/10.1016/j.engfailanal.2018.07.017","DOI Link")</f>
        <v>DOI Link</v>
      </c>
      <c r="F1741" s="1" t="s">
        <v>7137</v>
      </c>
      <c r="G1741" s="1" t="s">
        <v>7138</v>
      </c>
    </row>
    <row r="1742" spans="1:7" x14ac:dyDescent="0.25">
      <c r="A1742" s="2">
        <v>1740</v>
      </c>
      <c r="B1742" s="1" t="s">
        <v>7139</v>
      </c>
      <c r="C1742" s="1" t="s">
        <v>7140</v>
      </c>
      <c r="D1742" s="1" t="s">
        <v>80</v>
      </c>
      <c r="E1742" s="1" t="str">
        <f>HYPERLINK("https://doi.org/10.1016/j.compstruct.2018.07.005","DOI Link")</f>
        <v>DOI Link</v>
      </c>
      <c r="F1742" s="1" t="s">
        <v>7141</v>
      </c>
      <c r="G1742" s="1" t="s">
        <v>7142</v>
      </c>
    </row>
    <row r="1743" spans="1:7" ht="14.4" x14ac:dyDescent="0.25">
      <c r="A1743" s="2">
        <v>1741</v>
      </c>
      <c r="B1743" s="1" t="s">
        <v>7143</v>
      </c>
      <c r="C1743" s="1" t="s">
        <v>7144</v>
      </c>
      <c r="D1743" s="1" t="s">
        <v>33</v>
      </c>
      <c r="E1743" s="1" t="str">
        <f>HYPERLINK("https://doi.org/10.1016/j.engfailanal.2018.06.026","DOI Link")</f>
        <v>DOI Link</v>
      </c>
      <c r="F1743" s="1" t="s">
        <v>8842</v>
      </c>
      <c r="G1743" s="1" t="s">
        <v>7145</v>
      </c>
    </row>
    <row r="1744" spans="1:7" x14ac:dyDescent="0.25">
      <c r="A1744" s="2">
        <v>1742</v>
      </c>
      <c r="B1744" s="1" t="s">
        <v>7146</v>
      </c>
      <c r="C1744" s="1" t="s">
        <v>7147</v>
      </c>
      <c r="D1744" s="1" t="s">
        <v>13</v>
      </c>
      <c r="E1744" s="1" t="str">
        <f>HYPERLINK("https://doi.org/10.1016/j.ijfatigue.2018.06.043","DOI Link")</f>
        <v>DOI Link</v>
      </c>
      <c r="F1744" s="1" t="s">
        <v>7148</v>
      </c>
      <c r="G1744" s="1" t="s">
        <v>7149</v>
      </c>
    </row>
    <row r="1745" spans="1:7" x14ac:dyDescent="0.25">
      <c r="A1745" s="2">
        <v>1743</v>
      </c>
      <c r="B1745" s="1" t="s">
        <v>7150</v>
      </c>
      <c r="C1745" s="1" t="s">
        <v>7151</v>
      </c>
      <c r="D1745" s="1" t="s">
        <v>13</v>
      </c>
      <c r="E1745" s="1" t="str">
        <f>HYPERLINK("https://doi.org/10.1016/j.ijfatigue.2018.06.009","DOI Link")</f>
        <v>DOI Link</v>
      </c>
      <c r="F1745" s="1" t="s">
        <v>7152</v>
      </c>
      <c r="G1745" s="1" t="s">
        <v>7153</v>
      </c>
    </row>
    <row r="1746" spans="1:7" ht="14.4" x14ac:dyDescent="0.25">
      <c r="A1746" s="2">
        <v>1744</v>
      </c>
      <c r="B1746" s="1" t="s">
        <v>7154</v>
      </c>
      <c r="C1746" s="1" t="s">
        <v>7155</v>
      </c>
      <c r="D1746" s="1" t="s">
        <v>745</v>
      </c>
      <c r="E1746" s="1" t="str">
        <f>HYPERLINK("https://doi.org/10.1016/j.fusengdes.2018.02.011","DOI Link")</f>
        <v>DOI Link</v>
      </c>
      <c r="F1746" s="1" t="s">
        <v>8843</v>
      </c>
      <c r="G1746" s="1" t="s">
        <v>7156</v>
      </c>
    </row>
    <row r="1747" spans="1:7" x14ac:dyDescent="0.25">
      <c r="A1747" s="2">
        <v>1745</v>
      </c>
      <c r="B1747" s="1" t="s">
        <v>7157</v>
      </c>
      <c r="C1747" s="1" t="s">
        <v>7158</v>
      </c>
      <c r="D1747" s="1" t="s">
        <v>46</v>
      </c>
      <c r="E1747" s="1" t="str">
        <f>HYPERLINK("https://doi.org/10.1016/j.conbuildmat.2018.07.249","DOI Link")</f>
        <v>DOI Link</v>
      </c>
      <c r="F1747" s="1" t="s">
        <v>7159</v>
      </c>
      <c r="G1747" s="1" t="s">
        <v>7160</v>
      </c>
    </row>
    <row r="1748" spans="1:7" x14ac:dyDescent="0.25">
      <c r="A1748" s="2">
        <v>1746</v>
      </c>
      <c r="B1748" s="1" t="s">
        <v>7161</v>
      </c>
      <c r="C1748" s="1" t="s">
        <v>7162</v>
      </c>
      <c r="D1748" s="1" t="s">
        <v>46</v>
      </c>
      <c r="E1748" s="1" t="str">
        <f>HYPERLINK("https://doi.org/10.1016/j.conbuildmat.2018.07.170","DOI Link")</f>
        <v>DOI Link</v>
      </c>
      <c r="F1748" s="1" t="s">
        <v>7163</v>
      </c>
      <c r="G1748" s="1" t="s">
        <v>7164</v>
      </c>
    </row>
    <row r="1749" spans="1:7" x14ac:dyDescent="0.25">
      <c r="A1749" s="2">
        <v>1747</v>
      </c>
      <c r="B1749" s="1" t="s">
        <v>7165</v>
      </c>
      <c r="C1749" s="1" t="s">
        <v>7166</v>
      </c>
      <c r="D1749" s="1" t="s">
        <v>351</v>
      </c>
      <c r="E1749" s="1" t="str">
        <f>HYPERLINK("https://doi.org/10.3390/met8100832","DOI Link")</f>
        <v>DOI Link</v>
      </c>
      <c r="F1749" s="1" t="s">
        <v>7167</v>
      </c>
      <c r="G1749" s="1" t="s">
        <v>7168</v>
      </c>
    </row>
    <row r="1750" spans="1:7" x14ac:dyDescent="0.25">
      <c r="A1750" s="2">
        <v>1748</v>
      </c>
      <c r="B1750" s="1" t="s">
        <v>7169</v>
      </c>
      <c r="C1750" s="1" t="s">
        <v>7170</v>
      </c>
      <c r="D1750" s="1" t="s">
        <v>463</v>
      </c>
      <c r="E1750" s="1" t="str">
        <f>HYPERLINK("https://doi.org/10.3390/app8101948","DOI Link")</f>
        <v>DOI Link</v>
      </c>
      <c r="F1750" s="1" t="s">
        <v>7171</v>
      </c>
      <c r="G1750" s="1" t="s">
        <v>7172</v>
      </c>
    </row>
    <row r="1751" spans="1:7" x14ac:dyDescent="0.25">
      <c r="A1751" s="2">
        <v>1749</v>
      </c>
      <c r="B1751" s="1" t="s">
        <v>7173</v>
      </c>
      <c r="C1751" s="1" t="s">
        <v>7174</v>
      </c>
      <c r="D1751" s="1" t="s">
        <v>2517</v>
      </c>
      <c r="E1751" s="1" t="str">
        <f>HYPERLINK("https://doi.org/10.16579/j.issn.1001.9669.2018.05.024","DOI Link")</f>
        <v>DOI Link</v>
      </c>
      <c r="F1751" s="1" t="s">
        <v>7175</v>
      </c>
      <c r="G1751" s="1" t="s">
        <v>7176</v>
      </c>
    </row>
    <row r="1752" spans="1:7" x14ac:dyDescent="0.25">
      <c r="A1752" s="2">
        <v>1750</v>
      </c>
      <c r="B1752" s="1" t="s">
        <v>7177</v>
      </c>
      <c r="C1752" s="1" t="s">
        <v>7178</v>
      </c>
      <c r="D1752" s="1" t="s">
        <v>2054</v>
      </c>
      <c r="E1752" s="1" t="str">
        <f>HYPERLINK("https://doi.org/10.3901/JME.2018.19.232","DOI Link")</f>
        <v>DOI Link</v>
      </c>
      <c r="F1752" s="1" t="s">
        <v>7179</v>
      </c>
      <c r="G1752" s="1" t="s">
        <v>7180</v>
      </c>
    </row>
    <row r="1753" spans="1:7" x14ac:dyDescent="0.25">
      <c r="A1753" s="2">
        <v>1751</v>
      </c>
      <c r="B1753" s="1" t="s">
        <v>7181</v>
      </c>
      <c r="C1753" s="1" t="s">
        <v>7182</v>
      </c>
      <c r="D1753" s="1" t="s">
        <v>1324</v>
      </c>
      <c r="E1753" s="1" t="str">
        <f>HYPERLINK("https://doi.org/10.1590/1679-78255259","DOI Link")</f>
        <v>DOI Link</v>
      </c>
      <c r="F1753" s="1" t="s">
        <v>7183</v>
      </c>
      <c r="G1753" s="1" t="s">
        <v>7184</v>
      </c>
    </row>
    <row r="1754" spans="1:7" x14ac:dyDescent="0.25">
      <c r="A1754" s="2">
        <v>1752</v>
      </c>
      <c r="B1754" s="1" t="s">
        <v>7185</v>
      </c>
      <c r="C1754" s="1" t="s">
        <v>7186</v>
      </c>
      <c r="D1754" s="1" t="s">
        <v>7187</v>
      </c>
      <c r="E1754" s="1" t="str">
        <f>HYPERLINK("https://doi.org/10.11916/j.issn.1005-9113.17031","DOI Link")</f>
        <v>DOI Link</v>
      </c>
      <c r="F1754" s="1" t="s">
        <v>7188</v>
      </c>
      <c r="G1754" s="1" t="s">
        <v>7189</v>
      </c>
    </row>
    <row r="1755" spans="1:7" x14ac:dyDescent="0.25">
      <c r="A1755" s="2">
        <v>1753</v>
      </c>
      <c r="B1755" s="1" t="s">
        <v>7190</v>
      </c>
      <c r="C1755" s="1" t="s">
        <v>7191</v>
      </c>
      <c r="D1755" s="1" t="s">
        <v>4028</v>
      </c>
      <c r="E1755" s="1" t="str">
        <f>HYPERLINK("https://doi.org/10.11868/j.issn.1005-5053.2017.000188","DOI Link")</f>
        <v>DOI Link</v>
      </c>
      <c r="F1755" s="1" t="s">
        <v>7192</v>
      </c>
      <c r="G1755" s="1" t="s">
        <v>7193</v>
      </c>
    </row>
    <row r="1756" spans="1:7" x14ac:dyDescent="0.25">
      <c r="A1756" s="2">
        <v>1754</v>
      </c>
      <c r="B1756" s="1" t="s">
        <v>7194</v>
      </c>
      <c r="C1756" s="1" t="s">
        <v>7195</v>
      </c>
      <c r="D1756" s="1" t="s">
        <v>1566</v>
      </c>
      <c r="E1756" s="1" t="str">
        <f>HYPERLINK("https://doi.org/10.3969/j.issn.1007-9629.2018.05.008","DOI Link")</f>
        <v>DOI Link</v>
      </c>
      <c r="F1756" s="1" t="s">
        <v>7196</v>
      </c>
      <c r="G1756" s="1" t="s">
        <v>7197</v>
      </c>
    </row>
    <row r="1757" spans="1:7" ht="14.4" x14ac:dyDescent="0.25">
      <c r="A1757" s="2">
        <v>1755</v>
      </c>
      <c r="B1757" s="1" t="s">
        <v>7198</v>
      </c>
      <c r="C1757" s="1" t="s">
        <v>7199</v>
      </c>
      <c r="D1757" s="1" t="s">
        <v>2083</v>
      </c>
      <c r="E1757" s="1" t="str">
        <f>HYPERLINK("https://doi.org/10.6052/j.issn.1000-4750.2017.06.0483","DOI Link")</f>
        <v>DOI Link</v>
      </c>
      <c r="F1757" s="1" t="s">
        <v>8844</v>
      </c>
      <c r="G1757" s="1" t="s">
        <v>7200</v>
      </c>
    </row>
    <row r="1758" spans="1:7" x14ac:dyDescent="0.25">
      <c r="A1758" s="2">
        <v>1756</v>
      </c>
      <c r="B1758" s="1" t="s">
        <v>7201</v>
      </c>
      <c r="C1758" s="1" t="s">
        <v>7202</v>
      </c>
      <c r="D1758" s="1" t="s">
        <v>1161</v>
      </c>
      <c r="E1758" s="1" t="str">
        <f>HYPERLINK("https://doi.org/10.2472/jsms.67.897","DOI Link")</f>
        <v>DOI Link</v>
      </c>
      <c r="F1758" s="1" t="s">
        <v>7203</v>
      </c>
      <c r="G1758" s="1" t="s">
        <v>7204</v>
      </c>
    </row>
    <row r="1759" spans="1:7" x14ac:dyDescent="0.25">
      <c r="A1759" s="2">
        <v>1757</v>
      </c>
      <c r="B1759" s="1" t="s">
        <v>7205</v>
      </c>
      <c r="C1759" s="1" t="s">
        <v>7206</v>
      </c>
      <c r="D1759" s="1" t="s">
        <v>2655</v>
      </c>
      <c r="E1759" s="1" t="str">
        <f>HYPERLINK("https://doi.org/10.1115/1.4040368","DOI Link")</f>
        <v>DOI Link</v>
      </c>
      <c r="F1759" s="1" t="s">
        <v>7207</v>
      </c>
      <c r="G1759" s="1" t="s">
        <v>7208</v>
      </c>
    </row>
    <row r="1760" spans="1:7" x14ac:dyDescent="0.25">
      <c r="A1760" s="2">
        <v>1758</v>
      </c>
      <c r="B1760" s="1" t="s">
        <v>7209</v>
      </c>
      <c r="C1760" s="1" t="s">
        <v>7210</v>
      </c>
      <c r="D1760" s="1" t="s">
        <v>7211</v>
      </c>
      <c r="E1760" s="1" t="str">
        <f>HYPERLINK("https://doi.org/10.1016/j.ijadhadh.2018.05.016","DOI Link")</f>
        <v>DOI Link</v>
      </c>
      <c r="F1760" s="1" t="s">
        <v>7212</v>
      </c>
      <c r="G1760" s="1" t="s">
        <v>7213</v>
      </c>
    </row>
    <row r="1761" spans="1:7" x14ac:dyDescent="0.25">
      <c r="A1761" s="2">
        <v>1759</v>
      </c>
      <c r="B1761" s="1" t="s">
        <v>7214</v>
      </c>
      <c r="C1761" s="1" t="s">
        <v>7215</v>
      </c>
      <c r="D1761" s="1" t="s">
        <v>6199</v>
      </c>
      <c r="E1761" s="1" t="str">
        <f>HYPERLINK("https://doi.org/10.3221/IGF-ESIS.46.28","DOI Link")</f>
        <v>DOI Link</v>
      </c>
      <c r="F1761" s="1" t="s">
        <v>7216</v>
      </c>
      <c r="G1761" s="1" t="s">
        <v>7217</v>
      </c>
    </row>
    <row r="1762" spans="1:7" x14ac:dyDescent="0.25">
      <c r="A1762" s="2">
        <v>1760</v>
      </c>
      <c r="B1762" s="1" t="s">
        <v>7218</v>
      </c>
      <c r="C1762" s="1" t="s">
        <v>7219</v>
      </c>
      <c r="D1762" s="1" t="s">
        <v>334</v>
      </c>
      <c r="E1762" s="1" t="str">
        <f>HYPERLINK("https://doi.org/10.1108/IJSI-12-2017-0073","DOI Link")</f>
        <v>DOI Link</v>
      </c>
      <c r="F1762" s="1" t="s">
        <v>7220</v>
      </c>
      <c r="G1762" s="1" t="s">
        <v>7221</v>
      </c>
    </row>
    <row r="1763" spans="1:7" x14ac:dyDescent="0.25">
      <c r="A1763" s="2">
        <v>1761</v>
      </c>
      <c r="B1763" s="1" t="s">
        <v>7222</v>
      </c>
      <c r="C1763" s="1" t="s">
        <v>7223</v>
      </c>
      <c r="D1763" s="1" t="s">
        <v>290</v>
      </c>
      <c r="E1763" s="1" t="str">
        <f>HYPERLINK("https://doi.org/10.1007/s11665-018-3625-y","DOI Link")</f>
        <v>DOI Link</v>
      </c>
      <c r="F1763" s="1" t="s">
        <v>7224</v>
      </c>
      <c r="G1763" s="1" t="s">
        <v>7225</v>
      </c>
    </row>
    <row r="1764" spans="1:7" x14ac:dyDescent="0.25">
      <c r="A1764" s="2">
        <v>1762</v>
      </c>
      <c r="B1764" s="1" t="s">
        <v>7226</v>
      </c>
      <c r="C1764" s="1" t="s">
        <v>7227</v>
      </c>
      <c r="D1764" s="1" t="s">
        <v>85</v>
      </c>
      <c r="E1764" s="1" t="str">
        <f>HYPERLINK("https://doi.org/10.1016/j.addma.2018.07.009","DOI Link")</f>
        <v>DOI Link</v>
      </c>
      <c r="F1764" s="1" t="s">
        <v>7228</v>
      </c>
      <c r="G1764" s="1" t="s">
        <v>7229</v>
      </c>
    </row>
    <row r="1765" spans="1:7" x14ac:dyDescent="0.25">
      <c r="A1765" s="2">
        <v>1763</v>
      </c>
      <c r="B1765" s="1" t="s">
        <v>7230</v>
      </c>
      <c r="C1765" s="1" t="s">
        <v>7231</v>
      </c>
      <c r="D1765" s="1" t="s">
        <v>7232</v>
      </c>
      <c r="E1765" s="1" t="str">
        <f>HYPERLINK("https://doi.org/10.1016/j.joen.2018.06.006","DOI Link")</f>
        <v>DOI Link</v>
      </c>
      <c r="F1765" s="1" t="s">
        <v>7233</v>
      </c>
      <c r="G1765" s="1" t="s">
        <v>7234</v>
      </c>
    </row>
    <row r="1766" spans="1:7" x14ac:dyDescent="0.25">
      <c r="A1766" s="2">
        <v>1764</v>
      </c>
      <c r="B1766" s="1" t="s">
        <v>7235</v>
      </c>
      <c r="C1766" s="1" t="s">
        <v>7236</v>
      </c>
      <c r="D1766" s="1" t="s">
        <v>768</v>
      </c>
      <c r="E1766" s="1" t="str">
        <f>HYPERLINK("https://doi.org/10.1061/(ASCE)CC.1943-5614.0000875","DOI Link")</f>
        <v>DOI Link</v>
      </c>
      <c r="F1766" s="1" t="s">
        <v>7237</v>
      </c>
      <c r="G1766" s="1" t="s">
        <v>7238</v>
      </c>
    </row>
    <row r="1767" spans="1:7" x14ac:dyDescent="0.25">
      <c r="A1767" s="2">
        <v>1765</v>
      </c>
      <c r="B1767" s="1" t="s">
        <v>7239</v>
      </c>
      <c r="C1767" s="1" t="s">
        <v>7240</v>
      </c>
      <c r="D1767" s="1" t="s">
        <v>23</v>
      </c>
      <c r="E1767" s="1" t="str">
        <f>HYPERLINK("https://doi.org/10.1061/(ASCE)ST.1943-541X.0002192","DOI Link")</f>
        <v>DOI Link</v>
      </c>
      <c r="F1767" s="1" t="s">
        <v>7241</v>
      </c>
      <c r="G1767" s="1" t="s">
        <v>7242</v>
      </c>
    </row>
    <row r="1768" spans="1:7" x14ac:dyDescent="0.25">
      <c r="A1768" s="2">
        <v>1766</v>
      </c>
      <c r="B1768" s="1" t="s">
        <v>7243</v>
      </c>
      <c r="C1768" s="1" t="s">
        <v>7244</v>
      </c>
      <c r="D1768" s="1" t="s">
        <v>75</v>
      </c>
      <c r="E1768" s="1" t="str">
        <f>HYPERLINK("https://doi.org/10.1061/(ASCE)BE.1943-5592.0001280","DOI Link")</f>
        <v>DOI Link</v>
      </c>
      <c r="F1768" s="1" t="s">
        <v>7245</v>
      </c>
      <c r="G1768" s="1" t="s">
        <v>7246</v>
      </c>
    </row>
    <row r="1769" spans="1:7" x14ac:dyDescent="0.25">
      <c r="A1769" s="2">
        <v>1767</v>
      </c>
      <c r="B1769" s="1" t="s">
        <v>7247</v>
      </c>
      <c r="C1769" s="1" t="s">
        <v>7248</v>
      </c>
      <c r="D1769" s="1" t="s">
        <v>23</v>
      </c>
      <c r="E1769" s="1" t="str">
        <f>HYPERLINK("https://doi.org/10.1061/(ASCE)ST.1943-541X.0002184","DOI Link")</f>
        <v>DOI Link</v>
      </c>
      <c r="F1769" s="1" t="s">
        <v>7249</v>
      </c>
      <c r="G1769" s="1" t="s">
        <v>7250</v>
      </c>
    </row>
    <row r="1770" spans="1:7" ht="14.4" x14ac:dyDescent="0.25">
      <c r="A1770" s="2">
        <v>1768</v>
      </c>
      <c r="B1770" s="1" t="s">
        <v>7251</v>
      </c>
      <c r="C1770" s="1" t="s">
        <v>7252</v>
      </c>
      <c r="D1770" s="1" t="s">
        <v>224</v>
      </c>
      <c r="E1770" s="1" t="str">
        <f>HYPERLINK("https://doi.org/10.1016/j.engstruct.2018.06.074","DOI Link")</f>
        <v>DOI Link</v>
      </c>
      <c r="F1770" s="1" t="s">
        <v>8845</v>
      </c>
      <c r="G1770" s="1" t="s">
        <v>7253</v>
      </c>
    </row>
    <row r="1771" spans="1:7" x14ac:dyDescent="0.25">
      <c r="A1771" s="2">
        <v>1769</v>
      </c>
      <c r="B1771" s="1" t="s">
        <v>7254</v>
      </c>
      <c r="C1771" s="1" t="s">
        <v>7255</v>
      </c>
      <c r="D1771" s="1" t="s">
        <v>272</v>
      </c>
      <c r="E1771" s="1" t="str">
        <f>HYPERLINK("https://doi.org/10.1016/j.engfracmech.2018.06.014","DOI Link")</f>
        <v>DOI Link</v>
      </c>
      <c r="F1771" s="1" t="s">
        <v>7256</v>
      </c>
      <c r="G1771" s="1" t="s">
        <v>7257</v>
      </c>
    </row>
    <row r="1772" spans="1:7" x14ac:dyDescent="0.25">
      <c r="A1772" s="2">
        <v>1770</v>
      </c>
      <c r="B1772" s="1" t="s">
        <v>7258</v>
      </c>
      <c r="C1772" s="1" t="s">
        <v>7259</v>
      </c>
      <c r="D1772" s="1" t="s">
        <v>224</v>
      </c>
      <c r="E1772" s="1" t="str">
        <f>HYPERLINK("https://doi.org/10.1016/j.engstruct.2018.05.112","DOI Link")</f>
        <v>DOI Link</v>
      </c>
      <c r="F1772" s="1" t="s">
        <v>7260</v>
      </c>
      <c r="G1772" s="1" t="s">
        <v>7261</v>
      </c>
    </row>
    <row r="1773" spans="1:7" x14ac:dyDescent="0.25">
      <c r="A1773" s="2">
        <v>1771</v>
      </c>
      <c r="B1773" s="1" t="s">
        <v>7262</v>
      </c>
      <c r="C1773" s="1" t="s">
        <v>7263</v>
      </c>
      <c r="D1773" s="1" t="s">
        <v>3852</v>
      </c>
      <c r="E1773" s="1" t="str">
        <f>HYPERLINK("https://doi.org/10.1016/j.jnucmat.2018.05.064","DOI Link")</f>
        <v>DOI Link</v>
      </c>
      <c r="F1773" s="1" t="s">
        <v>7264</v>
      </c>
      <c r="G1773" s="1" t="s">
        <v>7265</v>
      </c>
    </row>
    <row r="1774" spans="1:7" ht="14.4" x14ac:dyDescent="0.25">
      <c r="A1774" s="2">
        <v>1772</v>
      </c>
      <c r="B1774" s="1" t="s">
        <v>7266</v>
      </c>
      <c r="C1774" s="1" t="s">
        <v>7267</v>
      </c>
      <c r="D1774" s="1" t="s">
        <v>170</v>
      </c>
      <c r="E1774" s="1" t="str">
        <f>HYPERLINK("https://doi.org/10.1016/j.triboint.2018.05.029","DOI Link")</f>
        <v>DOI Link</v>
      </c>
      <c r="F1774" s="1" t="s">
        <v>8846</v>
      </c>
      <c r="G1774" s="1" t="s">
        <v>7268</v>
      </c>
    </row>
    <row r="1775" spans="1:7" x14ac:dyDescent="0.25">
      <c r="A1775" s="2">
        <v>1773</v>
      </c>
      <c r="B1775" s="1" t="s">
        <v>7269</v>
      </c>
      <c r="C1775" s="1" t="s">
        <v>7270</v>
      </c>
      <c r="D1775" s="1" t="s">
        <v>705</v>
      </c>
      <c r="E1775" s="1" t="str">
        <f>HYPERLINK("https://doi.org/10.11918/j.issn.0367-6234.201707026","DOI Link")</f>
        <v>DOI Link</v>
      </c>
      <c r="F1775" s="1" t="s">
        <v>7271</v>
      </c>
      <c r="G1775" s="1" t="s">
        <v>7272</v>
      </c>
    </row>
    <row r="1776" spans="1:7" x14ac:dyDescent="0.25">
      <c r="A1776" s="2">
        <v>1774</v>
      </c>
      <c r="B1776" s="1" t="s">
        <v>7273</v>
      </c>
      <c r="C1776" s="1" t="s">
        <v>7274</v>
      </c>
      <c r="D1776" s="1" t="s">
        <v>267</v>
      </c>
      <c r="E1776" s="1" t="str">
        <f>HYPERLINK("https://doi.org/10.1016/j.msea.2018.08.073","DOI Link")</f>
        <v>DOI Link</v>
      </c>
      <c r="F1776" s="1" t="s">
        <v>7275</v>
      </c>
      <c r="G1776" s="1" t="s">
        <v>7276</v>
      </c>
    </row>
    <row r="1777" spans="1:7" x14ac:dyDescent="0.25">
      <c r="A1777" s="2">
        <v>1775</v>
      </c>
      <c r="B1777" s="1" t="s">
        <v>7277</v>
      </c>
      <c r="C1777" s="1" t="s">
        <v>7278</v>
      </c>
      <c r="D1777" s="1" t="s">
        <v>595</v>
      </c>
      <c r="E1777" s="1" t="str">
        <f>HYPERLINK("https://doi.org/10.15961/j.jsuese.201700591","DOI Link")</f>
        <v>DOI Link</v>
      </c>
      <c r="F1777" s="1" t="s">
        <v>7279</v>
      </c>
      <c r="G1777" s="1" t="s">
        <v>7280</v>
      </c>
    </row>
    <row r="1778" spans="1:7" x14ac:dyDescent="0.25">
      <c r="A1778" s="2">
        <v>1776</v>
      </c>
      <c r="B1778" s="1" t="s">
        <v>7281</v>
      </c>
      <c r="C1778" s="1" t="s">
        <v>7282</v>
      </c>
      <c r="D1778" s="1" t="s">
        <v>2041</v>
      </c>
      <c r="E1778" s="1" t="str">
        <f>HYPERLINK("https://doi.org/10.13465/j.cnki.jvs.2018.17.037","DOI Link")</f>
        <v>DOI Link</v>
      </c>
      <c r="F1778" s="1" t="s">
        <v>7283</v>
      </c>
      <c r="G1778" s="1" t="s">
        <v>7284</v>
      </c>
    </row>
    <row r="1779" spans="1:7" x14ac:dyDescent="0.25">
      <c r="A1779" s="2">
        <v>1777</v>
      </c>
      <c r="B1779" s="1" t="s">
        <v>7285</v>
      </c>
      <c r="C1779" s="1" t="s">
        <v>7286</v>
      </c>
      <c r="D1779" s="1" t="s">
        <v>3938</v>
      </c>
      <c r="E1779" s="1" t="str">
        <f>HYPERLINK("https://doi.org/10.1016/j.actamat.2018.07.036","DOI Link")</f>
        <v>DOI Link</v>
      </c>
      <c r="F1779" s="1" t="s">
        <v>7287</v>
      </c>
      <c r="G1779" s="1" t="s">
        <v>7288</v>
      </c>
    </row>
    <row r="1780" spans="1:7" x14ac:dyDescent="0.25">
      <c r="A1780" s="2">
        <v>1778</v>
      </c>
      <c r="B1780" s="1" t="s">
        <v>7289</v>
      </c>
      <c r="C1780" s="1" t="s">
        <v>7290</v>
      </c>
      <c r="D1780" s="1" t="s">
        <v>6036</v>
      </c>
      <c r="E1780" s="1" t="str">
        <f>HYPERLINK("https://doi.org/10.1016/j.surfcoat.2018.06.041","DOI Link")</f>
        <v>DOI Link</v>
      </c>
      <c r="F1780" s="1" t="s">
        <v>7291</v>
      </c>
      <c r="G1780" s="1" t="s">
        <v>7292</v>
      </c>
    </row>
    <row r="1781" spans="1:7" x14ac:dyDescent="0.25">
      <c r="A1781" s="2">
        <v>1779</v>
      </c>
      <c r="B1781" s="1" t="s">
        <v>7293</v>
      </c>
      <c r="C1781" s="1" t="s">
        <v>7294</v>
      </c>
      <c r="D1781" s="1" t="s">
        <v>56</v>
      </c>
      <c r="E1781" s="1" t="str">
        <f>HYPERLINK("https://doi.org/10.1016/j.oceaneng.2018.06.040","DOI Link")</f>
        <v>DOI Link</v>
      </c>
      <c r="F1781" s="1" t="s">
        <v>7295</v>
      </c>
      <c r="G1781" s="1" t="s">
        <v>7296</v>
      </c>
    </row>
    <row r="1782" spans="1:7" x14ac:dyDescent="0.25">
      <c r="A1782" s="2">
        <v>1780</v>
      </c>
      <c r="B1782" s="1" t="s">
        <v>7297</v>
      </c>
      <c r="C1782" s="1" t="s">
        <v>7298</v>
      </c>
      <c r="D1782" s="1" t="s">
        <v>1557</v>
      </c>
      <c r="E1782" s="1" t="str">
        <f>HYPERLINK("https://doi.org/10.1016/j.jmmm.2018.05.019","DOI Link")</f>
        <v>DOI Link</v>
      </c>
      <c r="F1782" s="1" t="s">
        <v>7299</v>
      </c>
      <c r="G1782" s="1" t="s">
        <v>7300</v>
      </c>
    </row>
    <row r="1783" spans="1:7" x14ac:dyDescent="0.25">
      <c r="A1783" s="2">
        <v>1781</v>
      </c>
      <c r="B1783" s="1" t="s">
        <v>7301</v>
      </c>
      <c r="C1783" s="1" t="s">
        <v>7302</v>
      </c>
      <c r="D1783" s="1" t="s">
        <v>481</v>
      </c>
      <c r="E1783" s="1" t="str">
        <f>HYPERLINK("https://doi.org/10.13228/j.boyuan.issn0449-749x.20180099","DOI Link")</f>
        <v>DOI Link</v>
      </c>
      <c r="F1783" s="1" t="s">
        <v>7303</v>
      </c>
      <c r="G1783" s="1" t="s">
        <v>7304</v>
      </c>
    </row>
    <row r="1784" spans="1:7" x14ac:dyDescent="0.25">
      <c r="A1784" s="2">
        <v>1782</v>
      </c>
      <c r="B1784" s="1" t="s">
        <v>7305</v>
      </c>
      <c r="C1784" s="1" t="s">
        <v>7306</v>
      </c>
      <c r="D1784" s="1" t="s">
        <v>7307</v>
      </c>
      <c r="E1784" s="1" t="str">
        <f>HYPERLINK("https://doi.org/10.13373/j.cnki.cjrm.XY18050031","DOI Link")</f>
        <v>DOI Link</v>
      </c>
      <c r="F1784" s="1" t="s">
        <v>7308</v>
      </c>
      <c r="G1784" s="1" t="s">
        <v>7309</v>
      </c>
    </row>
    <row r="1785" spans="1:7" x14ac:dyDescent="0.25">
      <c r="A1785" s="2">
        <v>1783</v>
      </c>
      <c r="B1785" s="1" t="s">
        <v>7310</v>
      </c>
      <c r="C1785" s="1" t="s">
        <v>7311</v>
      </c>
      <c r="D1785" s="1" t="s">
        <v>2083</v>
      </c>
      <c r="E1785" s="1" t="str">
        <f>HYPERLINK("https://doi.org/10.6052/j.issn.1000-4750.2017.06.0432","DOI Link")</f>
        <v>DOI Link</v>
      </c>
      <c r="F1785" s="1" t="s">
        <v>7312</v>
      </c>
      <c r="G1785" s="1" t="s">
        <v>7313</v>
      </c>
    </row>
    <row r="1786" spans="1:7" x14ac:dyDescent="0.25">
      <c r="A1786" s="2">
        <v>1784</v>
      </c>
      <c r="B1786" s="1" t="s">
        <v>7314</v>
      </c>
      <c r="C1786" s="1" t="s">
        <v>7315</v>
      </c>
      <c r="D1786" s="1" t="s">
        <v>2451</v>
      </c>
      <c r="E1786" s="1" t="str">
        <f>HYPERLINK("https://doi.org/10.1002/stab.201810016","DOI Link")</f>
        <v>DOI Link</v>
      </c>
      <c r="F1786" s="1" t="s">
        <v>7316</v>
      </c>
      <c r="G1786" s="1" t="s">
        <v>7317</v>
      </c>
    </row>
    <row r="1787" spans="1:7" x14ac:dyDescent="0.25">
      <c r="A1787" s="2">
        <v>1785</v>
      </c>
      <c r="B1787" s="1" t="s">
        <v>7318</v>
      </c>
      <c r="C1787" s="1" t="s">
        <v>7319</v>
      </c>
      <c r="D1787" s="1" t="s">
        <v>740</v>
      </c>
      <c r="E1787" s="1" t="str">
        <f>HYPERLINK("https://doi.org/10.1007/s13296-018-0026-x","DOI Link")</f>
        <v>DOI Link</v>
      </c>
      <c r="F1787" s="1" t="s">
        <v>7320</v>
      </c>
      <c r="G1787" s="1" t="s">
        <v>7321</v>
      </c>
    </row>
    <row r="1788" spans="1:7" x14ac:dyDescent="0.25">
      <c r="A1788" s="2">
        <v>1786</v>
      </c>
      <c r="B1788" s="1" t="s">
        <v>7322</v>
      </c>
      <c r="C1788" s="1" t="s">
        <v>7323</v>
      </c>
      <c r="D1788" s="1" t="s">
        <v>272</v>
      </c>
      <c r="E1788" s="1" t="str">
        <f>HYPERLINK("https://doi.org/10.1016/j.engfracmech.2018.08.003","DOI Link")</f>
        <v>DOI Link</v>
      </c>
      <c r="F1788" s="1" t="s">
        <v>7324</v>
      </c>
      <c r="G1788" s="1" t="s">
        <v>7325</v>
      </c>
    </row>
    <row r="1789" spans="1:7" x14ac:dyDescent="0.25">
      <c r="A1789" s="2">
        <v>1787</v>
      </c>
      <c r="B1789" s="1" t="s">
        <v>7326</v>
      </c>
      <c r="C1789" s="1" t="s">
        <v>7327</v>
      </c>
      <c r="D1789" s="1" t="s">
        <v>125</v>
      </c>
      <c r="E1789" s="1" t="str">
        <f>HYPERLINK("https://doi.org/10.1007/s40430-018-1335-x","DOI Link")</f>
        <v>DOI Link</v>
      </c>
      <c r="F1789" s="1" t="s">
        <v>7328</v>
      </c>
      <c r="G1789" s="1" t="s">
        <v>7329</v>
      </c>
    </row>
    <row r="1790" spans="1:7" x14ac:dyDescent="0.25">
      <c r="A1790" s="2">
        <v>1788</v>
      </c>
      <c r="B1790" s="1" t="s">
        <v>7330</v>
      </c>
      <c r="C1790" s="1" t="s">
        <v>7331</v>
      </c>
      <c r="D1790" s="1" t="s">
        <v>417</v>
      </c>
      <c r="E1790" s="1" t="str">
        <f>HYPERLINK("https://doi.org/10.1111/ffe.12831","DOI Link")</f>
        <v>DOI Link</v>
      </c>
      <c r="F1790" s="1" t="s">
        <v>7332</v>
      </c>
      <c r="G1790" s="1" t="s">
        <v>7333</v>
      </c>
    </row>
    <row r="1791" spans="1:7" x14ac:dyDescent="0.25">
      <c r="A1791" s="2">
        <v>1789</v>
      </c>
      <c r="B1791" s="1" t="s">
        <v>7334</v>
      </c>
      <c r="C1791" s="1" t="s">
        <v>7335</v>
      </c>
      <c r="D1791" s="1" t="s">
        <v>272</v>
      </c>
      <c r="E1791" s="1" t="str">
        <f>HYPERLINK("https://doi.org/10.1016/j.engfracmech.2018.07.030","DOI Link")</f>
        <v>DOI Link</v>
      </c>
      <c r="F1791" s="1" t="s">
        <v>7336</v>
      </c>
      <c r="G1791" s="1" t="s">
        <v>7337</v>
      </c>
    </row>
    <row r="1792" spans="1:7" x14ac:dyDescent="0.25">
      <c r="A1792" s="2">
        <v>1790</v>
      </c>
      <c r="B1792" s="1" t="s">
        <v>7338</v>
      </c>
      <c r="C1792" s="1" t="s">
        <v>7339</v>
      </c>
      <c r="D1792" s="1" t="s">
        <v>272</v>
      </c>
      <c r="E1792" s="1" t="str">
        <f>HYPERLINK("https://doi.org/10.1016/j.engfracmech.2018.07.022","DOI Link")</f>
        <v>DOI Link</v>
      </c>
      <c r="F1792" s="1" t="s">
        <v>7340</v>
      </c>
      <c r="G1792" s="1" t="s">
        <v>7341</v>
      </c>
    </row>
    <row r="1793" spans="1:7" x14ac:dyDescent="0.25">
      <c r="A1793" s="2">
        <v>1791</v>
      </c>
      <c r="B1793" s="1" t="s">
        <v>7342</v>
      </c>
      <c r="C1793" s="1" t="s">
        <v>7343</v>
      </c>
      <c r="D1793" s="1" t="s">
        <v>914</v>
      </c>
      <c r="E1793" s="1" t="str">
        <f>HYPERLINK("https://doi.org/10.1061/(ASCE)MT.1943-5533.0002420","DOI Link")</f>
        <v>DOI Link</v>
      </c>
      <c r="F1793" s="1" t="s">
        <v>7344</v>
      </c>
      <c r="G1793" s="1" t="s">
        <v>7345</v>
      </c>
    </row>
    <row r="1794" spans="1:7" x14ac:dyDescent="0.25">
      <c r="A1794" s="2">
        <v>1792</v>
      </c>
      <c r="B1794" s="1" t="s">
        <v>7346</v>
      </c>
      <c r="C1794" s="1" t="s">
        <v>7347</v>
      </c>
      <c r="D1794" s="1" t="s">
        <v>75</v>
      </c>
      <c r="E1794" s="1" t="str">
        <f>HYPERLINK("https://doi.org/10.1061/(ASCE)BE.1943-5592.0001286","DOI Link")</f>
        <v>DOI Link</v>
      </c>
      <c r="F1794" s="1" t="s">
        <v>7348</v>
      </c>
      <c r="G1794" s="1" t="s">
        <v>7349</v>
      </c>
    </row>
    <row r="1795" spans="1:7" x14ac:dyDescent="0.25">
      <c r="A1795" s="2">
        <v>1793</v>
      </c>
      <c r="B1795" s="1" t="s">
        <v>7350</v>
      </c>
      <c r="C1795" s="1" t="s">
        <v>7351</v>
      </c>
      <c r="D1795" s="1" t="s">
        <v>2217</v>
      </c>
      <c r="E1795" s="1" t="str">
        <f>HYPERLINK("https://doi.org/10.1016/j.marstruc.2018.06.008","DOI Link")</f>
        <v>DOI Link</v>
      </c>
      <c r="F1795" s="1" t="s">
        <v>7352</v>
      </c>
      <c r="G1795" s="1" t="s">
        <v>7353</v>
      </c>
    </row>
    <row r="1796" spans="1:7" x14ac:dyDescent="0.25">
      <c r="A1796" s="2">
        <v>1794</v>
      </c>
      <c r="B1796" s="1" t="s">
        <v>7354</v>
      </c>
      <c r="C1796" s="1" t="s">
        <v>7355</v>
      </c>
      <c r="D1796" s="1" t="s">
        <v>2217</v>
      </c>
      <c r="E1796" s="1" t="str">
        <f>HYPERLINK("https://doi.org/10.1016/j.marstruc.2018.06.011","DOI Link")</f>
        <v>DOI Link</v>
      </c>
      <c r="F1796" s="1" t="s">
        <v>7356</v>
      </c>
      <c r="G1796" s="1" t="s">
        <v>7357</v>
      </c>
    </row>
    <row r="1797" spans="1:7" ht="14.4" x14ac:dyDescent="0.25">
      <c r="A1797" s="2">
        <v>1795</v>
      </c>
      <c r="B1797" s="1" t="s">
        <v>7358</v>
      </c>
      <c r="C1797" s="1" t="s">
        <v>7359</v>
      </c>
      <c r="D1797" s="1" t="s">
        <v>13</v>
      </c>
      <c r="E1797" s="1" t="str">
        <f>HYPERLINK("https://doi.org/10.1016/j.ijfatigue.2018.05.031","DOI Link")</f>
        <v>DOI Link</v>
      </c>
      <c r="F1797" s="1" t="s">
        <v>8847</v>
      </c>
      <c r="G1797" s="1" t="s">
        <v>7360</v>
      </c>
    </row>
    <row r="1798" spans="1:7" x14ac:dyDescent="0.25">
      <c r="A1798" s="2">
        <v>1796</v>
      </c>
      <c r="B1798" s="1" t="s">
        <v>7361</v>
      </c>
      <c r="C1798" s="1" t="s">
        <v>7362</v>
      </c>
      <c r="D1798" s="1" t="s">
        <v>2012</v>
      </c>
      <c r="E1798" s="1" t="str">
        <f>HYPERLINK("https://doi.org/10.1016/j.tws.2018.06.004","DOI Link")</f>
        <v>DOI Link</v>
      </c>
      <c r="F1798" s="1" t="s">
        <v>7363</v>
      </c>
      <c r="G1798" s="1" t="s">
        <v>7364</v>
      </c>
    </row>
    <row r="1799" spans="1:7" x14ac:dyDescent="0.25">
      <c r="A1799" s="2">
        <v>1797</v>
      </c>
      <c r="B1799" s="1" t="s">
        <v>7365</v>
      </c>
      <c r="C1799" s="1" t="s">
        <v>7366</v>
      </c>
      <c r="D1799" s="1" t="s">
        <v>13</v>
      </c>
      <c r="E1799" s="1" t="str">
        <f>HYPERLINK("https://doi.org/10.1016/j.ijfatigue.2018.05.005","DOI Link")</f>
        <v>DOI Link</v>
      </c>
      <c r="F1799" s="1" t="s">
        <v>7367</v>
      </c>
      <c r="G1799" s="1" t="s">
        <v>7368</v>
      </c>
    </row>
    <row r="1800" spans="1:7" x14ac:dyDescent="0.25">
      <c r="A1800" s="2">
        <v>1798</v>
      </c>
      <c r="B1800" s="1" t="s">
        <v>7369</v>
      </c>
      <c r="C1800" s="1" t="s">
        <v>7370</v>
      </c>
      <c r="D1800" s="1" t="s">
        <v>13</v>
      </c>
      <c r="E1800" s="1" t="str">
        <f>HYPERLINK("https://doi.org/10.1016/j.ijfatigue.2018.05.020","DOI Link")</f>
        <v>DOI Link</v>
      </c>
      <c r="F1800" s="1" t="s">
        <v>7371</v>
      </c>
      <c r="G1800" s="1" t="s">
        <v>7372</v>
      </c>
    </row>
    <row r="1801" spans="1:7" x14ac:dyDescent="0.25">
      <c r="A1801" s="2">
        <v>1799</v>
      </c>
      <c r="B1801" s="1" t="s">
        <v>7373</v>
      </c>
      <c r="C1801" s="1" t="s">
        <v>7374</v>
      </c>
      <c r="D1801" s="1" t="s">
        <v>3606</v>
      </c>
      <c r="E1801" s="1" t="str">
        <f>HYPERLINK("https://doi.org/10.1016/j.acme.2018.03.005","DOI Link")</f>
        <v>DOI Link</v>
      </c>
      <c r="F1801" s="1" t="s">
        <v>7375</v>
      </c>
      <c r="G1801" s="1" t="s">
        <v>7376</v>
      </c>
    </row>
    <row r="1802" spans="1:7" x14ac:dyDescent="0.25">
      <c r="A1802" s="2">
        <v>1800</v>
      </c>
      <c r="B1802" s="1" t="s">
        <v>7377</v>
      </c>
      <c r="C1802" s="1" t="s">
        <v>7378</v>
      </c>
      <c r="D1802" s="1" t="s">
        <v>5914</v>
      </c>
      <c r="E1802" s="1" t="str">
        <f>HYPERLINK("https://doi.org/10.1007/s00784-018-2362-9","DOI Link")</f>
        <v>DOI Link</v>
      </c>
      <c r="F1802" s="1" t="s">
        <v>7379</v>
      </c>
      <c r="G1802" s="1" t="s">
        <v>7380</v>
      </c>
    </row>
    <row r="1803" spans="1:7" x14ac:dyDescent="0.25">
      <c r="A1803" s="2">
        <v>1801</v>
      </c>
      <c r="B1803" s="1" t="s">
        <v>7381</v>
      </c>
      <c r="C1803" s="1" t="s">
        <v>7382</v>
      </c>
      <c r="D1803" s="1" t="s">
        <v>46</v>
      </c>
      <c r="E1803" s="1" t="str">
        <f>HYPERLINK("https://doi.org/10.1016/j.conbuildmat.2018.06.028","DOI Link")</f>
        <v>DOI Link</v>
      </c>
      <c r="F1803" s="1" t="s">
        <v>7383</v>
      </c>
      <c r="G1803" s="1" t="s">
        <v>7384</v>
      </c>
    </row>
    <row r="1804" spans="1:7" x14ac:dyDescent="0.25">
      <c r="A1804" s="2">
        <v>1802</v>
      </c>
      <c r="B1804" s="1" t="s">
        <v>7385</v>
      </c>
      <c r="C1804" s="1" t="s">
        <v>7386</v>
      </c>
      <c r="D1804" s="1" t="s">
        <v>2162</v>
      </c>
      <c r="E1804" s="1" t="str">
        <f>HYPERLINK("https://doi.org/10.13251/j.issn.0254-6051.2018.08.017","DOI Link")</f>
        <v>DOI Link</v>
      </c>
      <c r="F1804" s="1" t="s">
        <v>7387</v>
      </c>
      <c r="G1804" s="1" t="s">
        <v>7388</v>
      </c>
    </row>
    <row r="1805" spans="1:7" ht="14.4" x14ac:dyDescent="0.25">
      <c r="A1805" s="2">
        <v>1803</v>
      </c>
      <c r="B1805" s="1" t="s">
        <v>7389</v>
      </c>
      <c r="C1805" s="1" t="s">
        <v>7390</v>
      </c>
      <c r="D1805" s="1" t="s">
        <v>1241</v>
      </c>
      <c r="E1805" s="1" t="str">
        <f>HYPERLINK("https://doi.org/10.1080/09507116.2017.1346219","DOI Link")</f>
        <v>DOI Link</v>
      </c>
      <c r="F1805" s="1" t="s">
        <v>8848</v>
      </c>
      <c r="G1805" s="1" t="s">
        <v>7391</v>
      </c>
    </row>
    <row r="1806" spans="1:7" x14ac:dyDescent="0.25">
      <c r="A1806" s="2">
        <v>1804</v>
      </c>
      <c r="B1806" s="1" t="s">
        <v>7392</v>
      </c>
      <c r="C1806" s="1" t="s">
        <v>7393</v>
      </c>
      <c r="D1806" s="1" t="s">
        <v>248</v>
      </c>
      <c r="E1806" s="1" t="str">
        <f>HYPERLINK("https://doi.org/10.3390/ma11081456","DOI Link")</f>
        <v>DOI Link</v>
      </c>
      <c r="F1806" s="1" t="s">
        <v>7394</v>
      </c>
      <c r="G1806" s="1" t="s">
        <v>7395</v>
      </c>
    </row>
    <row r="1807" spans="1:7" x14ac:dyDescent="0.25">
      <c r="A1807" s="2">
        <v>1805</v>
      </c>
      <c r="B1807" s="1" t="s">
        <v>7396</v>
      </c>
      <c r="C1807" s="1" t="s">
        <v>7397</v>
      </c>
      <c r="D1807" s="1" t="s">
        <v>325</v>
      </c>
      <c r="E1807" s="1" t="str">
        <f>HYPERLINK("https://doi.org/10.1016/j.apsusc.2018.01.146","DOI Link")</f>
        <v>DOI Link</v>
      </c>
      <c r="F1807" s="1" t="s">
        <v>7398</v>
      </c>
      <c r="G1807" s="1" t="s">
        <v>7399</v>
      </c>
    </row>
    <row r="1808" spans="1:7" x14ac:dyDescent="0.25">
      <c r="A1808" s="2">
        <v>1806</v>
      </c>
      <c r="B1808" s="1" t="s">
        <v>7400</v>
      </c>
      <c r="C1808" s="1" t="s">
        <v>7401</v>
      </c>
      <c r="D1808" s="1" t="s">
        <v>46</v>
      </c>
      <c r="E1808" s="1" t="str">
        <f>HYPERLINK("https://doi.org/10.1016/j.conbuildmat.2018.05.218","DOI Link")</f>
        <v>DOI Link</v>
      </c>
      <c r="F1808" s="1" t="s">
        <v>7402</v>
      </c>
      <c r="G1808" s="1" t="s">
        <v>7403</v>
      </c>
    </row>
    <row r="1809" spans="1:7" x14ac:dyDescent="0.25">
      <c r="A1809" s="2">
        <v>1807</v>
      </c>
      <c r="B1809" s="1" t="s">
        <v>7404</v>
      </c>
      <c r="C1809" s="1" t="s">
        <v>7405</v>
      </c>
      <c r="D1809" s="1" t="s">
        <v>267</v>
      </c>
      <c r="E1809" s="1" t="str">
        <f>HYPERLINK("https://doi.org/10.1016/j.msea.2018.06.078","DOI Link")</f>
        <v>DOI Link</v>
      </c>
      <c r="F1809" s="1" t="s">
        <v>7406</v>
      </c>
      <c r="G1809" s="1" t="s">
        <v>7407</v>
      </c>
    </row>
    <row r="1810" spans="1:7" x14ac:dyDescent="0.25">
      <c r="A1810" s="2">
        <v>1808</v>
      </c>
      <c r="B1810" s="1" t="s">
        <v>7408</v>
      </c>
      <c r="C1810" s="1" t="s">
        <v>7409</v>
      </c>
      <c r="D1810" s="1" t="s">
        <v>3670</v>
      </c>
      <c r="E1810" s="1" t="str">
        <f>HYPERLINK("https://doi.org/10.13228/j.boyuan.issn1001-0963.20170376","DOI Link")</f>
        <v>DOI Link</v>
      </c>
      <c r="F1810" s="1" t="s">
        <v>7410</v>
      </c>
      <c r="G1810" s="1" t="s">
        <v>7411</v>
      </c>
    </row>
    <row r="1811" spans="1:7" x14ac:dyDescent="0.25">
      <c r="A1811" s="2">
        <v>1809</v>
      </c>
      <c r="B1811" s="1" t="s">
        <v>7412</v>
      </c>
      <c r="C1811" s="1" t="s">
        <v>7413</v>
      </c>
      <c r="D1811" s="1" t="s">
        <v>605</v>
      </c>
      <c r="E1811" s="1" t="str">
        <f>HYPERLINK("https://doi.org/10.14006/j.jzjgxb.2018.08.018","DOI Link")</f>
        <v>DOI Link</v>
      </c>
      <c r="F1811" s="1" t="s">
        <v>7414</v>
      </c>
      <c r="G1811" s="1" t="s">
        <v>7415</v>
      </c>
    </row>
    <row r="1812" spans="1:7" x14ac:dyDescent="0.25">
      <c r="A1812" s="2">
        <v>1810</v>
      </c>
      <c r="B1812" s="1" t="s">
        <v>7416</v>
      </c>
      <c r="C1812" s="1" t="s">
        <v>7417</v>
      </c>
      <c r="D1812" s="1" t="s">
        <v>605</v>
      </c>
      <c r="E1812" s="1" t="str">
        <f>HYPERLINK("https://doi.org/10.14006/j.jzjgxb.2018.08.019","DOI Link")</f>
        <v>DOI Link</v>
      </c>
      <c r="F1812" s="1" t="s">
        <v>7418</v>
      </c>
      <c r="G1812" s="1" t="s">
        <v>7419</v>
      </c>
    </row>
    <row r="1813" spans="1:7" x14ac:dyDescent="0.25">
      <c r="A1813" s="2">
        <v>1811</v>
      </c>
      <c r="B1813" s="1" t="s">
        <v>7420</v>
      </c>
      <c r="C1813" s="1" t="s">
        <v>7421</v>
      </c>
      <c r="D1813" s="1" t="s">
        <v>1838</v>
      </c>
      <c r="E1813" s="1" t="str">
        <f>HYPERLINK("https://doi.org/10.19636/j.cnki.cjsm42-1250/o3.2018.003","DOI Link")</f>
        <v>DOI Link</v>
      </c>
      <c r="F1813" s="1" t="s">
        <v>7422</v>
      </c>
      <c r="G1813" s="1" t="s">
        <v>7423</v>
      </c>
    </row>
    <row r="1814" spans="1:7" x14ac:dyDescent="0.25">
      <c r="A1814" s="2">
        <v>1812</v>
      </c>
      <c r="B1814" s="1" t="s">
        <v>7424</v>
      </c>
      <c r="C1814" s="1" t="s">
        <v>7425</v>
      </c>
      <c r="D1814" s="1" t="s">
        <v>4050</v>
      </c>
      <c r="E1814" s="1" t="str">
        <f>HYPERLINK("https://doi.org/10.1002/mawe.201700139","DOI Link")</f>
        <v>DOI Link</v>
      </c>
      <c r="F1814" s="1" t="s">
        <v>7426</v>
      </c>
      <c r="G1814" s="1" t="s">
        <v>7427</v>
      </c>
    </row>
    <row r="1815" spans="1:7" x14ac:dyDescent="0.25">
      <c r="A1815" s="2">
        <v>1813</v>
      </c>
      <c r="B1815" s="1" t="s">
        <v>7428</v>
      </c>
      <c r="C1815" s="1" t="s">
        <v>7429</v>
      </c>
      <c r="D1815" s="1" t="s">
        <v>6726</v>
      </c>
      <c r="E1815" s="1" t="str">
        <f>HYPERLINK("https://doi.org/10.3139/105.110356","DOI Link")</f>
        <v>DOI Link</v>
      </c>
      <c r="F1815" s="1" t="s">
        <v>7430</v>
      </c>
      <c r="G1815" s="1" t="s">
        <v>7431</v>
      </c>
    </row>
    <row r="1816" spans="1:7" x14ac:dyDescent="0.25">
      <c r="A1816" s="2">
        <v>1814</v>
      </c>
      <c r="B1816" s="1" t="s">
        <v>7432</v>
      </c>
      <c r="C1816" s="1" t="s">
        <v>7433</v>
      </c>
      <c r="D1816" s="1" t="s">
        <v>4113</v>
      </c>
      <c r="E1816" s="1" t="str">
        <f>HYPERLINK("https://doi.org/10.1115/1.4040275","DOI Link")</f>
        <v>DOI Link</v>
      </c>
      <c r="F1816" s="1" t="s">
        <v>7434</v>
      </c>
      <c r="G1816" s="1" t="s">
        <v>7435</v>
      </c>
    </row>
    <row r="1817" spans="1:7" x14ac:dyDescent="0.25">
      <c r="A1817" s="2">
        <v>1815</v>
      </c>
      <c r="B1817" s="1" t="s">
        <v>7436</v>
      </c>
      <c r="C1817" s="1" t="s">
        <v>7437</v>
      </c>
      <c r="D1817" s="1" t="s">
        <v>70</v>
      </c>
      <c r="E1817" s="1" t="str">
        <f>HYPERLINK("https://doi.org/10.1016/j.tafmec.2018.06.003","DOI Link")</f>
        <v>DOI Link</v>
      </c>
      <c r="F1817" s="1" t="s">
        <v>7438</v>
      </c>
      <c r="G1817" s="1" t="s">
        <v>7439</v>
      </c>
    </row>
    <row r="1818" spans="1:7" x14ac:dyDescent="0.25">
      <c r="A1818" s="2">
        <v>1816</v>
      </c>
      <c r="B1818" s="1" t="s">
        <v>7440</v>
      </c>
      <c r="C1818" s="1" t="s">
        <v>7441</v>
      </c>
      <c r="D1818" s="1" t="s">
        <v>4899</v>
      </c>
      <c r="E1818" s="1" t="str">
        <f>HYPERLINK("https://doi.org/10.1016/j.crme.2018.06.003","DOI Link")</f>
        <v>DOI Link</v>
      </c>
      <c r="F1818" s="1" t="s">
        <v>7442</v>
      </c>
      <c r="G1818" s="1" t="s">
        <v>7443</v>
      </c>
    </row>
    <row r="1819" spans="1:7" x14ac:dyDescent="0.25">
      <c r="A1819" s="2">
        <v>1817</v>
      </c>
      <c r="B1819" s="1" t="s">
        <v>7444</v>
      </c>
      <c r="C1819" s="1" t="s">
        <v>7445</v>
      </c>
      <c r="D1819" s="1" t="s">
        <v>70</v>
      </c>
      <c r="E1819" s="1" t="str">
        <f>HYPERLINK("https://doi.org/10.1016/j.tafmec.2018.05.015","DOI Link")</f>
        <v>DOI Link</v>
      </c>
      <c r="F1819" s="1" t="s">
        <v>7446</v>
      </c>
      <c r="G1819" s="1" t="s">
        <v>7447</v>
      </c>
    </row>
    <row r="1820" spans="1:7" x14ac:dyDescent="0.25">
      <c r="A1820" s="2">
        <v>1818</v>
      </c>
      <c r="B1820" s="1" t="s">
        <v>7448</v>
      </c>
      <c r="C1820" s="1" t="s">
        <v>7449</v>
      </c>
      <c r="D1820" s="1" t="s">
        <v>75</v>
      </c>
      <c r="E1820" s="1" t="str">
        <f>HYPERLINK("https://doi.org/10.1061/(ASCE)BE.1943-5592.0001261","DOI Link")</f>
        <v>DOI Link</v>
      </c>
      <c r="F1820" s="1" t="s">
        <v>7450</v>
      </c>
      <c r="G1820" s="1" t="s">
        <v>7451</v>
      </c>
    </row>
    <row r="1821" spans="1:7" x14ac:dyDescent="0.25">
      <c r="A1821" s="2">
        <v>1819</v>
      </c>
      <c r="B1821" s="1" t="s">
        <v>7452</v>
      </c>
      <c r="C1821" s="1" t="s">
        <v>7453</v>
      </c>
      <c r="D1821" s="1" t="s">
        <v>224</v>
      </c>
      <c r="E1821" s="1" t="str">
        <f>HYPERLINK("https://doi.org/10.1016/j.engstruct.2018.04.063","DOI Link")</f>
        <v>DOI Link</v>
      </c>
      <c r="F1821" s="1" t="s">
        <v>7454</v>
      </c>
      <c r="G1821" s="1" t="s">
        <v>7455</v>
      </c>
    </row>
    <row r="1822" spans="1:7" x14ac:dyDescent="0.25">
      <c r="A1822" s="2">
        <v>1820</v>
      </c>
      <c r="B1822" s="1" t="s">
        <v>7456</v>
      </c>
      <c r="C1822" s="1" t="s">
        <v>7457</v>
      </c>
      <c r="D1822" s="1" t="s">
        <v>13</v>
      </c>
      <c r="E1822" s="1" t="str">
        <f>HYPERLINK("https://doi.org/10.1016/j.ijfatigue.2018.02.017","DOI Link")</f>
        <v>DOI Link</v>
      </c>
      <c r="F1822" s="1" t="s">
        <v>7458</v>
      </c>
      <c r="G1822" s="1" t="s">
        <v>7459</v>
      </c>
    </row>
    <row r="1823" spans="1:7" x14ac:dyDescent="0.25">
      <c r="A1823" s="2">
        <v>1821</v>
      </c>
      <c r="B1823" s="1" t="s">
        <v>7460</v>
      </c>
      <c r="C1823" s="1" t="s">
        <v>7461</v>
      </c>
      <c r="D1823" s="1" t="s">
        <v>33</v>
      </c>
      <c r="E1823" s="1" t="str">
        <f>HYPERLINK("https://doi.org/10.1016/j.engfailanal.2018.04.012","DOI Link")</f>
        <v>DOI Link</v>
      </c>
      <c r="F1823" s="1" t="s">
        <v>7462</v>
      </c>
      <c r="G1823" s="1" t="s">
        <v>7463</v>
      </c>
    </row>
    <row r="1824" spans="1:7" x14ac:dyDescent="0.25">
      <c r="A1824" s="2">
        <v>1822</v>
      </c>
      <c r="B1824" s="1" t="s">
        <v>7464</v>
      </c>
      <c r="C1824" s="1" t="s">
        <v>7465</v>
      </c>
      <c r="D1824" s="1" t="s">
        <v>13</v>
      </c>
      <c r="E1824" s="1" t="str">
        <f>HYPERLINK("https://doi.org/10.1016/j.ijfatigue.2018.03.037","DOI Link")</f>
        <v>DOI Link</v>
      </c>
      <c r="F1824" s="1" t="s">
        <v>7466</v>
      </c>
      <c r="G1824" s="1" t="s">
        <v>7467</v>
      </c>
    </row>
    <row r="1825" spans="1:7" x14ac:dyDescent="0.25">
      <c r="A1825" s="2">
        <v>1823</v>
      </c>
      <c r="B1825" s="1" t="s">
        <v>7468</v>
      </c>
      <c r="C1825" s="1" t="s">
        <v>7469</v>
      </c>
      <c r="D1825" s="1" t="s">
        <v>70</v>
      </c>
      <c r="E1825" s="1" t="str">
        <f>HYPERLINK("https://doi.org/10.1016/j.tafmec.2018.02.009","DOI Link")</f>
        <v>DOI Link</v>
      </c>
      <c r="F1825" s="1" t="s">
        <v>7470</v>
      </c>
      <c r="G1825" s="1" t="s">
        <v>7471</v>
      </c>
    </row>
    <row r="1826" spans="1:7" x14ac:dyDescent="0.25">
      <c r="A1826" s="2">
        <v>1824</v>
      </c>
      <c r="B1826" s="1" t="s">
        <v>7472</v>
      </c>
      <c r="C1826" s="1" t="s">
        <v>7473</v>
      </c>
      <c r="D1826" s="1" t="s">
        <v>7474</v>
      </c>
      <c r="E1826" s="1" t="str">
        <f>HYPERLINK("https://doi.org/10.1142/S0219455418400102","DOI Link")</f>
        <v>DOI Link</v>
      </c>
      <c r="F1826" s="1" t="s">
        <v>7475</v>
      </c>
      <c r="G1826" s="1" t="s">
        <v>7476</v>
      </c>
    </row>
    <row r="1827" spans="1:7" x14ac:dyDescent="0.25">
      <c r="A1827" s="2">
        <v>1825</v>
      </c>
      <c r="B1827" s="1" t="s">
        <v>7477</v>
      </c>
      <c r="C1827" s="1" t="s">
        <v>7478</v>
      </c>
      <c r="D1827" s="1" t="s">
        <v>2162</v>
      </c>
      <c r="E1827" s="1" t="str">
        <f>HYPERLINK("https://doi.org/10.13251/j.issn.0254-6051.2018.07.045","DOI Link")</f>
        <v>DOI Link</v>
      </c>
      <c r="F1827" s="1" t="s">
        <v>7479</v>
      </c>
      <c r="G1827" s="1" t="s">
        <v>7480</v>
      </c>
    </row>
    <row r="1828" spans="1:7" ht="14.4" x14ac:dyDescent="0.25">
      <c r="A1828" s="2">
        <v>1826</v>
      </c>
      <c r="B1828" s="1" t="s">
        <v>7481</v>
      </c>
      <c r="C1828" s="1" t="s">
        <v>7482</v>
      </c>
      <c r="D1828" s="1" t="s">
        <v>578</v>
      </c>
      <c r="E1828" s="1" t="str">
        <f>HYPERLINK("https://doi.org/10.12073/j.hjxb.2018390185","DOI Link")</f>
        <v>DOI Link</v>
      </c>
      <c r="F1828" s="1" t="s">
        <v>8849</v>
      </c>
      <c r="G1828" s="1" t="s">
        <v>7483</v>
      </c>
    </row>
    <row r="1829" spans="1:7" ht="14.4" x14ac:dyDescent="0.25">
      <c r="A1829" s="2">
        <v>1827</v>
      </c>
      <c r="B1829" s="1" t="s">
        <v>7484</v>
      </c>
      <c r="C1829" s="1" t="s">
        <v>8850</v>
      </c>
      <c r="D1829" s="1" t="s">
        <v>578</v>
      </c>
      <c r="E1829" s="1" t="str">
        <f>HYPERLINK("https://doi.org/10.12073/j.hjxb.2018390170","DOI Link")</f>
        <v>DOI Link</v>
      </c>
      <c r="F1829" s="1" t="s">
        <v>8851</v>
      </c>
      <c r="G1829" s="1" t="s">
        <v>7485</v>
      </c>
    </row>
    <row r="1830" spans="1:7" x14ac:dyDescent="0.25">
      <c r="A1830" s="2">
        <v>1828</v>
      </c>
      <c r="B1830" s="1" t="s">
        <v>7486</v>
      </c>
      <c r="C1830" s="1" t="s">
        <v>7487</v>
      </c>
      <c r="D1830" s="1" t="s">
        <v>267</v>
      </c>
      <c r="E1830" s="1" t="str">
        <f>HYPERLINK("https://doi.org/10.1016/j.msea.2018.06.071","DOI Link")</f>
        <v>DOI Link</v>
      </c>
      <c r="F1830" s="1" t="s">
        <v>7488</v>
      </c>
      <c r="G1830" s="1" t="s">
        <v>7489</v>
      </c>
    </row>
    <row r="1831" spans="1:7" x14ac:dyDescent="0.25">
      <c r="A1831" s="2">
        <v>1829</v>
      </c>
      <c r="B1831" s="1" t="s">
        <v>7490</v>
      </c>
      <c r="C1831" s="1" t="s">
        <v>7491</v>
      </c>
      <c r="D1831" s="1" t="s">
        <v>2054</v>
      </c>
      <c r="E1831" s="1" t="str">
        <f>HYPERLINK("https://doi.org/10.3901/JME.2018.14.043","DOI Link")</f>
        <v>DOI Link</v>
      </c>
      <c r="F1831" s="1" t="s">
        <v>7492</v>
      </c>
      <c r="G1831" s="1" t="s">
        <v>7493</v>
      </c>
    </row>
    <row r="1832" spans="1:7" x14ac:dyDescent="0.25">
      <c r="A1832" s="2">
        <v>1830</v>
      </c>
      <c r="B1832" s="1" t="s">
        <v>7494</v>
      </c>
      <c r="C1832" s="1" t="s">
        <v>7495</v>
      </c>
      <c r="D1832" s="1" t="s">
        <v>120</v>
      </c>
      <c r="E1832" s="1" t="str">
        <f>HYPERLINK("https://doi.org/10.11784/tdxbz201804059","DOI Link")</f>
        <v>DOI Link</v>
      </c>
      <c r="F1832" s="1" t="s">
        <v>7496</v>
      </c>
      <c r="G1832" s="1" t="s">
        <v>7497</v>
      </c>
    </row>
    <row r="1833" spans="1:7" x14ac:dyDescent="0.25">
      <c r="A1833" s="2">
        <v>1831</v>
      </c>
      <c r="B1833" s="1" t="s">
        <v>7498</v>
      </c>
      <c r="C1833" s="1" t="s">
        <v>7499</v>
      </c>
      <c r="D1833" s="1" t="s">
        <v>229</v>
      </c>
      <c r="E1833" s="1" t="str">
        <f>HYPERLINK("https://doi.org/10.1016/j.wear.2018.04.002","DOI Link")</f>
        <v>DOI Link</v>
      </c>
      <c r="F1833" s="1" t="s">
        <v>7500</v>
      </c>
      <c r="G1833" s="1" t="s">
        <v>7501</v>
      </c>
    </row>
    <row r="1834" spans="1:7" x14ac:dyDescent="0.25">
      <c r="A1834" s="2">
        <v>1832</v>
      </c>
      <c r="B1834" s="1" t="s">
        <v>7502</v>
      </c>
      <c r="C1834" s="1" t="s">
        <v>7503</v>
      </c>
      <c r="D1834" s="1" t="s">
        <v>3355</v>
      </c>
      <c r="E1834" s="1" t="str">
        <f>HYPERLINK("https://doi.org/10.3969/j.issn.1000-1093.2018.07.004","DOI Link")</f>
        <v>DOI Link</v>
      </c>
      <c r="F1834" s="1" t="s">
        <v>7504</v>
      </c>
      <c r="G1834" s="1" t="s">
        <v>7505</v>
      </c>
    </row>
    <row r="1835" spans="1:7" x14ac:dyDescent="0.25">
      <c r="A1835" s="2">
        <v>1833</v>
      </c>
      <c r="B1835" s="1" t="s">
        <v>7506</v>
      </c>
      <c r="C1835" s="1" t="s">
        <v>7507</v>
      </c>
      <c r="D1835" s="1" t="s">
        <v>1385</v>
      </c>
      <c r="E1835" s="1" t="str">
        <f>HYPERLINK("https://doi.org/10.2355/tetsutohagane.TETSU-2017-086","DOI Link")</f>
        <v>DOI Link</v>
      </c>
      <c r="F1835" s="1" t="s">
        <v>7508</v>
      </c>
      <c r="G1835" s="1" t="s">
        <v>7509</v>
      </c>
    </row>
    <row r="1836" spans="1:7" ht="14.4" x14ac:dyDescent="0.25">
      <c r="A1836" s="2">
        <v>1834</v>
      </c>
      <c r="B1836" s="1" t="s">
        <v>7510</v>
      </c>
      <c r="C1836" s="1" t="s">
        <v>7511</v>
      </c>
      <c r="D1836" s="1" t="s">
        <v>4483</v>
      </c>
      <c r="E1836" s="1" t="str">
        <f>HYPERLINK("https://doi.org/10.1016/j.jclepro.2018.04.035","DOI Link")</f>
        <v>DOI Link</v>
      </c>
      <c r="F1836" s="1" t="s">
        <v>8852</v>
      </c>
      <c r="G1836" s="1" t="s">
        <v>7512</v>
      </c>
    </row>
    <row r="1837" spans="1:7" x14ac:dyDescent="0.25">
      <c r="A1837" s="2">
        <v>1835</v>
      </c>
      <c r="B1837" s="1" t="s">
        <v>7513</v>
      </c>
      <c r="C1837" s="1" t="s">
        <v>7514</v>
      </c>
      <c r="D1837" s="1" t="s">
        <v>2217</v>
      </c>
      <c r="E1837" s="1" t="str">
        <f>HYPERLINK("https://doi.org/10.1016/j.marstruc.2018.03.009","DOI Link")</f>
        <v>DOI Link</v>
      </c>
      <c r="F1837" s="1" t="s">
        <v>7515</v>
      </c>
      <c r="G1837" s="1" t="s">
        <v>7516</v>
      </c>
    </row>
    <row r="1838" spans="1:7" x14ac:dyDescent="0.25">
      <c r="A1838" s="2">
        <v>1836</v>
      </c>
      <c r="B1838" s="1" t="s">
        <v>7517</v>
      </c>
      <c r="C1838" s="1" t="s">
        <v>7518</v>
      </c>
      <c r="D1838" s="1" t="s">
        <v>7519</v>
      </c>
      <c r="E1838" s="1" t="str">
        <f>HYPERLINK("https://doi.org/10.1016/j.ijprt.2017.12.004","DOI Link")</f>
        <v>DOI Link</v>
      </c>
      <c r="F1838" s="1" t="s">
        <v>7520</v>
      </c>
      <c r="G1838" s="1" t="s">
        <v>7521</v>
      </c>
    </row>
    <row r="1839" spans="1:7" x14ac:dyDescent="0.25">
      <c r="A1839" s="2">
        <v>1837</v>
      </c>
      <c r="B1839" s="1" t="s">
        <v>7522</v>
      </c>
      <c r="C1839" s="1" t="s">
        <v>7523</v>
      </c>
      <c r="D1839" s="1" t="s">
        <v>937</v>
      </c>
      <c r="E1839" s="1" t="str">
        <f>HYPERLINK("https://doi.org/10.1061/(ASCE)AS.1943-5525.0000845","DOI Link")</f>
        <v>DOI Link</v>
      </c>
      <c r="F1839" s="1" t="s">
        <v>7524</v>
      </c>
      <c r="G1839" s="1" t="s">
        <v>7525</v>
      </c>
    </row>
    <row r="1840" spans="1:7" x14ac:dyDescent="0.25">
      <c r="A1840" s="2">
        <v>1838</v>
      </c>
      <c r="B1840" s="1" t="s">
        <v>7526</v>
      </c>
      <c r="C1840" s="1" t="s">
        <v>7527</v>
      </c>
      <c r="D1840" s="1" t="s">
        <v>13</v>
      </c>
      <c r="E1840" s="1" t="str">
        <f>HYPERLINK("https://doi.org/10.1016/j.ijfatigue.2018.02.016","DOI Link")</f>
        <v>DOI Link</v>
      </c>
      <c r="F1840" s="1" t="s">
        <v>7528</v>
      </c>
      <c r="G1840" s="1" t="s">
        <v>7529</v>
      </c>
    </row>
    <row r="1841" spans="1:7" x14ac:dyDescent="0.25">
      <c r="A1841" s="2">
        <v>1839</v>
      </c>
      <c r="B1841" s="1" t="s">
        <v>7530</v>
      </c>
      <c r="C1841" s="1" t="s">
        <v>7531</v>
      </c>
      <c r="D1841" s="1" t="s">
        <v>61</v>
      </c>
      <c r="E1841" s="1" t="str">
        <f>HYPERLINK("https://doi.org/10.1016/j.jcsr.2018.03.016","DOI Link")</f>
        <v>DOI Link</v>
      </c>
      <c r="F1841" s="1" t="s">
        <v>7532</v>
      </c>
      <c r="G1841" s="1" t="s">
        <v>7533</v>
      </c>
    </row>
    <row r="1842" spans="1:7" x14ac:dyDescent="0.25">
      <c r="A1842" s="2">
        <v>1840</v>
      </c>
      <c r="B1842" s="1" t="s">
        <v>7534</v>
      </c>
      <c r="C1842" s="1" t="s">
        <v>7535</v>
      </c>
      <c r="D1842" s="1" t="s">
        <v>560</v>
      </c>
      <c r="E1842" s="1" t="str">
        <f>HYPERLINK("https://doi.org/10.1177/1350650117731965","DOI Link")</f>
        <v>DOI Link</v>
      </c>
      <c r="F1842" s="1" t="s">
        <v>7536</v>
      </c>
      <c r="G1842" s="1" t="s">
        <v>7537</v>
      </c>
    </row>
    <row r="1843" spans="1:7" x14ac:dyDescent="0.25">
      <c r="A1843" s="2">
        <v>1841</v>
      </c>
      <c r="B1843" s="1" t="s">
        <v>7538</v>
      </c>
      <c r="C1843" s="1" t="s">
        <v>7539</v>
      </c>
      <c r="D1843" s="1" t="s">
        <v>272</v>
      </c>
      <c r="E1843" s="1" t="str">
        <f>HYPERLINK("https://doi.org/10.1016/j.engfracmech.2017.08.033","DOI Link")</f>
        <v>DOI Link</v>
      </c>
      <c r="F1843" s="1" t="s">
        <v>7540</v>
      </c>
      <c r="G1843" s="1" t="s">
        <v>7541</v>
      </c>
    </row>
    <row r="1844" spans="1:7" x14ac:dyDescent="0.25">
      <c r="A1844" s="2">
        <v>1842</v>
      </c>
      <c r="B1844" s="1" t="s">
        <v>7542</v>
      </c>
      <c r="C1844" s="1" t="s">
        <v>7543</v>
      </c>
      <c r="D1844" s="1" t="s">
        <v>272</v>
      </c>
      <c r="E1844" s="1" t="str">
        <f>HYPERLINK("https://doi.org/10.1016/j.engfracmech.2017.08.018","DOI Link")</f>
        <v>DOI Link</v>
      </c>
      <c r="F1844" s="1" t="s">
        <v>7544</v>
      </c>
      <c r="G1844" s="1" t="s">
        <v>7545</v>
      </c>
    </row>
    <row r="1845" spans="1:7" x14ac:dyDescent="0.25">
      <c r="A1845" s="2">
        <v>1843</v>
      </c>
      <c r="B1845" s="1" t="s">
        <v>7546</v>
      </c>
      <c r="C1845" s="1" t="s">
        <v>7547</v>
      </c>
      <c r="D1845" s="1" t="s">
        <v>329</v>
      </c>
      <c r="E1845" s="1" t="str">
        <f>HYPERLINK("https://doi.org/10.3969/j.issn.1007-2012.2018.03.032","DOI Link")</f>
        <v>DOI Link</v>
      </c>
      <c r="F1845" s="1" t="s">
        <v>7548</v>
      </c>
      <c r="G1845" s="1" t="s">
        <v>7549</v>
      </c>
    </row>
    <row r="1846" spans="1:7" x14ac:dyDescent="0.25">
      <c r="A1846" s="2">
        <v>1844</v>
      </c>
      <c r="B1846" s="1" t="s">
        <v>7550</v>
      </c>
      <c r="C1846" s="1" t="s">
        <v>7551</v>
      </c>
      <c r="D1846" s="1" t="s">
        <v>7552</v>
      </c>
      <c r="E1846" s="1" t="str">
        <f>HYPERLINK("https://doi.org/10.11896/j.issn.1005-023X.2018.12.013","DOI Link")</f>
        <v>DOI Link</v>
      </c>
      <c r="F1846" s="1" t="s">
        <v>7553</v>
      </c>
      <c r="G1846" s="1" t="s">
        <v>7554</v>
      </c>
    </row>
    <row r="1847" spans="1:7" x14ac:dyDescent="0.25">
      <c r="A1847" s="2">
        <v>1845</v>
      </c>
      <c r="B1847" s="1" t="s">
        <v>7555</v>
      </c>
      <c r="C1847" s="1" t="s">
        <v>7556</v>
      </c>
      <c r="D1847" s="1" t="s">
        <v>6036</v>
      </c>
      <c r="E1847" s="1" t="str">
        <f>HYPERLINK("https://doi.org/10.1016/j.surfcoat.2018.02.081","DOI Link")</f>
        <v>DOI Link</v>
      </c>
      <c r="F1847" s="1" t="s">
        <v>7557</v>
      </c>
      <c r="G1847" s="1" t="s">
        <v>7558</v>
      </c>
    </row>
    <row r="1848" spans="1:7" x14ac:dyDescent="0.25">
      <c r="A1848" s="2">
        <v>1846</v>
      </c>
      <c r="B1848" s="1" t="s">
        <v>7559</v>
      </c>
      <c r="C1848" s="1" t="s">
        <v>7560</v>
      </c>
      <c r="D1848" s="1" t="s">
        <v>46</v>
      </c>
      <c r="E1848" s="1" t="str">
        <f>HYPERLINK("https://doi.org/10.1016/j.conbuildmat.2018.04.063","DOI Link")</f>
        <v>DOI Link</v>
      </c>
      <c r="F1848" s="1" t="s">
        <v>7561</v>
      </c>
      <c r="G1848" s="1" t="s">
        <v>7562</v>
      </c>
    </row>
    <row r="1849" spans="1:7" x14ac:dyDescent="0.25">
      <c r="A1849" s="2">
        <v>1847</v>
      </c>
      <c r="B1849" s="1" t="s">
        <v>7563</v>
      </c>
      <c r="C1849" s="1" t="s">
        <v>7564</v>
      </c>
      <c r="D1849" s="1" t="s">
        <v>7565</v>
      </c>
      <c r="E1849" s="1" t="str">
        <f>HYPERLINK("https://doi.org/10.1109/ASET.2018.8379857","DOI Link")</f>
        <v>DOI Link</v>
      </c>
      <c r="F1849" s="1" t="s">
        <v>7566</v>
      </c>
      <c r="G1849" s="1" t="s">
        <v>7567</v>
      </c>
    </row>
    <row r="1850" spans="1:7" x14ac:dyDescent="0.25">
      <c r="A1850" s="2">
        <v>1848</v>
      </c>
      <c r="B1850" s="1" t="s">
        <v>7568</v>
      </c>
      <c r="C1850" s="1" t="s">
        <v>7569</v>
      </c>
      <c r="D1850" s="1" t="s">
        <v>334</v>
      </c>
      <c r="E1850" s="1" t="str">
        <f>HYPERLINK("https://doi.org/10.1108/IJSI-01-2018-0003","DOI Link")</f>
        <v>DOI Link</v>
      </c>
      <c r="F1850" s="1" t="s">
        <v>7570</v>
      </c>
      <c r="G1850" s="1" t="s">
        <v>7571</v>
      </c>
    </row>
    <row r="1851" spans="1:7" x14ac:dyDescent="0.25">
      <c r="A1851" s="2">
        <v>1849</v>
      </c>
      <c r="B1851" s="1" t="s">
        <v>7572</v>
      </c>
      <c r="C1851" s="1" t="s">
        <v>7573</v>
      </c>
      <c r="D1851" s="1" t="s">
        <v>7574</v>
      </c>
      <c r="E1851" s="1" t="str">
        <f>HYPERLINK("https://doi.org/10.11835/j.issn.1674-4764.2018.03.004","DOI Link")</f>
        <v>DOI Link</v>
      </c>
      <c r="F1851" s="1" t="s">
        <v>7575</v>
      </c>
      <c r="G1851" s="1" t="s">
        <v>7576</v>
      </c>
    </row>
    <row r="1852" spans="1:7" x14ac:dyDescent="0.25">
      <c r="A1852" s="2">
        <v>1850</v>
      </c>
      <c r="B1852" s="1" t="s">
        <v>7577</v>
      </c>
      <c r="C1852" s="1" t="s">
        <v>7578</v>
      </c>
      <c r="D1852" s="1" t="s">
        <v>2067</v>
      </c>
      <c r="E1852" s="1" t="str">
        <f>HYPERLINK("https://doi.org/10.3969/j.issn.1000-565X.2018.06.008","DOI Link")</f>
        <v>DOI Link</v>
      </c>
      <c r="F1852" s="1" t="s">
        <v>7579</v>
      </c>
      <c r="G1852" s="1" t="s">
        <v>7580</v>
      </c>
    </row>
    <row r="1853" spans="1:7" x14ac:dyDescent="0.25">
      <c r="A1853" s="2">
        <v>1851</v>
      </c>
      <c r="B1853" s="1" t="s">
        <v>7581</v>
      </c>
      <c r="C1853" s="1" t="s">
        <v>7582</v>
      </c>
      <c r="D1853" s="1" t="s">
        <v>627</v>
      </c>
      <c r="E1853" s="1" t="str">
        <f>HYPERLINK("https://doi.org/10.11908/j.issn.0253-374x.2018.06.009","DOI Link")</f>
        <v>DOI Link</v>
      </c>
      <c r="F1853" s="1" t="s">
        <v>7583</v>
      </c>
      <c r="G1853" s="1" t="s">
        <v>7584</v>
      </c>
    </row>
    <row r="1854" spans="1:7" x14ac:dyDescent="0.25">
      <c r="A1854" s="2">
        <v>1852</v>
      </c>
      <c r="B1854" s="1" t="s">
        <v>7585</v>
      </c>
      <c r="C1854" s="1" t="s">
        <v>7586</v>
      </c>
      <c r="D1854" s="1" t="s">
        <v>2451</v>
      </c>
      <c r="E1854" s="1" t="str">
        <f>HYPERLINK("https://doi.org/10.1002/stab.201810616","DOI Link")</f>
        <v>DOI Link</v>
      </c>
      <c r="F1854" s="1" t="s">
        <v>7587</v>
      </c>
      <c r="G1854" s="1" t="s">
        <v>7588</v>
      </c>
    </row>
    <row r="1855" spans="1:7" x14ac:dyDescent="0.25">
      <c r="A1855" s="2">
        <v>1853</v>
      </c>
      <c r="B1855" s="1" t="s">
        <v>7589</v>
      </c>
      <c r="C1855" s="1" t="s">
        <v>7590</v>
      </c>
      <c r="D1855" s="1" t="s">
        <v>740</v>
      </c>
      <c r="E1855" s="1" t="str">
        <f>HYPERLINK("https://doi.org/10.1007/s13296-018-0067-1","DOI Link")</f>
        <v>DOI Link</v>
      </c>
      <c r="F1855" s="1" t="s">
        <v>7591</v>
      </c>
      <c r="G1855" s="1" t="s">
        <v>7592</v>
      </c>
    </row>
    <row r="1856" spans="1:7" x14ac:dyDescent="0.25">
      <c r="A1856" s="2">
        <v>1854</v>
      </c>
      <c r="B1856" s="1" t="s">
        <v>7593</v>
      </c>
      <c r="C1856" s="1" t="s">
        <v>7594</v>
      </c>
      <c r="D1856" s="1" t="s">
        <v>745</v>
      </c>
      <c r="E1856" s="1" t="str">
        <f>HYPERLINK("https://doi.org/10.1016/j.fusengdes.2018.04.057","DOI Link")</f>
        <v>DOI Link</v>
      </c>
      <c r="F1856" s="1" t="s">
        <v>7595</v>
      </c>
      <c r="G1856" s="1" t="s">
        <v>7596</v>
      </c>
    </row>
    <row r="1857" spans="1:7" x14ac:dyDescent="0.25">
      <c r="A1857" s="2">
        <v>1855</v>
      </c>
      <c r="B1857" s="1" t="s">
        <v>7597</v>
      </c>
      <c r="C1857" s="1" t="s">
        <v>7598</v>
      </c>
      <c r="D1857" s="1" t="s">
        <v>7599</v>
      </c>
      <c r="E1857" s="1" t="str">
        <f>HYPERLINK("https://doi.org/10.1016/j.jestch.2018.04.010","DOI Link")</f>
        <v>DOI Link</v>
      </c>
      <c r="F1857" s="1" t="s">
        <v>7600</v>
      </c>
      <c r="G1857" s="1" t="s">
        <v>7601</v>
      </c>
    </row>
    <row r="1858" spans="1:7" x14ac:dyDescent="0.25">
      <c r="A1858" s="2">
        <v>1856</v>
      </c>
      <c r="B1858" s="1" t="s">
        <v>7602</v>
      </c>
      <c r="C1858" s="1" t="s">
        <v>7603</v>
      </c>
      <c r="D1858" s="1" t="s">
        <v>3852</v>
      </c>
      <c r="E1858" s="1" t="str">
        <f>HYPERLINK("https://doi.org/10.1016/j.jnucmat.2018.03.042","DOI Link")</f>
        <v>DOI Link</v>
      </c>
      <c r="F1858" s="1" t="s">
        <v>7604</v>
      </c>
      <c r="G1858" s="1" t="s">
        <v>7605</v>
      </c>
    </row>
    <row r="1859" spans="1:7" x14ac:dyDescent="0.25">
      <c r="A1859" s="2">
        <v>1857</v>
      </c>
      <c r="B1859" s="1" t="s">
        <v>7606</v>
      </c>
      <c r="C1859" s="1" t="s">
        <v>7607</v>
      </c>
      <c r="D1859" s="1" t="s">
        <v>13</v>
      </c>
      <c r="E1859" s="1" t="str">
        <f>HYPERLINK("https://doi.org/10.1016/j.ijfatigue.2018.02.029","DOI Link")</f>
        <v>DOI Link</v>
      </c>
      <c r="F1859" s="1" t="s">
        <v>7608</v>
      </c>
      <c r="G1859" s="1" t="s">
        <v>7609</v>
      </c>
    </row>
    <row r="1860" spans="1:7" x14ac:dyDescent="0.25">
      <c r="A1860" s="2">
        <v>1858</v>
      </c>
      <c r="B1860" s="1" t="s">
        <v>7610</v>
      </c>
      <c r="C1860" s="1" t="s">
        <v>7611</v>
      </c>
      <c r="D1860" s="1" t="s">
        <v>61</v>
      </c>
      <c r="E1860" s="1" t="str">
        <f>HYPERLINK("https://doi.org/10.1016/j.jcsr.2018.02.008","DOI Link")</f>
        <v>DOI Link</v>
      </c>
      <c r="F1860" s="1" t="s">
        <v>7612</v>
      </c>
      <c r="G1860" s="1" t="s">
        <v>7613</v>
      </c>
    </row>
    <row r="1861" spans="1:7" x14ac:dyDescent="0.25">
      <c r="A1861" s="2">
        <v>1859</v>
      </c>
      <c r="B1861" s="1" t="s">
        <v>7614</v>
      </c>
      <c r="C1861" s="1" t="s">
        <v>7615</v>
      </c>
      <c r="D1861" s="1" t="s">
        <v>33</v>
      </c>
      <c r="E1861" s="1" t="str">
        <f>HYPERLINK("https://doi.org/10.1016/j.engfailanal.2018.02.012","DOI Link")</f>
        <v>DOI Link</v>
      </c>
      <c r="F1861" s="1" t="s">
        <v>7616</v>
      </c>
      <c r="G1861" s="1" t="s">
        <v>7617</v>
      </c>
    </row>
    <row r="1862" spans="1:7" x14ac:dyDescent="0.25">
      <c r="A1862" s="2">
        <v>1860</v>
      </c>
      <c r="B1862" s="1" t="s">
        <v>7618</v>
      </c>
      <c r="C1862" s="1" t="s">
        <v>7619</v>
      </c>
      <c r="D1862" s="1" t="s">
        <v>13</v>
      </c>
      <c r="E1862" s="1" t="str">
        <f>HYPERLINK("https://doi.org/10.1016/j.ijfatigue.2018.02.023","DOI Link")</f>
        <v>DOI Link</v>
      </c>
      <c r="F1862" s="1" t="s">
        <v>7620</v>
      </c>
      <c r="G1862" s="1" t="s">
        <v>7621</v>
      </c>
    </row>
    <row r="1863" spans="1:7" x14ac:dyDescent="0.25">
      <c r="A1863" s="2">
        <v>1861</v>
      </c>
      <c r="B1863" s="1" t="s">
        <v>7622</v>
      </c>
      <c r="C1863" s="1" t="s">
        <v>7623</v>
      </c>
      <c r="D1863" s="1" t="s">
        <v>13</v>
      </c>
      <c r="E1863" s="1" t="str">
        <f>HYPERLINK("https://doi.org/10.1016/j.ijfatigue.2018.02.011","DOI Link")</f>
        <v>DOI Link</v>
      </c>
      <c r="F1863" s="1" t="s">
        <v>7624</v>
      </c>
      <c r="G1863" s="1" t="s">
        <v>7625</v>
      </c>
    </row>
    <row r="1864" spans="1:7" x14ac:dyDescent="0.25">
      <c r="A1864" s="2">
        <v>1862</v>
      </c>
      <c r="B1864" s="1" t="s">
        <v>7626</v>
      </c>
      <c r="C1864" s="1" t="s">
        <v>7627</v>
      </c>
      <c r="D1864" s="1" t="s">
        <v>13</v>
      </c>
      <c r="E1864" s="1" t="str">
        <f>HYPERLINK("https://doi.org/10.1016/j.ijfatigue.2018.02.009","DOI Link")</f>
        <v>DOI Link</v>
      </c>
      <c r="F1864" s="1" t="s">
        <v>7628</v>
      </c>
      <c r="G1864" s="1" t="s">
        <v>7629</v>
      </c>
    </row>
    <row r="1865" spans="1:7" x14ac:dyDescent="0.25">
      <c r="A1865" s="2">
        <v>1863</v>
      </c>
      <c r="B1865" s="1" t="s">
        <v>7630</v>
      </c>
      <c r="C1865" s="1" t="s">
        <v>7631</v>
      </c>
      <c r="D1865" s="1" t="s">
        <v>417</v>
      </c>
      <c r="E1865" s="1" t="str">
        <f>HYPERLINK("https://doi.org/10.1111/ffe.12771","DOI Link")</f>
        <v>DOI Link</v>
      </c>
      <c r="F1865" s="1" t="s">
        <v>7632</v>
      </c>
      <c r="G1865" s="1" t="s">
        <v>7633</v>
      </c>
    </row>
    <row r="1866" spans="1:7" x14ac:dyDescent="0.25">
      <c r="A1866" s="2">
        <v>1864</v>
      </c>
      <c r="B1866" s="1" t="s">
        <v>7634</v>
      </c>
      <c r="C1866" s="1" t="s">
        <v>7635</v>
      </c>
      <c r="D1866" s="1" t="s">
        <v>417</v>
      </c>
      <c r="E1866" s="1" t="str">
        <f>HYPERLINK("https://doi.org/10.1111/ffe.12770","DOI Link")</f>
        <v>DOI Link</v>
      </c>
      <c r="F1866" s="1" t="s">
        <v>7636</v>
      </c>
      <c r="G1866" s="1" t="s">
        <v>7637</v>
      </c>
    </row>
    <row r="1867" spans="1:7" x14ac:dyDescent="0.25">
      <c r="A1867" s="2">
        <v>1865</v>
      </c>
      <c r="B1867" s="1" t="s">
        <v>7638</v>
      </c>
      <c r="C1867" s="1" t="s">
        <v>7639</v>
      </c>
      <c r="D1867" s="1" t="s">
        <v>526</v>
      </c>
      <c r="E1867" s="1" t="str">
        <f>HYPERLINK("https://doi.org/10.1177/1369433217729518","DOI Link")</f>
        <v>DOI Link</v>
      </c>
      <c r="F1867" s="1" t="s">
        <v>7640</v>
      </c>
      <c r="G1867" s="1" t="s">
        <v>7641</v>
      </c>
    </row>
    <row r="1868" spans="1:7" x14ac:dyDescent="0.25">
      <c r="A1868" s="2">
        <v>1866</v>
      </c>
      <c r="B1868" s="1" t="s">
        <v>7642</v>
      </c>
      <c r="C1868" s="1" t="s">
        <v>7643</v>
      </c>
      <c r="D1868" s="1" t="s">
        <v>2162</v>
      </c>
      <c r="E1868" s="1" t="str">
        <f>HYPERLINK("https://doi.org/10.13251/j.issn.0254-6051.2018.05.004","DOI Link")</f>
        <v>DOI Link</v>
      </c>
      <c r="F1868" s="1" t="s">
        <v>7644</v>
      </c>
      <c r="G1868" s="1" t="s">
        <v>7645</v>
      </c>
    </row>
    <row r="1869" spans="1:7" x14ac:dyDescent="0.25">
      <c r="A1869" s="2">
        <v>1867</v>
      </c>
      <c r="B1869" s="1" t="s">
        <v>7646</v>
      </c>
      <c r="C1869" s="1" t="s">
        <v>7647</v>
      </c>
      <c r="D1869" s="1" t="s">
        <v>578</v>
      </c>
      <c r="E1869" s="1" t="str">
        <f>HYPERLINK("https://doi.org/10.12073/j.hjxb.2018390134","DOI Link")</f>
        <v>DOI Link</v>
      </c>
      <c r="F1869" s="1" t="s">
        <v>7648</v>
      </c>
      <c r="G1869" s="1" t="s">
        <v>7649</v>
      </c>
    </row>
    <row r="1870" spans="1:7" x14ac:dyDescent="0.25">
      <c r="A1870" s="2">
        <v>1868</v>
      </c>
      <c r="B1870" s="1" t="s">
        <v>7650</v>
      </c>
      <c r="C1870" s="1" t="s">
        <v>7651</v>
      </c>
      <c r="D1870" s="1" t="s">
        <v>7652</v>
      </c>
      <c r="E1870" s="1" t="str">
        <f>HYPERLINK("https://doi.org/10.1051/matecconf/201816522015","DOI Link")</f>
        <v>DOI Link</v>
      </c>
      <c r="F1870" s="1" t="s">
        <v>7653</v>
      </c>
      <c r="G1870" s="1" t="s">
        <v>7654</v>
      </c>
    </row>
    <row r="1871" spans="1:7" x14ac:dyDescent="0.25">
      <c r="A1871" s="2">
        <v>1869</v>
      </c>
      <c r="B1871" s="1" t="s">
        <v>7655</v>
      </c>
      <c r="C1871" s="1" t="s">
        <v>7656</v>
      </c>
      <c r="D1871" s="1" t="s">
        <v>7652</v>
      </c>
      <c r="E1871" s="1" t="str">
        <f>HYPERLINK("https://doi.org/10.1051/matecconf/201816522020","DOI Link")</f>
        <v>DOI Link</v>
      </c>
      <c r="F1871" s="1" t="s">
        <v>7657</v>
      </c>
      <c r="G1871" s="1" t="s">
        <v>7658</v>
      </c>
    </row>
    <row r="1872" spans="1:7" x14ac:dyDescent="0.25">
      <c r="A1872" s="2">
        <v>1870</v>
      </c>
      <c r="B1872" s="1" t="s">
        <v>7659</v>
      </c>
      <c r="C1872" s="1" t="s">
        <v>7660</v>
      </c>
      <c r="D1872" s="1" t="s">
        <v>2054</v>
      </c>
      <c r="E1872" s="1" t="str">
        <f>HYPERLINK("https://doi.org/10.3901/JME.2018.10.068","DOI Link")</f>
        <v>DOI Link</v>
      </c>
      <c r="F1872" s="1" t="s">
        <v>7661</v>
      </c>
      <c r="G1872" s="1" t="s">
        <v>7662</v>
      </c>
    </row>
    <row r="1873" spans="1:7" x14ac:dyDescent="0.25">
      <c r="A1873" s="2">
        <v>1871</v>
      </c>
      <c r="B1873" s="1" t="s">
        <v>7663</v>
      </c>
      <c r="C1873" s="1" t="s">
        <v>7664</v>
      </c>
      <c r="D1873" s="1" t="s">
        <v>7665</v>
      </c>
      <c r="E1873" s="1" t="str">
        <f>HYPERLINK("https://doi.org/10.1080/15583058.2018.1442528","DOI Link")</f>
        <v>DOI Link</v>
      </c>
      <c r="F1873" s="1" t="s">
        <v>7666</v>
      </c>
      <c r="G1873" s="1" t="s">
        <v>7667</v>
      </c>
    </row>
    <row r="1874" spans="1:7" x14ac:dyDescent="0.25">
      <c r="A1874" s="2">
        <v>1872</v>
      </c>
      <c r="B1874" s="1" t="s">
        <v>7668</v>
      </c>
      <c r="C1874" s="1" t="s">
        <v>7669</v>
      </c>
      <c r="D1874" s="1" t="s">
        <v>3046</v>
      </c>
      <c r="E1874" s="1" t="str">
        <f>HYPERLINK("https://doi.org/10.1088/1757-899X/356/1/012017","DOI Link")</f>
        <v>DOI Link</v>
      </c>
      <c r="F1874" s="1" t="s">
        <v>7670</v>
      </c>
      <c r="G1874" s="1" t="s">
        <v>7671</v>
      </c>
    </row>
    <row r="1875" spans="1:7" x14ac:dyDescent="0.25">
      <c r="A1875" s="2">
        <v>1873</v>
      </c>
      <c r="B1875" s="1" t="s">
        <v>7672</v>
      </c>
      <c r="C1875" s="1" t="s">
        <v>7673</v>
      </c>
      <c r="D1875" s="1" t="s">
        <v>80</v>
      </c>
      <c r="E1875" s="1" t="str">
        <f>HYPERLINK("https://doi.org/10.1016/j.compstruct.2018.02.090","DOI Link")</f>
        <v>DOI Link</v>
      </c>
      <c r="F1875" s="1" t="s">
        <v>7674</v>
      </c>
      <c r="G1875" s="1" t="s">
        <v>7675</v>
      </c>
    </row>
    <row r="1876" spans="1:7" x14ac:dyDescent="0.25">
      <c r="A1876" s="2">
        <v>1874</v>
      </c>
      <c r="B1876" s="1" t="s">
        <v>7676</v>
      </c>
      <c r="C1876" s="1" t="s">
        <v>7677</v>
      </c>
      <c r="D1876" s="1" t="s">
        <v>2404</v>
      </c>
      <c r="E1876" s="1" t="str">
        <f>HYPERLINK("https://doi.org/10.1063/1.5035048","DOI Link")</f>
        <v>DOI Link</v>
      </c>
      <c r="F1876" s="1" t="s">
        <v>7678</v>
      </c>
      <c r="G1876" s="1" t="s">
        <v>7679</v>
      </c>
    </row>
    <row r="1877" spans="1:7" x14ac:dyDescent="0.25">
      <c r="A1877" s="2">
        <v>1875</v>
      </c>
      <c r="B1877" s="1" t="s">
        <v>7680</v>
      </c>
      <c r="C1877" s="1" t="s">
        <v>7681</v>
      </c>
      <c r="D1877" s="1" t="s">
        <v>195</v>
      </c>
      <c r="E1877" s="1" t="str">
        <f>HYPERLINK("https://doi.org/10.1007/s40194-017-0542-x","DOI Link")</f>
        <v>DOI Link</v>
      </c>
      <c r="F1877" s="1" t="s">
        <v>7682</v>
      </c>
      <c r="G1877" s="1" t="s">
        <v>7683</v>
      </c>
    </row>
    <row r="1878" spans="1:7" x14ac:dyDescent="0.25">
      <c r="A1878" s="2">
        <v>1876</v>
      </c>
      <c r="B1878" s="1" t="s">
        <v>7684</v>
      </c>
      <c r="C1878" s="1" t="s">
        <v>7685</v>
      </c>
      <c r="D1878" s="1" t="s">
        <v>481</v>
      </c>
      <c r="E1878" s="1" t="str">
        <f>HYPERLINK("https://doi.org/10.13228/j.boyuan.issn0449-749x.20170495","DOI Link")</f>
        <v>DOI Link</v>
      </c>
      <c r="F1878" s="1" t="s">
        <v>7686</v>
      </c>
      <c r="G1878" s="1" t="s">
        <v>7687</v>
      </c>
    </row>
    <row r="1879" spans="1:7" x14ac:dyDescent="0.25">
      <c r="A1879" s="2">
        <v>1877</v>
      </c>
      <c r="B1879" s="1" t="s">
        <v>7688</v>
      </c>
      <c r="C1879" s="1" t="s">
        <v>7689</v>
      </c>
      <c r="D1879" s="1" t="s">
        <v>2186</v>
      </c>
      <c r="E1879" s="1" t="str">
        <f>HYPERLINK("https://doi.org/10.1007/s11223-018-9989-2","DOI Link")</f>
        <v>DOI Link</v>
      </c>
      <c r="F1879" s="1" t="s">
        <v>7690</v>
      </c>
      <c r="G1879" s="1" t="s">
        <v>7691</v>
      </c>
    </row>
    <row r="1880" spans="1:7" x14ac:dyDescent="0.25">
      <c r="A1880" s="2">
        <v>1878</v>
      </c>
      <c r="B1880" s="1" t="s">
        <v>7692</v>
      </c>
      <c r="C1880" s="1" t="s">
        <v>7693</v>
      </c>
      <c r="D1880" s="1" t="s">
        <v>2186</v>
      </c>
      <c r="E1880" s="1" t="str">
        <f>HYPERLINK("https://doi.org/10.1007/s11223-018-9988-3","DOI Link")</f>
        <v>DOI Link</v>
      </c>
      <c r="F1880" s="1" t="s">
        <v>7694</v>
      </c>
      <c r="G1880" s="1" t="s">
        <v>7695</v>
      </c>
    </row>
    <row r="1881" spans="1:7" x14ac:dyDescent="0.25">
      <c r="A1881" s="2">
        <v>1879</v>
      </c>
      <c r="B1881" s="1" t="s">
        <v>7696</v>
      </c>
      <c r="C1881" s="1" t="s">
        <v>7697</v>
      </c>
      <c r="D1881" s="1" t="s">
        <v>1949</v>
      </c>
      <c r="E1881" s="1" t="str">
        <f>HYPERLINK("https://doi.org/10.1016/j.nme.2018.04.008","DOI Link")</f>
        <v>DOI Link</v>
      </c>
      <c r="F1881" s="1" t="s">
        <v>7698</v>
      </c>
      <c r="G1881" s="1" t="s">
        <v>7699</v>
      </c>
    </row>
    <row r="1882" spans="1:7" x14ac:dyDescent="0.25">
      <c r="A1882" s="2">
        <v>1880</v>
      </c>
      <c r="B1882" s="1" t="s">
        <v>7700</v>
      </c>
      <c r="C1882" s="1" t="s">
        <v>7701</v>
      </c>
      <c r="D1882" s="1" t="s">
        <v>115</v>
      </c>
      <c r="E1882" s="1" t="str">
        <f>HYPERLINK("https://doi.org/10.1016/j.ijmecsci.2018.02.047","DOI Link")</f>
        <v>DOI Link</v>
      </c>
      <c r="F1882" s="1" t="s">
        <v>7702</v>
      </c>
      <c r="G1882" s="1" t="s">
        <v>7703</v>
      </c>
    </row>
    <row r="1883" spans="1:7" x14ac:dyDescent="0.25">
      <c r="A1883" s="2">
        <v>1881</v>
      </c>
      <c r="B1883" s="1" t="s">
        <v>7704</v>
      </c>
      <c r="C1883" s="1" t="s">
        <v>7705</v>
      </c>
      <c r="D1883" s="1" t="s">
        <v>13</v>
      </c>
      <c r="E1883" s="1" t="str">
        <f>HYPERLINK("https://doi.org/10.1016/j.ijfatigue.2018.01.024","DOI Link")</f>
        <v>DOI Link</v>
      </c>
      <c r="F1883" s="1" t="s">
        <v>7706</v>
      </c>
      <c r="G1883" s="1" t="s">
        <v>7707</v>
      </c>
    </row>
    <row r="1884" spans="1:7" ht="14.4" x14ac:dyDescent="0.25">
      <c r="A1884" s="2">
        <v>1882</v>
      </c>
      <c r="B1884" s="1" t="s">
        <v>7708</v>
      </c>
      <c r="C1884" s="1" t="s">
        <v>7709</v>
      </c>
      <c r="D1884" s="1" t="s">
        <v>13</v>
      </c>
      <c r="E1884" s="1" t="str">
        <f>HYPERLINK("https://doi.org/10.1016/j.ijfatigue.2018.01.008","DOI Link")</f>
        <v>DOI Link</v>
      </c>
      <c r="F1884" s="1" t="s">
        <v>8853</v>
      </c>
      <c r="G1884" s="1" t="s">
        <v>7710</v>
      </c>
    </row>
    <row r="1885" spans="1:7" x14ac:dyDescent="0.25">
      <c r="A1885" s="2">
        <v>1883</v>
      </c>
      <c r="B1885" s="1" t="s">
        <v>7711</v>
      </c>
      <c r="C1885" s="1" t="s">
        <v>7712</v>
      </c>
      <c r="D1885" s="1" t="s">
        <v>7713</v>
      </c>
      <c r="E1885" s="1" t="str">
        <f>HYPERLINK("https://doi.org/10.1115/1.4038098","DOI Link")</f>
        <v>DOI Link</v>
      </c>
      <c r="F1885" s="1" t="s">
        <v>7714</v>
      </c>
      <c r="G1885" s="1" t="s">
        <v>7715</v>
      </c>
    </row>
    <row r="1886" spans="1:7" x14ac:dyDescent="0.25">
      <c r="A1886" s="2">
        <v>1884</v>
      </c>
      <c r="B1886" s="1" t="s">
        <v>7716</v>
      </c>
      <c r="C1886" s="1" t="s">
        <v>7717</v>
      </c>
      <c r="D1886" s="1" t="s">
        <v>6023</v>
      </c>
      <c r="E1886" s="1" t="str">
        <f>HYPERLINK("https://doi.org/10.1111/iej.12792","DOI Link")</f>
        <v>DOI Link</v>
      </c>
      <c r="F1886" s="1" t="s">
        <v>7718</v>
      </c>
      <c r="G1886" s="1" t="s">
        <v>7719</v>
      </c>
    </row>
    <row r="1887" spans="1:7" x14ac:dyDescent="0.25">
      <c r="A1887" s="2">
        <v>1885</v>
      </c>
      <c r="B1887" s="1" t="s">
        <v>7720</v>
      </c>
      <c r="C1887" s="1" t="s">
        <v>7721</v>
      </c>
      <c r="D1887" s="1" t="s">
        <v>7722</v>
      </c>
      <c r="E1887" s="1" t="str">
        <f>HYPERLINK("https://doi.org/10.24247/ijmperdapr2018100","DOI Link")</f>
        <v>DOI Link</v>
      </c>
      <c r="F1887" s="1" t="s">
        <v>7723</v>
      </c>
      <c r="G1887" s="1" t="s">
        <v>7724</v>
      </c>
    </row>
    <row r="1888" spans="1:7" x14ac:dyDescent="0.25">
      <c r="A1888" s="2">
        <v>1886</v>
      </c>
      <c r="B1888" s="1" t="s">
        <v>7725</v>
      </c>
      <c r="C1888" s="1" t="s">
        <v>7726</v>
      </c>
      <c r="D1888" s="1" t="s">
        <v>1356</v>
      </c>
      <c r="E1888" s="1" t="str">
        <f>HYPERLINK("https://doi.org/10.1080/17445302.2018.1425522","DOI Link")</f>
        <v>DOI Link</v>
      </c>
      <c r="F1888" s="1" t="s">
        <v>7727</v>
      </c>
      <c r="G1888" s="1" t="s">
        <v>7728</v>
      </c>
    </row>
    <row r="1889" spans="1:7" x14ac:dyDescent="0.25">
      <c r="A1889" s="2">
        <v>1887</v>
      </c>
      <c r="B1889" s="1" t="s">
        <v>7729</v>
      </c>
      <c r="C1889" s="1" t="s">
        <v>7730</v>
      </c>
      <c r="D1889" s="1" t="s">
        <v>7731</v>
      </c>
      <c r="E1889" s="1" t="str">
        <f>HYPERLINK("https://doi.org/10.1088/1741-4326/aabb64","DOI Link")</f>
        <v>DOI Link</v>
      </c>
      <c r="F1889" s="1" t="s">
        <v>7732</v>
      </c>
      <c r="G1889" s="1" t="s">
        <v>7733</v>
      </c>
    </row>
    <row r="1890" spans="1:7" x14ac:dyDescent="0.25">
      <c r="A1890" s="2">
        <v>1888</v>
      </c>
      <c r="B1890" s="1" t="s">
        <v>7734</v>
      </c>
      <c r="C1890" s="1" t="s">
        <v>7735</v>
      </c>
      <c r="D1890" s="1" t="s">
        <v>2162</v>
      </c>
      <c r="E1890" s="1" t="str">
        <f>HYPERLINK("https://doi.org/10.13251/j.issn.0254-6051.2018.04.046","DOI Link")</f>
        <v>DOI Link</v>
      </c>
      <c r="F1890" s="1" t="s">
        <v>7736</v>
      </c>
      <c r="G1890" s="1" t="s">
        <v>7737</v>
      </c>
    </row>
    <row r="1891" spans="1:7" x14ac:dyDescent="0.25">
      <c r="A1891" s="2">
        <v>1889</v>
      </c>
      <c r="B1891" s="1" t="s">
        <v>7738</v>
      </c>
      <c r="C1891" s="1" t="s">
        <v>7739</v>
      </c>
      <c r="D1891" s="1" t="s">
        <v>6036</v>
      </c>
      <c r="E1891" s="1" t="str">
        <f>HYPERLINK("https://doi.org/10.1016/j.surfcoat.2018.02.033","DOI Link")</f>
        <v>DOI Link</v>
      </c>
      <c r="F1891" s="1" t="s">
        <v>7740</v>
      </c>
      <c r="G1891" s="1" t="s">
        <v>7741</v>
      </c>
    </row>
    <row r="1892" spans="1:7" x14ac:dyDescent="0.25">
      <c r="A1892" s="2">
        <v>1890</v>
      </c>
      <c r="B1892" s="1" t="s">
        <v>7742</v>
      </c>
      <c r="C1892" s="1" t="s">
        <v>7743</v>
      </c>
      <c r="D1892" s="1" t="s">
        <v>248</v>
      </c>
      <c r="E1892" s="1" t="str">
        <f>HYPERLINK("https://doi.org/10.3390/ma11050661","DOI Link")</f>
        <v>DOI Link</v>
      </c>
      <c r="F1892" s="1" t="s">
        <v>7744</v>
      </c>
      <c r="G1892" s="1" t="s">
        <v>7745</v>
      </c>
    </row>
    <row r="1893" spans="1:7" x14ac:dyDescent="0.25">
      <c r="A1893" s="2">
        <v>1891</v>
      </c>
      <c r="B1893" s="1" t="s">
        <v>7746</v>
      </c>
      <c r="C1893" s="1" t="s">
        <v>7747</v>
      </c>
      <c r="D1893" s="1" t="s">
        <v>2170</v>
      </c>
      <c r="E1893" s="1" t="str">
        <f>HYPERLINK("https://doi.org/10.3969/j.issn.1001-8360.2018.04.016","DOI Link")</f>
        <v>DOI Link</v>
      </c>
      <c r="F1893" s="1" t="s">
        <v>7748</v>
      </c>
      <c r="G1893" s="1" t="s">
        <v>7749</v>
      </c>
    </row>
    <row r="1894" spans="1:7" x14ac:dyDescent="0.25">
      <c r="A1894" s="2">
        <v>1892</v>
      </c>
      <c r="B1894" s="1" t="s">
        <v>7750</v>
      </c>
      <c r="C1894" s="1" t="s">
        <v>7751</v>
      </c>
      <c r="D1894" s="1" t="s">
        <v>224</v>
      </c>
      <c r="E1894" s="1" t="str">
        <f>HYPERLINK("https://doi.org/10.1016/j.engstruct.2018.02.018","DOI Link")</f>
        <v>DOI Link</v>
      </c>
      <c r="F1894" s="1" t="s">
        <v>7752</v>
      </c>
      <c r="G1894" s="1" t="s">
        <v>7753</v>
      </c>
    </row>
    <row r="1895" spans="1:7" x14ac:dyDescent="0.25">
      <c r="A1895" s="2">
        <v>1893</v>
      </c>
      <c r="B1895" s="1" t="s">
        <v>7754</v>
      </c>
      <c r="C1895" s="1" t="s">
        <v>7755</v>
      </c>
      <c r="D1895" s="1" t="s">
        <v>229</v>
      </c>
      <c r="E1895" s="1" t="str">
        <f>HYPERLINK("https://doi.org/10.1016/j.wear.2017.12.014","DOI Link")</f>
        <v>DOI Link</v>
      </c>
      <c r="F1895" s="1" t="s">
        <v>7756</v>
      </c>
      <c r="G1895" s="1" t="s">
        <v>7757</v>
      </c>
    </row>
    <row r="1896" spans="1:7" x14ac:dyDescent="0.25">
      <c r="A1896" s="2">
        <v>1894</v>
      </c>
      <c r="B1896" s="1" t="s">
        <v>7758</v>
      </c>
      <c r="C1896" s="1" t="s">
        <v>7759</v>
      </c>
      <c r="D1896" s="1" t="s">
        <v>248</v>
      </c>
      <c r="E1896" s="1" t="str">
        <f>HYPERLINK("https://doi.org/10.3390/ma11040594","DOI Link")</f>
        <v>DOI Link</v>
      </c>
      <c r="F1896" s="1" t="s">
        <v>7760</v>
      </c>
      <c r="G1896" s="1" t="s">
        <v>7761</v>
      </c>
    </row>
    <row r="1897" spans="1:7" x14ac:dyDescent="0.25">
      <c r="A1897" s="2">
        <v>1895</v>
      </c>
      <c r="B1897" s="1" t="s">
        <v>7762</v>
      </c>
      <c r="C1897" s="1" t="s">
        <v>7763</v>
      </c>
      <c r="D1897" s="1" t="s">
        <v>5225</v>
      </c>
      <c r="E1897" s="1" t="str">
        <f>HYPERLINK("https://doi.org/10.1109/ACCESS.2018.2820689","DOI Link")</f>
        <v>DOI Link</v>
      </c>
      <c r="F1897" s="1" t="s">
        <v>7764</v>
      </c>
      <c r="G1897" s="1" t="s">
        <v>7765</v>
      </c>
    </row>
    <row r="1898" spans="1:7" x14ac:dyDescent="0.25">
      <c r="A1898" s="2">
        <v>1896</v>
      </c>
      <c r="B1898" s="1" t="s">
        <v>7766</v>
      </c>
      <c r="C1898" s="1" t="s">
        <v>7767</v>
      </c>
      <c r="D1898" s="1" t="s">
        <v>267</v>
      </c>
      <c r="E1898" s="1" t="str">
        <f>HYPERLINK("https://doi.org/10.1016/j.msea.2018.02.096","DOI Link")</f>
        <v>DOI Link</v>
      </c>
      <c r="F1898" s="1" t="s">
        <v>7768</v>
      </c>
      <c r="G1898" s="1" t="s">
        <v>7769</v>
      </c>
    </row>
    <row r="1899" spans="1:7" x14ac:dyDescent="0.25">
      <c r="A1899" s="2">
        <v>1897</v>
      </c>
      <c r="B1899" s="1" t="s">
        <v>7770</v>
      </c>
      <c r="C1899" s="1" t="s">
        <v>7771</v>
      </c>
      <c r="D1899" s="1" t="s">
        <v>2404</v>
      </c>
      <c r="E1899" s="1" t="str">
        <f>HYPERLINK("https://doi.org/10.1063/1.5030273","DOI Link")</f>
        <v>DOI Link</v>
      </c>
      <c r="F1899" s="1" t="s">
        <v>7772</v>
      </c>
      <c r="G1899" s="1" t="s">
        <v>7773</v>
      </c>
    </row>
    <row r="1900" spans="1:7" x14ac:dyDescent="0.25">
      <c r="A1900" s="2">
        <v>1898</v>
      </c>
      <c r="B1900" s="1" t="s">
        <v>7774</v>
      </c>
      <c r="C1900" s="1" t="s">
        <v>7775</v>
      </c>
      <c r="D1900" s="1" t="s">
        <v>3355</v>
      </c>
      <c r="E1900" s="1" t="str">
        <f>HYPERLINK("https://doi.org/10.3969/j.issn.1000-1093.2018.04.020","DOI Link")</f>
        <v>DOI Link</v>
      </c>
      <c r="F1900" s="1" t="s">
        <v>7776</v>
      </c>
      <c r="G1900" s="1" t="s">
        <v>7777</v>
      </c>
    </row>
    <row r="1901" spans="1:7" x14ac:dyDescent="0.25">
      <c r="A1901" s="2">
        <v>1899</v>
      </c>
      <c r="B1901" s="1" t="s">
        <v>7778</v>
      </c>
      <c r="C1901" s="1" t="s">
        <v>7779</v>
      </c>
      <c r="D1901" s="1" t="s">
        <v>2378</v>
      </c>
      <c r="E1901" s="1" t="str">
        <f>HYPERLINK("https://doi.org/10.13374/j.issn2095-9389.2018.04.009","DOI Link")</f>
        <v>DOI Link</v>
      </c>
      <c r="F1901" s="1" t="s">
        <v>7780</v>
      </c>
      <c r="G1901" s="1" t="s">
        <v>7781</v>
      </c>
    </row>
    <row r="1902" spans="1:7" x14ac:dyDescent="0.25">
      <c r="A1902" s="2">
        <v>1900</v>
      </c>
      <c r="B1902" s="1" t="s">
        <v>7782</v>
      </c>
      <c r="C1902" s="1" t="s">
        <v>7783</v>
      </c>
      <c r="D1902" s="1" t="s">
        <v>1566</v>
      </c>
      <c r="E1902" s="1" t="str">
        <f>HYPERLINK("https://doi.org/10.3969/j.issn.1007-9629.2018.02.025","DOI Link")</f>
        <v>DOI Link</v>
      </c>
      <c r="F1902" s="1" t="s">
        <v>7784</v>
      </c>
      <c r="G1902" s="1" t="s">
        <v>7785</v>
      </c>
    </row>
    <row r="1903" spans="1:7" x14ac:dyDescent="0.25">
      <c r="A1903" s="2">
        <v>1901</v>
      </c>
      <c r="B1903" s="1" t="s">
        <v>7786</v>
      </c>
      <c r="C1903" s="1" t="s">
        <v>7787</v>
      </c>
      <c r="D1903" s="1" t="s">
        <v>7788</v>
      </c>
      <c r="E1903" s="1" t="str">
        <f>HYPERLINK("https://doi.org/10.11975/j.issn.1002-6819.2018.07.004","DOI Link")</f>
        <v>DOI Link</v>
      </c>
      <c r="F1903" s="1" t="s">
        <v>7789</v>
      </c>
      <c r="G1903" s="1" t="s">
        <v>7790</v>
      </c>
    </row>
    <row r="1904" spans="1:7" x14ac:dyDescent="0.25">
      <c r="A1904" s="2">
        <v>1902</v>
      </c>
      <c r="B1904" s="1" t="s">
        <v>7791</v>
      </c>
      <c r="C1904" s="1" t="s">
        <v>7792</v>
      </c>
      <c r="D1904" s="1" t="s">
        <v>7793</v>
      </c>
      <c r="E1904" s="1" t="str">
        <f>HYPERLINK("https://doi.org/10.1142/S1758825118500308","DOI Link")</f>
        <v>DOI Link</v>
      </c>
      <c r="F1904" s="1" t="s">
        <v>7794</v>
      </c>
      <c r="G1904" s="1" t="s">
        <v>7795</v>
      </c>
    </row>
    <row r="1905" spans="1:7" x14ac:dyDescent="0.25">
      <c r="A1905" s="2">
        <v>1903</v>
      </c>
      <c r="B1905" s="1" t="s">
        <v>7796</v>
      </c>
      <c r="C1905" s="1" t="s">
        <v>7797</v>
      </c>
      <c r="D1905" s="1" t="s">
        <v>351</v>
      </c>
      <c r="E1905" s="1" t="str">
        <f>HYPERLINK("https://doi.org/10.3390/met8040241","DOI Link")</f>
        <v>DOI Link</v>
      </c>
      <c r="F1905" s="1" t="s">
        <v>7798</v>
      </c>
      <c r="G1905" s="1" t="s">
        <v>7799</v>
      </c>
    </row>
    <row r="1906" spans="1:7" x14ac:dyDescent="0.25">
      <c r="A1906" s="2">
        <v>1904</v>
      </c>
      <c r="B1906" s="1" t="s">
        <v>7800</v>
      </c>
      <c r="C1906" s="1" t="s">
        <v>7801</v>
      </c>
      <c r="D1906" s="1" t="s">
        <v>7802</v>
      </c>
      <c r="E1906" s="1" t="str">
        <f>HYPERLINK("https://doi.org/10.1016/j.jcde.2017.10.002","DOI Link")</f>
        <v>DOI Link</v>
      </c>
      <c r="F1906" s="1" t="s">
        <v>7803</v>
      </c>
      <c r="G1906" s="1" t="s">
        <v>7804</v>
      </c>
    </row>
    <row r="1907" spans="1:7" x14ac:dyDescent="0.25">
      <c r="A1907" s="2">
        <v>1905</v>
      </c>
      <c r="B1907" s="1" t="s">
        <v>7805</v>
      </c>
      <c r="C1907" s="1" t="s">
        <v>7806</v>
      </c>
      <c r="D1907" s="1" t="s">
        <v>219</v>
      </c>
      <c r="E1907" s="1" t="str">
        <f>HYPERLINK("https://doi.org/10.1016/j.corsci.2018.01.034","DOI Link")</f>
        <v>DOI Link</v>
      </c>
      <c r="F1907" s="1" t="s">
        <v>7807</v>
      </c>
      <c r="G1907" s="1" t="s">
        <v>7808</v>
      </c>
    </row>
    <row r="1908" spans="1:7" x14ac:dyDescent="0.25">
      <c r="A1908" s="2">
        <v>1906</v>
      </c>
      <c r="B1908" s="1" t="s">
        <v>7809</v>
      </c>
      <c r="C1908" s="1" t="s">
        <v>7810</v>
      </c>
      <c r="D1908" s="1" t="s">
        <v>13</v>
      </c>
      <c r="E1908" s="1" t="str">
        <f>HYPERLINK("https://doi.org/10.1016/j.ijfatigue.2018.01.002","DOI Link")</f>
        <v>DOI Link</v>
      </c>
      <c r="F1908" s="1" t="s">
        <v>7811</v>
      </c>
      <c r="G1908" s="1" t="s">
        <v>7812</v>
      </c>
    </row>
    <row r="1909" spans="1:7" x14ac:dyDescent="0.25">
      <c r="A1909" s="2">
        <v>1907</v>
      </c>
      <c r="B1909" s="1" t="s">
        <v>7813</v>
      </c>
      <c r="C1909" s="1" t="s">
        <v>7814</v>
      </c>
      <c r="D1909" s="1" t="s">
        <v>75</v>
      </c>
      <c r="E1909" s="1" t="str">
        <f>HYPERLINK("https://doi.org/10.1061/(ASCE)BE.1943-5592.0001219","DOI Link")</f>
        <v>DOI Link</v>
      </c>
      <c r="F1909" s="1" t="s">
        <v>7815</v>
      </c>
      <c r="G1909" s="1" t="s">
        <v>7816</v>
      </c>
    </row>
    <row r="1910" spans="1:7" x14ac:dyDescent="0.25">
      <c r="A1910" s="2">
        <v>1908</v>
      </c>
      <c r="B1910" s="1" t="s">
        <v>7817</v>
      </c>
      <c r="C1910" s="1" t="s">
        <v>7818</v>
      </c>
      <c r="D1910" s="1" t="s">
        <v>901</v>
      </c>
      <c r="E1910" s="1" t="str">
        <f>HYPERLINK("https://doi.org/10.1007/s00170-017-1533-1","DOI Link")</f>
        <v>DOI Link</v>
      </c>
      <c r="F1910" s="1" t="s">
        <v>7819</v>
      </c>
      <c r="G1910" s="1" t="s">
        <v>7820</v>
      </c>
    </row>
    <row r="1911" spans="1:7" x14ac:dyDescent="0.25">
      <c r="A1911" s="2">
        <v>1909</v>
      </c>
      <c r="B1911" s="1" t="s">
        <v>7821</v>
      </c>
      <c r="C1911" s="1" t="s">
        <v>7822</v>
      </c>
      <c r="D1911" s="1" t="s">
        <v>13</v>
      </c>
      <c r="E1911" s="1" t="str">
        <f>HYPERLINK("https://doi.org/10.1016/j.ijfatigue.2017.12.021","DOI Link")</f>
        <v>DOI Link</v>
      </c>
      <c r="F1911" s="1" t="s">
        <v>7823</v>
      </c>
      <c r="G1911" s="1" t="s">
        <v>7824</v>
      </c>
    </row>
    <row r="1912" spans="1:7" x14ac:dyDescent="0.25">
      <c r="A1912" s="2">
        <v>1910</v>
      </c>
      <c r="B1912" s="1" t="s">
        <v>7825</v>
      </c>
      <c r="C1912" s="1" t="s">
        <v>7826</v>
      </c>
      <c r="D1912" s="1" t="s">
        <v>2054</v>
      </c>
      <c r="E1912" s="1" t="str">
        <f>HYPERLINK("https://doi.org/10.3901/JME.2018.06.001","DOI Link")</f>
        <v>DOI Link</v>
      </c>
      <c r="F1912" s="1" t="s">
        <v>7827</v>
      </c>
      <c r="G1912" s="1" t="s">
        <v>7828</v>
      </c>
    </row>
    <row r="1913" spans="1:7" ht="14.4" x14ac:dyDescent="0.25">
      <c r="A1913" s="2">
        <v>1911</v>
      </c>
      <c r="B1913" s="1" t="s">
        <v>7829</v>
      </c>
      <c r="C1913" s="1" t="s">
        <v>7830</v>
      </c>
      <c r="D1913" s="1" t="s">
        <v>7831</v>
      </c>
      <c r="E1913" s="1" t="str">
        <f>HYPERLINK("https://doi.org/10.11903/1002.6495.2017.084","DOI Link")</f>
        <v>DOI Link</v>
      </c>
      <c r="F1913" s="1" t="s">
        <v>8854</v>
      </c>
      <c r="G1913" s="1" t="s">
        <v>7832</v>
      </c>
    </row>
    <row r="1914" spans="1:7" x14ac:dyDescent="0.25">
      <c r="A1914" s="2">
        <v>1912</v>
      </c>
      <c r="B1914" s="1" t="s">
        <v>7833</v>
      </c>
      <c r="C1914" s="1" t="s">
        <v>7834</v>
      </c>
      <c r="D1914" s="1" t="s">
        <v>7652</v>
      </c>
      <c r="E1914" s="1" t="str">
        <f>HYPERLINK("https://doi.org/10.1051/matecconf/201815705013","DOI Link")</f>
        <v>DOI Link</v>
      </c>
      <c r="F1914" s="1" t="s">
        <v>7835</v>
      </c>
      <c r="G1914" s="1" t="s">
        <v>7836</v>
      </c>
    </row>
    <row r="1915" spans="1:7" x14ac:dyDescent="0.25">
      <c r="A1915" s="2">
        <v>1913</v>
      </c>
      <c r="B1915" s="1" t="s">
        <v>7837</v>
      </c>
      <c r="C1915" s="1" t="s">
        <v>7838</v>
      </c>
      <c r="D1915" s="1" t="s">
        <v>7839</v>
      </c>
      <c r="E1915" s="1" t="str">
        <f>HYPERLINK("https://doi.org/10.1080/10910344.2017.1365893","DOI Link")</f>
        <v>DOI Link</v>
      </c>
      <c r="F1915" s="1" t="s">
        <v>7840</v>
      </c>
      <c r="G1915" s="1" t="s">
        <v>7841</v>
      </c>
    </row>
    <row r="1916" spans="1:7" x14ac:dyDescent="0.25">
      <c r="A1916" s="2">
        <v>1914</v>
      </c>
      <c r="B1916" s="1" t="s">
        <v>7842</v>
      </c>
      <c r="C1916" s="1" t="s">
        <v>7843</v>
      </c>
      <c r="D1916" s="1" t="s">
        <v>7844</v>
      </c>
      <c r="E1916" s="1" t="str">
        <f>HYPERLINK("https://doi.org/10.2195/lj_NotRev_kuehner_en_201803_01","DOI Link")</f>
        <v>DOI Link</v>
      </c>
      <c r="F1916" s="1" t="s">
        <v>7845</v>
      </c>
      <c r="G1916" s="1" t="s">
        <v>7846</v>
      </c>
    </row>
    <row r="1917" spans="1:7" x14ac:dyDescent="0.25">
      <c r="A1917" s="2">
        <v>1915</v>
      </c>
      <c r="B1917" s="1" t="s">
        <v>7847</v>
      </c>
      <c r="C1917" s="1" t="s">
        <v>7848</v>
      </c>
      <c r="D1917" s="1" t="s">
        <v>4735</v>
      </c>
      <c r="E1917" s="1" t="str">
        <f>HYPERLINK("https://doi.org/10.15918/j.tbit1001-0645.2018.03.008","DOI Link")</f>
        <v>DOI Link</v>
      </c>
      <c r="F1917" s="1" t="s">
        <v>7849</v>
      </c>
      <c r="G1917" s="1" t="s">
        <v>7850</v>
      </c>
    </row>
    <row r="1918" spans="1:7" x14ac:dyDescent="0.25">
      <c r="A1918" s="2">
        <v>1916</v>
      </c>
      <c r="B1918" s="1" t="s">
        <v>7851</v>
      </c>
      <c r="C1918" s="1" t="s">
        <v>7852</v>
      </c>
      <c r="D1918" s="1" t="s">
        <v>852</v>
      </c>
      <c r="E1918" s="1" t="str">
        <f>HYPERLINK("https://doi.org/10.3969/j.issn.1007-7294.2018.03.007","DOI Link")</f>
        <v>DOI Link</v>
      </c>
      <c r="F1918" s="1" t="s">
        <v>7853</v>
      </c>
      <c r="G1918" s="1" t="s">
        <v>7854</v>
      </c>
    </row>
    <row r="1919" spans="1:7" x14ac:dyDescent="0.25">
      <c r="A1919" s="2">
        <v>1917</v>
      </c>
      <c r="B1919" s="1" t="s">
        <v>7855</v>
      </c>
      <c r="C1919" s="1" t="s">
        <v>7856</v>
      </c>
      <c r="D1919" s="1" t="s">
        <v>7857</v>
      </c>
      <c r="E1919" s="1" t="str">
        <f>HYPERLINK("https://doi.org/10.1590/0103-6440201801903","DOI Link")</f>
        <v>DOI Link</v>
      </c>
      <c r="F1919" s="1" t="s">
        <v>7858</v>
      </c>
      <c r="G1919" s="1" t="s">
        <v>7859</v>
      </c>
    </row>
    <row r="1920" spans="1:7" x14ac:dyDescent="0.25">
      <c r="A1920" s="2">
        <v>1918</v>
      </c>
      <c r="B1920" s="1" t="s">
        <v>7860</v>
      </c>
      <c r="C1920" s="1" t="s">
        <v>7861</v>
      </c>
      <c r="D1920" s="1" t="s">
        <v>4050</v>
      </c>
      <c r="E1920" s="1" t="str">
        <f>HYPERLINK("https://doi.org/10.1002/mawe.201700188","DOI Link")</f>
        <v>DOI Link</v>
      </c>
      <c r="F1920" s="1" t="s">
        <v>7862</v>
      </c>
      <c r="G1920" s="1" t="s">
        <v>7863</v>
      </c>
    </row>
    <row r="1921" spans="1:7" x14ac:dyDescent="0.25">
      <c r="A1921" s="2">
        <v>1919</v>
      </c>
      <c r="B1921" s="1" t="s">
        <v>7864</v>
      </c>
      <c r="C1921" s="1" t="s">
        <v>7865</v>
      </c>
      <c r="D1921" s="1" t="s">
        <v>4050</v>
      </c>
      <c r="E1921" s="1" t="str">
        <f>HYPERLINK("https://doi.org/10.1002/mawe.201700204","DOI Link")</f>
        <v>DOI Link</v>
      </c>
      <c r="F1921" s="1" t="s">
        <v>7866</v>
      </c>
      <c r="G1921" s="1" t="s">
        <v>7867</v>
      </c>
    </row>
    <row r="1922" spans="1:7" x14ac:dyDescent="0.25">
      <c r="A1922" s="2">
        <v>1920</v>
      </c>
      <c r="B1922" s="1" t="s">
        <v>7868</v>
      </c>
      <c r="C1922" s="1" t="s">
        <v>7869</v>
      </c>
      <c r="D1922" s="1" t="s">
        <v>4050</v>
      </c>
      <c r="E1922" s="1" t="str">
        <f>HYPERLINK("https://doi.org/10.1002/mawe.201700196","DOI Link")</f>
        <v>DOI Link</v>
      </c>
      <c r="F1922" s="1" t="s">
        <v>7870</v>
      </c>
      <c r="G1922" s="1" t="s">
        <v>7871</v>
      </c>
    </row>
    <row r="1923" spans="1:7" x14ac:dyDescent="0.25">
      <c r="A1923" s="2">
        <v>1921</v>
      </c>
      <c r="B1923" s="1" t="s">
        <v>7872</v>
      </c>
      <c r="C1923" s="1" t="s">
        <v>7873</v>
      </c>
      <c r="D1923" s="1" t="s">
        <v>4050</v>
      </c>
      <c r="E1923" s="1" t="str">
        <f>HYPERLINK("https://doi.org/10.1002/mawe.201700206","DOI Link")</f>
        <v>DOI Link</v>
      </c>
      <c r="F1923" s="1" t="s">
        <v>7874</v>
      </c>
      <c r="G1923" s="1" t="s">
        <v>7875</v>
      </c>
    </row>
    <row r="1924" spans="1:7" x14ac:dyDescent="0.25">
      <c r="A1924" s="2">
        <v>1922</v>
      </c>
      <c r="B1924" s="1" t="s">
        <v>7876</v>
      </c>
      <c r="C1924" s="1" t="s">
        <v>7877</v>
      </c>
      <c r="D1924" s="1" t="s">
        <v>7878</v>
      </c>
      <c r="E1924" s="1" t="str">
        <f>HYPERLINK("https://doi.org/10.17736/ijope.2018.bn13","DOI Link")</f>
        <v>DOI Link</v>
      </c>
      <c r="F1924" s="1" t="s">
        <v>7879</v>
      </c>
      <c r="G1924" s="1" t="s">
        <v>7880</v>
      </c>
    </row>
    <row r="1925" spans="1:7" x14ac:dyDescent="0.25">
      <c r="A1925" s="2">
        <v>1923</v>
      </c>
      <c r="B1925" s="1" t="s">
        <v>7881</v>
      </c>
      <c r="C1925" s="1" t="s">
        <v>7882</v>
      </c>
      <c r="D1925" s="1" t="s">
        <v>290</v>
      </c>
      <c r="E1925" s="1" t="str">
        <f>HYPERLINK("https://doi.org/10.1007/s11665-018-3215-z","DOI Link")</f>
        <v>DOI Link</v>
      </c>
      <c r="F1925" s="1" t="s">
        <v>7883</v>
      </c>
      <c r="G1925" s="1" t="s">
        <v>7884</v>
      </c>
    </row>
    <row r="1926" spans="1:7" x14ac:dyDescent="0.25">
      <c r="A1926" s="2">
        <v>1924</v>
      </c>
      <c r="B1926" s="1" t="s">
        <v>7885</v>
      </c>
      <c r="C1926" s="1" t="s">
        <v>7886</v>
      </c>
      <c r="D1926" s="1" t="s">
        <v>914</v>
      </c>
      <c r="E1926" s="1" t="str">
        <f>HYPERLINK("https://doi.org/10.1061/(ASCE)MT.1943-5533.0002173","DOI Link")</f>
        <v>DOI Link</v>
      </c>
      <c r="F1926" s="1" t="s">
        <v>7887</v>
      </c>
      <c r="G1926" s="1" t="s">
        <v>7888</v>
      </c>
    </row>
    <row r="1927" spans="1:7" x14ac:dyDescent="0.25">
      <c r="A1927" s="2">
        <v>1925</v>
      </c>
      <c r="B1927" s="1" t="s">
        <v>7889</v>
      </c>
      <c r="C1927" s="1" t="s">
        <v>7890</v>
      </c>
      <c r="D1927" s="1" t="s">
        <v>13</v>
      </c>
      <c r="E1927" s="1" t="str">
        <f>HYPERLINK("https://doi.org/10.1016/j.ijfatigue.2017.10.018","DOI Link")</f>
        <v>DOI Link</v>
      </c>
      <c r="F1927" s="1" t="s">
        <v>7891</v>
      </c>
      <c r="G1927" s="1" t="s">
        <v>7892</v>
      </c>
    </row>
    <row r="1928" spans="1:7" x14ac:dyDescent="0.25">
      <c r="A1928" s="2">
        <v>1926</v>
      </c>
      <c r="B1928" s="1" t="s">
        <v>7893</v>
      </c>
      <c r="C1928" s="1" t="s">
        <v>7894</v>
      </c>
      <c r="D1928" s="1" t="s">
        <v>7895</v>
      </c>
      <c r="E1928" s="1" t="str">
        <f>HYPERLINK("https://doi.org/10.1007/s00419-017-1313-2","DOI Link")</f>
        <v>DOI Link</v>
      </c>
      <c r="F1928" s="1" t="s">
        <v>7896</v>
      </c>
      <c r="G1928" s="1" t="s">
        <v>7897</v>
      </c>
    </row>
    <row r="1929" spans="1:7" x14ac:dyDescent="0.25">
      <c r="A1929" s="2">
        <v>1927</v>
      </c>
      <c r="B1929" s="1" t="s">
        <v>7898</v>
      </c>
      <c r="C1929" s="1" t="s">
        <v>7899</v>
      </c>
      <c r="D1929" s="1" t="s">
        <v>417</v>
      </c>
      <c r="E1929" s="1" t="str">
        <f>HYPERLINK("https://doi.org/10.1111/ffe.12727","DOI Link")</f>
        <v>DOI Link</v>
      </c>
      <c r="F1929" s="1" t="s">
        <v>7900</v>
      </c>
      <c r="G1929" s="1" t="s">
        <v>7901</v>
      </c>
    </row>
    <row r="1930" spans="1:7" x14ac:dyDescent="0.25">
      <c r="A1930" s="2">
        <v>1928</v>
      </c>
      <c r="B1930" s="1" t="s">
        <v>7902</v>
      </c>
      <c r="C1930" s="1" t="s">
        <v>7903</v>
      </c>
      <c r="D1930" s="1" t="s">
        <v>6036</v>
      </c>
      <c r="E1930" s="1" t="str">
        <f>HYPERLINK("https://doi.org/10.1016/j.surfcoat.2017.09.010","DOI Link")</f>
        <v>DOI Link</v>
      </c>
      <c r="F1930" s="1" t="s">
        <v>7904</v>
      </c>
      <c r="G1930" s="1" t="s">
        <v>7905</v>
      </c>
    </row>
    <row r="1931" spans="1:7" x14ac:dyDescent="0.25">
      <c r="A1931" s="2">
        <v>1929</v>
      </c>
      <c r="B1931" s="1" t="s">
        <v>7906</v>
      </c>
      <c r="C1931" s="1" t="s">
        <v>7907</v>
      </c>
      <c r="D1931" s="1" t="s">
        <v>351</v>
      </c>
      <c r="E1931" s="1" t="str">
        <f>HYPERLINK("https://doi.org/10.3390/met8020119","DOI Link")</f>
        <v>DOI Link</v>
      </c>
      <c r="F1931" s="1" t="s">
        <v>7908</v>
      </c>
      <c r="G1931" s="1" t="s">
        <v>7909</v>
      </c>
    </row>
    <row r="1932" spans="1:7" x14ac:dyDescent="0.25">
      <c r="A1932" s="2">
        <v>1930</v>
      </c>
      <c r="B1932" s="1" t="s">
        <v>7910</v>
      </c>
      <c r="C1932" s="1" t="s">
        <v>7911</v>
      </c>
      <c r="D1932" s="1" t="s">
        <v>2782</v>
      </c>
      <c r="E1932" s="1" t="str">
        <f>HYPERLINK("https://doi.org/10.1016/j.matdes.2017.10.069","DOI Link")</f>
        <v>DOI Link</v>
      </c>
      <c r="F1932" s="1" t="s">
        <v>7912</v>
      </c>
      <c r="G1932" s="1" t="s">
        <v>7913</v>
      </c>
    </row>
    <row r="1933" spans="1:7" x14ac:dyDescent="0.25">
      <c r="A1933" s="2">
        <v>1931</v>
      </c>
      <c r="B1933" s="1" t="s">
        <v>7914</v>
      </c>
      <c r="C1933" s="1" t="s">
        <v>7915</v>
      </c>
      <c r="D1933" s="1" t="s">
        <v>889</v>
      </c>
      <c r="E1933" s="1" t="str">
        <f>HYPERLINK("https://doi.org/10.1617/s11527-018-1155-6","DOI Link")</f>
        <v>DOI Link</v>
      </c>
      <c r="F1933" s="1" t="s">
        <v>7916</v>
      </c>
      <c r="G1933" s="1" t="s">
        <v>7917</v>
      </c>
    </row>
    <row r="1934" spans="1:7" x14ac:dyDescent="0.25">
      <c r="A1934" s="2">
        <v>1932</v>
      </c>
      <c r="B1934" s="1" t="s">
        <v>7918</v>
      </c>
      <c r="C1934" s="1" t="s">
        <v>7919</v>
      </c>
      <c r="D1934" s="1" t="s">
        <v>2626</v>
      </c>
      <c r="E1934" s="1" t="str">
        <f>HYPERLINK("https://doi.org/10.1007/s40799-017-0224-z","DOI Link")</f>
        <v>DOI Link</v>
      </c>
      <c r="F1934" s="1" t="s">
        <v>7920</v>
      </c>
      <c r="G1934" s="1" t="s">
        <v>7921</v>
      </c>
    </row>
    <row r="1935" spans="1:7" x14ac:dyDescent="0.25">
      <c r="A1935" s="2">
        <v>1933</v>
      </c>
      <c r="B1935" s="1" t="s">
        <v>7922</v>
      </c>
      <c r="C1935" s="1" t="s">
        <v>7923</v>
      </c>
      <c r="D1935" s="1" t="s">
        <v>61</v>
      </c>
      <c r="E1935" s="1" t="str">
        <f>HYPERLINK("https://doi.org/10.1016/j.jcsr.2017.11.022","DOI Link")</f>
        <v>DOI Link</v>
      </c>
      <c r="F1935" s="1" t="s">
        <v>7924</v>
      </c>
      <c r="G1935" s="1" t="s">
        <v>7925</v>
      </c>
    </row>
    <row r="1936" spans="1:7" x14ac:dyDescent="0.25">
      <c r="A1936" s="2">
        <v>1934</v>
      </c>
      <c r="B1936" s="1" t="s">
        <v>7926</v>
      </c>
      <c r="C1936" s="1" t="s">
        <v>7927</v>
      </c>
      <c r="D1936" s="1" t="s">
        <v>33</v>
      </c>
      <c r="E1936" s="1" t="str">
        <f>HYPERLINK("https://doi.org/10.1016/j.engfailanal.2017.09.001","DOI Link")</f>
        <v>DOI Link</v>
      </c>
      <c r="F1936" s="1" t="s">
        <v>7928</v>
      </c>
      <c r="G1936" s="1" t="s">
        <v>7929</v>
      </c>
    </row>
    <row r="1937" spans="1:7" x14ac:dyDescent="0.25">
      <c r="A1937" s="2">
        <v>1935</v>
      </c>
      <c r="B1937" s="1" t="s">
        <v>7930</v>
      </c>
      <c r="C1937" s="1" t="s">
        <v>7931</v>
      </c>
      <c r="D1937" s="1" t="s">
        <v>901</v>
      </c>
      <c r="E1937" s="1" t="str">
        <f>HYPERLINK("https://doi.org/10.1007/s00170-017-1088-1","DOI Link")</f>
        <v>DOI Link</v>
      </c>
      <c r="F1937" s="1" t="s">
        <v>7932</v>
      </c>
      <c r="G1937" s="1" t="s">
        <v>7933</v>
      </c>
    </row>
    <row r="1938" spans="1:7" x14ac:dyDescent="0.25">
      <c r="A1938" s="2">
        <v>1936</v>
      </c>
      <c r="B1938" s="1" t="s">
        <v>7934</v>
      </c>
      <c r="C1938" s="1" t="s">
        <v>7935</v>
      </c>
      <c r="D1938" s="1" t="s">
        <v>901</v>
      </c>
      <c r="E1938" s="1" t="str">
        <f>HYPERLINK("https://doi.org/10.1007/s00170-017-0840-x","DOI Link")</f>
        <v>DOI Link</v>
      </c>
      <c r="F1938" s="1" t="s">
        <v>7936</v>
      </c>
      <c r="G1938" s="1" t="s">
        <v>7937</v>
      </c>
    </row>
    <row r="1939" spans="1:7" x14ac:dyDescent="0.25">
      <c r="A1939" s="2">
        <v>1937</v>
      </c>
      <c r="B1939" s="1" t="s">
        <v>7938</v>
      </c>
      <c r="C1939" s="1" t="s">
        <v>7939</v>
      </c>
      <c r="D1939" s="1" t="s">
        <v>901</v>
      </c>
      <c r="E1939" s="1" t="str">
        <f>HYPERLINK("https://doi.org/10.1007/s00170-017-1032-4","DOI Link")</f>
        <v>DOI Link</v>
      </c>
      <c r="F1939" s="1" t="s">
        <v>7940</v>
      </c>
      <c r="G1939" s="1" t="s">
        <v>7941</v>
      </c>
    </row>
    <row r="1940" spans="1:7" x14ac:dyDescent="0.25">
      <c r="A1940" s="2">
        <v>1938</v>
      </c>
      <c r="B1940" s="1" t="s">
        <v>7942</v>
      </c>
      <c r="C1940" s="1" t="s">
        <v>7943</v>
      </c>
      <c r="D1940" s="1" t="s">
        <v>1347</v>
      </c>
      <c r="E1940" s="1" t="str">
        <f>HYPERLINK("https://doi.org/10.1080/15732479.2017.1349810","DOI Link")</f>
        <v>DOI Link</v>
      </c>
      <c r="F1940" s="1" t="s">
        <v>7944</v>
      </c>
      <c r="G1940" s="1" t="s">
        <v>7945</v>
      </c>
    </row>
    <row r="1941" spans="1:7" x14ac:dyDescent="0.25">
      <c r="A1941" s="2">
        <v>1939</v>
      </c>
      <c r="B1941" s="1" t="s">
        <v>7946</v>
      </c>
      <c r="C1941" s="1" t="s">
        <v>7947</v>
      </c>
      <c r="D1941" s="1" t="s">
        <v>2373</v>
      </c>
      <c r="E1941" s="1" t="str">
        <f>HYPERLINK("https://doi.org/10.12989/scs.2018.26.1.103","DOI Link")</f>
        <v>DOI Link</v>
      </c>
      <c r="F1941" s="1" t="s">
        <v>7948</v>
      </c>
      <c r="G1941" s="1" t="s">
        <v>7949</v>
      </c>
    </row>
    <row r="1942" spans="1:7" x14ac:dyDescent="0.25">
      <c r="A1942" s="2">
        <v>1940</v>
      </c>
      <c r="B1942" s="1" t="s">
        <v>7950</v>
      </c>
      <c r="C1942" s="1" t="s">
        <v>7951</v>
      </c>
      <c r="D1942" s="1" t="s">
        <v>351</v>
      </c>
      <c r="E1942" s="1" t="str">
        <f>HYPERLINK("https://doi.org/10.3390/met8010032","DOI Link")</f>
        <v>DOI Link</v>
      </c>
      <c r="F1942" s="1" t="s">
        <v>7952</v>
      </c>
      <c r="G1942" s="1" t="s">
        <v>7953</v>
      </c>
    </row>
    <row r="1943" spans="1:7" x14ac:dyDescent="0.25">
      <c r="A1943" s="2">
        <v>1941</v>
      </c>
      <c r="B1943" s="1" t="s">
        <v>7954</v>
      </c>
      <c r="C1943" s="1" t="s">
        <v>7955</v>
      </c>
      <c r="D1943" s="1" t="s">
        <v>4398</v>
      </c>
      <c r="E1943" s="1" t="str">
        <f>HYPERLINK("https://doi.org/10.1080/02670844.2017.1311528","DOI Link")</f>
        <v>DOI Link</v>
      </c>
      <c r="F1943" s="1" t="s">
        <v>7956</v>
      </c>
      <c r="G1943" s="1" t="s">
        <v>7957</v>
      </c>
    </row>
    <row r="1944" spans="1:7" x14ac:dyDescent="0.25">
      <c r="A1944" s="2">
        <v>1942</v>
      </c>
      <c r="B1944" s="1" t="s">
        <v>7958</v>
      </c>
      <c r="C1944" s="1" t="s">
        <v>7959</v>
      </c>
      <c r="D1944" s="1" t="s">
        <v>7960</v>
      </c>
      <c r="E1944" s="1" t="str">
        <f>HYPERLINK("https://doi.org/10.1007/978-3-319-59471-2_43","DOI Link")</f>
        <v>DOI Link</v>
      </c>
      <c r="F1944" s="1" t="s">
        <v>7961</v>
      </c>
      <c r="G1944" s="1" t="s">
        <v>7962</v>
      </c>
    </row>
    <row r="1945" spans="1:7" x14ac:dyDescent="0.25">
      <c r="A1945" s="2">
        <v>1943</v>
      </c>
      <c r="B1945" s="1" t="s">
        <v>7963</v>
      </c>
      <c r="C1945" s="1" t="s">
        <v>7964</v>
      </c>
      <c r="D1945" s="1" t="s">
        <v>7960</v>
      </c>
      <c r="E1945" s="1" t="str">
        <f>HYPERLINK("https://doi.org/10.1007/978-3-319-59471-2_208","DOI Link")</f>
        <v>DOI Link</v>
      </c>
      <c r="F1945" s="1" t="s">
        <v>7965</v>
      </c>
      <c r="G1945" s="1" t="s">
        <v>7966</v>
      </c>
    </row>
    <row r="1946" spans="1:7" x14ac:dyDescent="0.25">
      <c r="A1946" s="2">
        <v>1944</v>
      </c>
      <c r="B1946" s="1" t="s">
        <v>7967</v>
      </c>
      <c r="C1946" s="1" t="s">
        <v>7968</v>
      </c>
      <c r="D1946" s="1" t="s">
        <v>7960</v>
      </c>
      <c r="E1946" s="1" t="str">
        <f>HYPERLINK("https://doi.org/10.1007/978-3-319-59471-2_263","DOI Link")</f>
        <v>DOI Link</v>
      </c>
      <c r="F1946" s="1" t="s">
        <v>7969</v>
      </c>
      <c r="G1946" s="1" t="s">
        <v>7970</v>
      </c>
    </row>
    <row r="1947" spans="1:7" x14ac:dyDescent="0.25">
      <c r="A1947" s="2">
        <v>1945</v>
      </c>
      <c r="B1947" s="1" t="s">
        <v>7971</v>
      </c>
      <c r="C1947" s="1" t="s">
        <v>7972</v>
      </c>
      <c r="D1947" s="1" t="s">
        <v>7973</v>
      </c>
      <c r="E1947" s="1" t="str">
        <f>HYPERLINK("https://doi.org/10.1007/978-3-319-56579-8_10","DOI Link")</f>
        <v>DOI Link</v>
      </c>
      <c r="F1947" s="1" t="s">
        <v>7974</v>
      </c>
      <c r="G1947" s="1" t="s">
        <v>7975</v>
      </c>
    </row>
    <row r="1948" spans="1:7" x14ac:dyDescent="0.25">
      <c r="A1948" s="2">
        <v>1946</v>
      </c>
      <c r="B1948" s="1" t="s">
        <v>7976</v>
      </c>
      <c r="C1948" s="1" t="s">
        <v>7977</v>
      </c>
      <c r="D1948" s="1" t="s">
        <v>6262</v>
      </c>
      <c r="E1948" s="1" t="str">
        <f>HYPERLINK("https://doi.org/10.15593/perm.mech/2018.4.16","DOI Link")</f>
        <v>DOI Link</v>
      </c>
      <c r="F1948" s="1" t="s">
        <v>7978</v>
      </c>
      <c r="G1948" s="1" t="s">
        <v>7979</v>
      </c>
    </row>
    <row r="1949" spans="1:7" x14ac:dyDescent="0.25">
      <c r="A1949" s="2">
        <v>1947</v>
      </c>
      <c r="B1949" s="1" t="s">
        <v>7980</v>
      </c>
      <c r="C1949" s="1" t="s">
        <v>7981</v>
      </c>
      <c r="D1949" s="1" t="s">
        <v>1197</v>
      </c>
      <c r="E1949" s="1" t="str">
        <f>HYPERLINK("https://doi.org/10.1016/j.prostr.2018.12.093","DOI Link")</f>
        <v>DOI Link</v>
      </c>
      <c r="F1949" s="1" t="s">
        <v>7982</v>
      </c>
      <c r="G1949" s="1" t="s">
        <v>7983</v>
      </c>
    </row>
    <row r="1950" spans="1:7" x14ac:dyDescent="0.25">
      <c r="A1950" s="2">
        <v>1948</v>
      </c>
      <c r="B1950" s="1" t="s">
        <v>7984</v>
      </c>
      <c r="C1950" s="1" t="s">
        <v>7985</v>
      </c>
      <c r="D1950" s="1" t="s">
        <v>1197</v>
      </c>
      <c r="E1950" s="1" t="str">
        <f>HYPERLINK("https://doi.org/10.1016/j.prostr.2018.12.057","DOI Link")</f>
        <v>DOI Link</v>
      </c>
      <c r="F1950" s="1" t="s">
        <v>7986</v>
      </c>
      <c r="G1950" s="1" t="s">
        <v>7987</v>
      </c>
    </row>
    <row r="1951" spans="1:7" x14ac:dyDescent="0.25">
      <c r="A1951" s="2">
        <v>1949</v>
      </c>
      <c r="B1951" s="1" t="s">
        <v>7988</v>
      </c>
      <c r="C1951" s="1" t="s">
        <v>7989</v>
      </c>
      <c r="D1951" s="1" t="s">
        <v>1197</v>
      </c>
      <c r="E1951" s="1" t="str">
        <f>HYPERLINK("https://doi.org/10.1016/j.prostr.2018.12.096","DOI Link")</f>
        <v>DOI Link</v>
      </c>
      <c r="F1951" s="1" t="s">
        <v>7990</v>
      </c>
      <c r="G1951" s="1" t="s">
        <v>7991</v>
      </c>
    </row>
    <row r="1952" spans="1:7" x14ac:dyDescent="0.25">
      <c r="A1952" s="2">
        <v>1950</v>
      </c>
      <c r="B1952" s="1" t="s">
        <v>7992</v>
      </c>
      <c r="C1952" s="1" t="s">
        <v>7993</v>
      </c>
      <c r="D1952" s="1" t="s">
        <v>1197</v>
      </c>
      <c r="E1952" s="1" t="str">
        <f>HYPERLINK("https://doi.org/10.1016/j.prostr.2018.12.342","DOI Link")</f>
        <v>DOI Link</v>
      </c>
      <c r="F1952" s="1" t="s">
        <v>7994</v>
      </c>
      <c r="G1952" s="1" t="s">
        <v>7995</v>
      </c>
    </row>
    <row r="1953" spans="1:7" x14ac:dyDescent="0.25">
      <c r="A1953" s="2">
        <v>1951</v>
      </c>
      <c r="B1953" s="1" t="s">
        <v>7996</v>
      </c>
      <c r="C1953" s="1" t="s">
        <v>7997</v>
      </c>
      <c r="D1953" s="1" t="s">
        <v>1197</v>
      </c>
      <c r="E1953" s="1" t="str">
        <f>HYPERLINK("https://doi.org/10.1016/j.prostr.2018.12.310","DOI Link")</f>
        <v>DOI Link</v>
      </c>
      <c r="F1953" s="1" t="s">
        <v>7998</v>
      </c>
      <c r="G1953" s="1" t="s">
        <v>7999</v>
      </c>
    </row>
    <row r="1954" spans="1:7" x14ac:dyDescent="0.25">
      <c r="A1954" s="2">
        <v>1952</v>
      </c>
      <c r="B1954" s="1" t="s">
        <v>8000</v>
      </c>
      <c r="C1954" s="1" t="s">
        <v>8001</v>
      </c>
      <c r="D1954" s="1" t="s">
        <v>1197</v>
      </c>
      <c r="E1954" s="1" t="str">
        <f>HYPERLINK("https://doi.org/10.1016/j.prostr.2018.11.026","DOI Link")</f>
        <v>DOI Link</v>
      </c>
      <c r="F1954" s="1" t="s">
        <v>8002</v>
      </c>
      <c r="G1954" s="1" t="s">
        <v>8003</v>
      </c>
    </row>
    <row r="1955" spans="1:7" x14ac:dyDescent="0.25">
      <c r="A1955" s="2">
        <v>1953</v>
      </c>
      <c r="B1955" s="1" t="s">
        <v>8004</v>
      </c>
      <c r="C1955" s="1" t="s">
        <v>8005</v>
      </c>
      <c r="D1955" s="1" t="s">
        <v>1197</v>
      </c>
      <c r="E1955" s="1" t="str">
        <f>HYPERLINK("https://doi.org/10.1016/j.prostr.2018.12.014","DOI Link")</f>
        <v>DOI Link</v>
      </c>
      <c r="F1955" s="1" t="s">
        <v>8006</v>
      </c>
      <c r="G1955" s="1" t="s">
        <v>8007</v>
      </c>
    </row>
    <row r="1956" spans="1:7" x14ac:dyDescent="0.25">
      <c r="A1956" s="2">
        <v>1954</v>
      </c>
      <c r="B1956" s="1" t="s">
        <v>8008</v>
      </c>
      <c r="C1956" s="1" t="s">
        <v>8009</v>
      </c>
      <c r="D1956" s="1" t="s">
        <v>1197</v>
      </c>
      <c r="E1956" s="1" t="str">
        <f>HYPERLINK("https://doi.org/10.1016/j.prostr.2018.11.074","DOI Link")</f>
        <v>DOI Link</v>
      </c>
      <c r="F1956" s="1" t="s">
        <v>8010</v>
      </c>
      <c r="G1956" s="1" t="s">
        <v>8011</v>
      </c>
    </row>
    <row r="1957" spans="1:7" x14ac:dyDescent="0.25">
      <c r="A1957" s="2">
        <v>1955</v>
      </c>
      <c r="B1957" s="1" t="s">
        <v>8012</v>
      </c>
      <c r="C1957" s="1" t="s">
        <v>8013</v>
      </c>
      <c r="D1957" s="1" t="s">
        <v>1197</v>
      </c>
      <c r="E1957" s="1" t="str">
        <f>HYPERLINK("https://doi.org/10.1016/j.prostr.2018.09.008","DOI Link")</f>
        <v>DOI Link</v>
      </c>
      <c r="F1957" s="1" t="s">
        <v>8014</v>
      </c>
      <c r="G1957" s="1" t="s">
        <v>8015</v>
      </c>
    </row>
    <row r="1958" spans="1:7" x14ac:dyDescent="0.25">
      <c r="A1958" s="2">
        <v>1956</v>
      </c>
      <c r="B1958" s="1" t="s">
        <v>8016</v>
      </c>
      <c r="C1958" s="1" t="s">
        <v>8017</v>
      </c>
      <c r="D1958" s="1" t="s">
        <v>1197</v>
      </c>
      <c r="E1958" s="1" t="str">
        <f>HYPERLINK("https://doi.org/10.1016/j.prostr.2018.12.232","DOI Link")</f>
        <v>DOI Link</v>
      </c>
      <c r="F1958" s="1" t="s">
        <v>8018</v>
      </c>
      <c r="G1958" s="1" t="s">
        <v>8019</v>
      </c>
    </row>
    <row r="1959" spans="1:7" x14ac:dyDescent="0.25">
      <c r="A1959" s="2">
        <v>1957</v>
      </c>
      <c r="B1959" s="1" t="s">
        <v>8020</v>
      </c>
      <c r="C1959" s="1" t="s">
        <v>8021</v>
      </c>
      <c r="D1959" s="1" t="s">
        <v>1342</v>
      </c>
      <c r="E1959" s="1" t="str">
        <f>HYPERLINK("https://doi.org/10.4028/www.scientific.net/MSF.941.908","DOI Link")</f>
        <v>DOI Link</v>
      </c>
      <c r="F1959" s="1" t="s">
        <v>8022</v>
      </c>
      <c r="G1959" s="1" t="s">
        <v>8023</v>
      </c>
    </row>
    <row r="1960" spans="1:7" x14ac:dyDescent="0.25">
      <c r="A1960" s="2">
        <v>1958</v>
      </c>
      <c r="B1960" s="1" t="s">
        <v>8024</v>
      </c>
      <c r="C1960" s="1" t="s">
        <v>8025</v>
      </c>
      <c r="D1960" s="1" t="s">
        <v>1342</v>
      </c>
      <c r="E1960" s="1" t="str">
        <f>HYPERLINK("https://doi.org/10.4028/www.scientific.net/MSF.941.2395","DOI Link")</f>
        <v>DOI Link</v>
      </c>
      <c r="F1960" s="1" t="s">
        <v>8026</v>
      </c>
      <c r="G1960" s="1" t="s">
        <v>8027</v>
      </c>
    </row>
    <row r="1961" spans="1:7" x14ac:dyDescent="0.25">
      <c r="A1961" s="2">
        <v>1959</v>
      </c>
      <c r="B1961" s="1" t="s">
        <v>8028</v>
      </c>
      <c r="C1961" s="1" t="s">
        <v>8029</v>
      </c>
      <c r="D1961" s="1" t="s">
        <v>5162</v>
      </c>
      <c r="E1961" s="1" t="str">
        <f>HYPERLINK("https://doi.org/10.1016/j.promfg.2018.07.258","DOI Link")</f>
        <v>DOI Link</v>
      </c>
      <c r="F1961" s="1" t="s">
        <v>8030</v>
      </c>
      <c r="G1961" s="1" t="s">
        <v>8031</v>
      </c>
    </row>
    <row r="1962" spans="1:7" x14ac:dyDescent="0.25">
      <c r="A1962" s="2">
        <v>1960</v>
      </c>
      <c r="B1962" s="1" t="s">
        <v>8032</v>
      </c>
      <c r="C1962" s="1" t="s">
        <v>8033</v>
      </c>
      <c r="D1962" s="1" t="s">
        <v>8034</v>
      </c>
      <c r="E1962" s="1" t="str">
        <f>HYPERLINK("https://doi.org/10.17073/0368-0797-2018-8-589-595","DOI Link")</f>
        <v>DOI Link</v>
      </c>
      <c r="F1962" s="1" t="s">
        <v>8035</v>
      </c>
      <c r="G1962" s="1" t="s">
        <v>8036</v>
      </c>
    </row>
    <row r="1963" spans="1:7" ht="14.4" x14ac:dyDescent="0.25">
      <c r="A1963" s="2">
        <v>1961</v>
      </c>
      <c r="B1963" s="1" t="s">
        <v>8037</v>
      </c>
      <c r="C1963" s="1" t="s">
        <v>8038</v>
      </c>
      <c r="D1963" s="1" t="s">
        <v>1342</v>
      </c>
      <c r="E1963" s="1" t="str">
        <f>HYPERLINK("https://doi.org/10.4028/www.scientific.net/MSF.944.1067","DOI Link")</f>
        <v>DOI Link</v>
      </c>
      <c r="F1963" s="1" t="s">
        <v>8855</v>
      </c>
      <c r="G1963" s="1" t="s">
        <v>8039</v>
      </c>
    </row>
    <row r="1964" spans="1:7" x14ac:dyDescent="0.25">
      <c r="A1964" s="2">
        <v>1962</v>
      </c>
      <c r="B1964" s="1" t="s">
        <v>8040</v>
      </c>
      <c r="C1964" s="1" t="s">
        <v>8041</v>
      </c>
      <c r="D1964" s="1" t="s">
        <v>1197</v>
      </c>
      <c r="E1964" s="1" t="str">
        <f>HYPERLINK("https://doi.org/10.1016/j.prostr.2018.12.210","DOI Link")</f>
        <v>DOI Link</v>
      </c>
      <c r="F1964" s="1" t="s">
        <v>8042</v>
      </c>
      <c r="G1964" s="1" t="s">
        <v>8043</v>
      </c>
    </row>
    <row r="1965" spans="1:7" x14ac:dyDescent="0.25">
      <c r="A1965" s="2">
        <v>1963</v>
      </c>
      <c r="B1965" s="1" t="s">
        <v>8044</v>
      </c>
      <c r="C1965" s="1" t="s">
        <v>8045</v>
      </c>
      <c r="D1965" s="1" t="s">
        <v>7844</v>
      </c>
      <c r="E1965" s="1" t="str">
        <f>HYPERLINK("https://doi.org/10.2195/lj_Proc_recknagel_de_201811_01","DOI Link")</f>
        <v>DOI Link</v>
      </c>
      <c r="F1965" s="1" t="s">
        <v>8046</v>
      </c>
      <c r="G1965" s="1" t="s">
        <v>8047</v>
      </c>
    </row>
    <row r="1966" spans="1:7" x14ac:dyDescent="0.25">
      <c r="A1966" s="2">
        <v>1964</v>
      </c>
      <c r="B1966" s="1" t="s">
        <v>8048</v>
      </c>
      <c r="C1966" s="1" t="s">
        <v>8049</v>
      </c>
      <c r="D1966" s="1" t="s">
        <v>2882</v>
      </c>
      <c r="E1966" s="1" t="str">
        <f>HYPERLINK("https://doi.org/10.24425/bpas.2018.125940","DOI Link")</f>
        <v>DOI Link</v>
      </c>
      <c r="F1966" s="1" t="s">
        <v>8050</v>
      </c>
      <c r="G1966" s="1" t="s">
        <v>8051</v>
      </c>
    </row>
    <row r="1967" spans="1:7" x14ac:dyDescent="0.25">
      <c r="A1967" s="2">
        <v>1965</v>
      </c>
      <c r="B1967" s="1" t="s">
        <v>8052</v>
      </c>
      <c r="C1967" s="1" t="s">
        <v>8053</v>
      </c>
      <c r="D1967" s="1" t="s">
        <v>3101</v>
      </c>
      <c r="E1967" s="1" t="str">
        <f>HYPERLINK("https://doi.org/10.1115/IMECE2018-88338","DOI Link")</f>
        <v>DOI Link</v>
      </c>
      <c r="F1967" s="1" t="s">
        <v>8054</v>
      </c>
      <c r="G1967" s="1" t="s">
        <v>8055</v>
      </c>
    </row>
    <row r="1968" spans="1:7" x14ac:dyDescent="0.25">
      <c r="A1968" s="2">
        <v>1966</v>
      </c>
      <c r="B1968" s="1" t="s">
        <v>8056</v>
      </c>
      <c r="C1968" s="1" t="s">
        <v>8057</v>
      </c>
      <c r="D1968" s="1" t="s">
        <v>8</v>
      </c>
      <c r="E1968" s="1" t="str">
        <f>HYPERLINK("https://doi.org/10.1007/978-3-319-67443-8_20","DOI Link")</f>
        <v>DOI Link</v>
      </c>
      <c r="F1968" s="1" t="s">
        <v>8058</v>
      </c>
      <c r="G1968" s="1" t="s">
        <v>8059</v>
      </c>
    </row>
    <row r="1969" spans="1:7" x14ac:dyDescent="0.25">
      <c r="A1969" s="2">
        <v>1967</v>
      </c>
      <c r="B1969" s="1" t="s">
        <v>8060</v>
      </c>
      <c r="C1969" s="1" t="s">
        <v>8061</v>
      </c>
      <c r="D1969" s="1" t="s">
        <v>8062</v>
      </c>
      <c r="E1969" s="1" t="str">
        <f>HYPERLINK("https://doi.org/10.15407/fm25.04.759","DOI Link")</f>
        <v>DOI Link</v>
      </c>
      <c r="F1969" s="1" t="s">
        <v>8063</v>
      </c>
      <c r="G1969" s="1" t="s">
        <v>8064</v>
      </c>
    </row>
    <row r="1970" spans="1:7" x14ac:dyDescent="0.25">
      <c r="A1970" s="2">
        <v>1968</v>
      </c>
      <c r="B1970" s="1" t="s">
        <v>8065</v>
      </c>
      <c r="C1970" s="1" t="s">
        <v>8066</v>
      </c>
      <c r="D1970" s="1" t="s">
        <v>2373</v>
      </c>
      <c r="E1970" s="1" t="str">
        <f>HYPERLINK("https://doi.org/10.12989/scs.2018.26.4.439","DOI Link")</f>
        <v>DOI Link</v>
      </c>
      <c r="F1970" s="1" t="s">
        <v>8067</v>
      </c>
      <c r="G1970" s="1" t="s">
        <v>8068</v>
      </c>
    </row>
    <row r="1971" spans="1:7" x14ac:dyDescent="0.25">
      <c r="A1971" s="2">
        <v>1969</v>
      </c>
      <c r="B1971" s="1" t="s">
        <v>8069</v>
      </c>
      <c r="C1971" s="1" t="s">
        <v>8070</v>
      </c>
      <c r="D1971" s="1" t="s">
        <v>3175</v>
      </c>
      <c r="E1971" s="1" t="str">
        <f>HYPERLINK("https://doi.org/10.15587/1729-4061.2018.144524","DOI Link")</f>
        <v>DOI Link</v>
      </c>
      <c r="F1971" s="1" t="s">
        <v>8071</v>
      </c>
      <c r="G1971" s="1" t="s">
        <v>8072</v>
      </c>
    </row>
    <row r="1972" spans="1:7" x14ac:dyDescent="0.25">
      <c r="A1972" s="2">
        <v>1970</v>
      </c>
      <c r="B1972" s="1" t="s">
        <v>8073</v>
      </c>
      <c r="C1972" s="1" t="s">
        <v>8074</v>
      </c>
      <c r="D1972" s="1" t="s">
        <v>8075</v>
      </c>
      <c r="E1972" s="1" t="str">
        <f>HYPERLINK("https://doi.org/10.21595/vp.2018.20146","DOI Link")</f>
        <v>DOI Link</v>
      </c>
      <c r="F1972" s="1" t="s">
        <v>8076</v>
      </c>
      <c r="G1972" s="1" t="s">
        <v>8077</v>
      </c>
    </row>
    <row r="1973" spans="1:7" x14ac:dyDescent="0.25">
      <c r="A1973" s="2">
        <v>1971</v>
      </c>
      <c r="B1973" s="1" t="s">
        <v>8078</v>
      </c>
      <c r="C1973" s="1" t="s">
        <v>8079</v>
      </c>
      <c r="D1973" s="1" t="s">
        <v>6986</v>
      </c>
      <c r="E1973" s="1" t="str">
        <f>HYPERLINK("https://doi.org/10.17973/MMSJ.2018_11_201857","DOI Link")</f>
        <v>DOI Link</v>
      </c>
      <c r="F1973" s="1" t="s">
        <v>8080</v>
      </c>
      <c r="G1973" s="1" t="s">
        <v>8081</v>
      </c>
    </row>
    <row r="1974" spans="1:7" x14ac:dyDescent="0.25">
      <c r="A1974" s="2">
        <v>1972</v>
      </c>
      <c r="B1974" s="1" t="s">
        <v>8082</v>
      </c>
      <c r="C1974" s="1" t="s">
        <v>8083</v>
      </c>
      <c r="D1974" s="1" t="s">
        <v>3204</v>
      </c>
      <c r="E1974" s="1" t="str">
        <f>HYPERLINK("https://doi.org/10.1115/pvp2018-84739","DOI Link")</f>
        <v>DOI Link</v>
      </c>
      <c r="F1974" s="1" t="s">
        <v>8084</v>
      </c>
      <c r="G1974" s="1" t="s">
        <v>8085</v>
      </c>
    </row>
    <row r="1975" spans="1:7" x14ac:dyDescent="0.25">
      <c r="A1975" s="2">
        <v>1973</v>
      </c>
      <c r="B1975" s="1" t="s">
        <v>8086</v>
      </c>
      <c r="C1975" s="1" t="s">
        <v>8087</v>
      </c>
      <c r="D1975" s="1" t="s">
        <v>3204</v>
      </c>
      <c r="E1975" s="1" t="str">
        <f>HYPERLINK("https://doi.org/10.1115/PVP2018-84156","DOI Link")</f>
        <v>DOI Link</v>
      </c>
      <c r="F1975" s="1" t="s">
        <v>8088</v>
      </c>
      <c r="G1975" s="1" t="s">
        <v>8089</v>
      </c>
    </row>
    <row r="1976" spans="1:7" x14ac:dyDescent="0.25">
      <c r="A1976" s="2">
        <v>1974</v>
      </c>
      <c r="B1976" s="1" t="s">
        <v>8090</v>
      </c>
      <c r="C1976" s="1" t="s">
        <v>8091</v>
      </c>
      <c r="D1976" s="1" t="s">
        <v>8092</v>
      </c>
      <c r="E1976" s="1" t="str">
        <f>HYPERLINK("https://doi.org/10.26480/jmerd.03.2018.09.13","DOI Link")</f>
        <v>DOI Link</v>
      </c>
      <c r="F1976" s="1" t="s">
        <v>8093</v>
      </c>
      <c r="G1976" s="1" t="s">
        <v>8094</v>
      </c>
    </row>
    <row r="1977" spans="1:7" x14ac:dyDescent="0.25">
      <c r="A1977" s="2">
        <v>1975</v>
      </c>
      <c r="B1977" s="1" t="s">
        <v>8095</v>
      </c>
      <c r="C1977" s="1" t="s">
        <v>8096</v>
      </c>
      <c r="D1977" s="1" t="s">
        <v>8097</v>
      </c>
      <c r="E1977" s="1" t="str">
        <f>HYPERLINK("https://doi.org/10.1504/ijmmm.2018.096037","DOI Link")</f>
        <v>DOI Link</v>
      </c>
      <c r="F1977" s="1" t="s">
        <v>8098</v>
      </c>
      <c r="G1977" s="1" t="s">
        <v>8099</v>
      </c>
    </row>
    <row r="1978" spans="1:7" x14ac:dyDescent="0.25">
      <c r="A1978" s="2">
        <v>1976</v>
      </c>
      <c r="B1978" s="1" t="s">
        <v>8100</v>
      </c>
      <c r="C1978" s="1" t="s">
        <v>8101</v>
      </c>
      <c r="D1978" s="1" t="s">
        <v>3246</v>
      </c>
      <c r="E1978" s="1" t="str">
        <f>HYPERLINK("https://doi.org/10.1115/OMAE2018-77483","DOI Link")</f>
        <v>DOI Link</v>
      </c>
      <c r="F1978" s="1" t="s">
        <v>8102</v>
      </c>
      <c r="G1978" s="1" t="s">
        <v>8103</v>
      </c>
    </row>
    <row r="1979" spans="1:7" x14ac:dyDescent="0.25">
      <c r="A1979" s="2">
        <v>1977</v>
      </c>
      <c r="B1979" s="1" t="s">
        <v>8104</v>
      </c>
      <c r="C1979" s="1" t="s">
        <v>8105</v>
      </c>
      <c r="D1979" s="1" t="s">
        <v>6262</v>
      </c>
      <c r="E1979" s="1" t="str">
        <f>HYPERLINK("https://doi.org/10.15593/perm.mech/2018.3.01","DOI Link")</f>
        <v>DOI Link</v>
      </c>
      <c r="F1979" s="1" t="s">
        <v>8106</v>
      </c>
      <c r="G1979" s="1" t="s">
        <v>8107</v>
      </c>
    </row>
    <row r="1980" spans="1:7" x14ac:dyDescent="0.25">
      <c r="A1980" s="2">
        <v>1978</v>
      </c>
      <c r="B1980" s="1" t="s">
        <v>8108</v>
      </c>
      <c r="C1980" s="1" t="s">
        <v>8109</v>
      </c>
      <c r="D1980" s="1" t="s">
        <v>6262</v>
      </c>
      <c r="E1980" s="1" t="str">
        <f>HYPERLINK("https://doi.org/10.15593/perm.mech/2018.3.07","DOI Link")</f>
        <v>DOI Link</v>
      </c>
      <c r="F1980" s="1" t="s">
        <v>8110</v>
      </c>
      <c r="G1980" s="1" t="s">
        <v>8111</v>
      </c>
    </row>
    <row r="1981" spans="1:7" x14ac:dyDescent="0.25">
      <c r="A1981" s="2">
        <v>1979</v>
      </c>
      <c r="B1981" s="1" t="s">
        <v>8112</v>
      </c>
      <c r="C1981" s="1" t="s">
        <v>8113</v>
      </c>
      <c r="D1981" s="1" t="s">
        <v>1324</v>
      </c>
      <c r="E1981" s="1" t="str">
        <f>HYPERLINK("https://doi.org/10.1590/1679-78254340","DOI Link")</f>
        <v>DOI Link</v>
      </c>
      <c r="F1981" s="1" t="s">
        <v>8114</v>
      </c>
      <c r="G1981" s="1" t="s">
        <v>8115</v>
      </c>
    </row>
    <row r="1982" spans="1:7" x14ac:dyDescent="0.25">
      <c r="A1982" s="2">
        <v>1980</v>
      </c>
      <c r="B1982" s="1" t="s">
        <v>8116</v>
      </c>
      <c r="C1982" s="1" t="s">
        <v>8117</v>
      </c>
      <c r="D1982" s="1" t="s">
        <v>3134</v>
      </c>
      <c r="E1982" s="1" t="str">
        <f>HYPERLINK("https://doi.org/10.4028/www.scientific.net/KEM.777.294","DOI Link")</f>
        <v>DOI Link</v>
      </c>
      <c r="F1982" s="1" t="s">
        <v>8118</v>
      </c>
      <c r="G1982" s="1" t="s">
        <v>8119</v>
      </c>
    </row>
    <row r="1983" spans="1:7" x14ac:dyDescent="0.25">
      <c r="A1983" s="2">
        <v>1981</v>
      </c>
      <c r="B1983" s="1" t="s">
        <v>8120</v>
      </c>
      <c r="C1983" s="1" t="s">
        <v>8121</v>
      </c>
      <c r="D1983" s="1" t="s">
        <v>8122</v>
      </c>
      <c r="E1983" s="1" t="str">
        <f>HYPERLINK("https://doi.org/10.1016/B978-0-08-100540-8.00011-X","DOI Link")</f>
        <v>DOI Link</v>
      </c>
      <c r="F1983" s="1" t="s">
        <v>8123</v>
      </c>
      <c r="G1983" s="1" t="s">
        <v>8124</v>
      </c>
    </row>
    <row r="1984" spans="1:7" x14ac:dyDescent="0.25">
      <c r="A1984" s="2">
        <v>1982</v>
      </c>
      <c r="B1984" s="1" t="s">
        <v>8125</v>
      </c>
      <c r="C1984" s="1" t="s">
        <v>8126</v>
      </c>
      <c r="D1984" s="1" t="s">
        <v>1658</v>
      </c>
      <c r="E1984" s="1" t="str">
        <f>HYPERLINK("https://doi.org/10.1007/s12205-017-1922-x","DOI Link")</f>
        <v>DOI Link</v>
      </c>
      <c r="F1984" s="1" t="s">
        <v>8127</v>
      </c>
      <c r="G1984" s="1" t="s">
        <v>8128</v>
      </c>
    </row>
    <row r="1985" spans="1:7" x14ac:dyDescent="0.25">
      <c r="A1985" s="2">
        <v>1983</v>
      </c>
      <c r="B1985" s="1" t="s">
        <v>8129</v>
      </c>
      <c r="C1985" s="1" t="s">
        <v>8130</v>
      </c>
      <c r="D1985" s="1" t="s">
        <v>3675</v>
      </c>
      <c r="E1985" s="1" t="str">
        <f>HYPERLINK("https://doi.org/10.24200/sci.2018.20677","DOI Link")</f>
        <v>DOI Link</v>
      </c>
      <c r="F1985" s="1" t="s">
        <v>8131</v>
      </c>
      <c r="G1985" s="1" t="s">
        <v>8132</v>
      </c>
    </row>
    <row r="1986" spans="1:7" x14ac:dyDescent="0.25">
      <c r="A1986" s="2">
        <v>1984</v>
      </c>
      <c r="B1986" s="1" t="s">
        <v>8133</v>
      </c>
      <c r="C1986" s="1" t="s">
        <v>8134</v>
      </c>
      <c r="D1986" s="1" t="s">
        <v>3134</v>
      </c>
      <c r="E1986" s="1" t="str">
        <f>HYPERLINK("https://doi.org/10.4028/www.scientific.net/KEM.774.510","DOI Link")</f>
        <v>DOI Link</v>
      </c>
      <c r="F1986" s="1" t="s">
        <v>8135</v>
      </c>
      <c r="G1986" s="1" t="s">
        <v>8136</v>
      </c>
    </row>
    <row r="1987" spans="1:7" x14ac:dyDescent="0.25">
      <c r="A1987" s="2">
        <v>1985</v>
      </c>
      <c r="B1987" s="1" t="s">
        <v>8137</v>
      </c>
      <c r="C1987" s="1" t="s">
        <v>8138</v>
      </c>
      <c r="D1987" s="1" t="s">
        <v>8139</v>
      </c>
      <c r="E1987" s="1" t="str">
        <f>HYPERLINK("https://doi.org/10.4334/JKCI.2018.30.3.269","DOI Link")</f>
        <v>DOI Link</v>
      </c>
      <c r="F1987" s="1" t="s">
        <v>8140</v>
      </c>
      <c r="G1987" s="1" t="s">
        <v>8141</v>
      </c>
    </row>
    <row r="1988" spans="1:7" ht="14.4" x14ac:dyDescent="0.25">
      <c r="A1988" s="2">
        <v>1986</v>
      </c>
      <c r="B1988" s="1" t="s">
        <v>8142</v>
      </c>
      <c r="C1988" s="1" t="s">
        <v>8143</v>
      </c>
      <c r="D1988" s="1" t="s">
        <v>1241</v>
      </c>
      <c r="E1988" s="1" t="str">
        <f>HYPERLINK("https://doi.org/10.1080/09507116.2017.1346216","DOI Link")</f>
        <v>DOI Link</v>
      </c>
      <c r="F1988" s="1" t="s">
        <v>8856</v>
      </c>
      <c r="G1988" s="1" t="s">
        <v>8144</v>
      </c>
    </row>
    <row r="1989" spans="1:7" x14ac:dyDescent="0.25">
      <c r="A1989" s="2">
        <v>1987</v>
      </c>
      <c r="B1989" s="1" t="s">
        <v>8145</v>
      </c>
      <c r="C1989" s="1" t="s">
        <v>8146</v>
      </c>
      <c r="D1989" s="1" t="s">
        <v>8147</v>
      </c>
      <c r="E1989" s="1" t="str">
        <f>HYPERLINK("https://doi.org/10.3969/j.issn.1671-7775.2018.01.016","DOI Link")</f>
        <v>DOI Link</v>
      </c>
      <c r="F1989" s="1" t="s">
        <v>8148</v>
      </c>
      <c r="G1989" s="1" t="s">
        <v>8149</v>
      </c>
    </row>
    <row r="1990" spans="1:7" x14ac:dyDescent="0.25">
      <c r="A1990" s="2">
        <v>1988</v>
      </c>
      <c r="B1990" s="1" t="s">
        <v>8150</v>
      </c>
      <c r="C1990" s="1" t="s">
        <v>8151</v>
      </c>
      <c r="D1990" s="1" t="s">
        <v>3350</v>
      </c>
      <c r="E1990" s="1" t="str">
        <f>HYPERLINK("https://doi.org/10.1590/s1517-707620180002.0405","DOI Link")</f>
        <v>DOI Link</v>
      </c>
      <c r="F1990" s="1" t="s">
        <v>8152</v>
      </c>
      <c r="G1990" s="1" t="s">
        <v>8153</v>
      </c>
    </row>
    <row r="1991" spans="1:7" x14ac:dyDescent="0.25">
      <c r="A1991" s="2">
        <v>1989</v>
      </c>
      <c r="B1991" s="1" t="s">
        <v>8154</v>
      </c>
      <c r="C1991" s="1" t="s">
        <v>8155</v>
      </c>
      <c r="D1991" s="1" t="s">
        <v>3350</v>
      </c>
      <c r="E1991" s="1" t="str">
        <f>HYPERLINK("https://doi.org/10.1590/s1517-707620180002.0333","DOI Link")</f>
        <v>DOI Link</v>
      </c>
      <c r="F1991" s="1" t="s">
        <v>8156</v>
      </c>
      <c r="G1991" s="1" t="s">
        <v>8157</v>
      </c>
    </row>
    <row r="1992" spans="1:7" x14ac:dyDescent="0.25">
      <c r="A1992" s="2">
        <v>1990</v>
      </c>
      <c r="B1992" s="1" t="s">
        <v>8158</v>
      </c>
      <c r="C1992" s="1" t="s">
        <v>8159</v>
      </c>
      <c r="D1992" s="1" t="s">
        <v>8160</v>
      </c>
      <c r="E1992" s="1" t="str">
        <f>HYPERLINK("https://doi.org/10.24425/122423","DOI Link")</f>
        <v>DOI Link</v>
      </c>
      <c r="F1992" s="1" t="s">
        <v>8161</v>
      </c>
      <c r="G1992" s="1" t="s">
        <v>8162</v>
      </c>
    </row>
    <row r="1993" spans="1:7" x14ac:dyDescent="0.25">
      <c r="A1993" s="2">
        <v>1991</v>
      </c>
      <c r="B1993" s="1" t="s">
        <v>8163</v>
      </c>
      <c r="C1993" s="1" t="s">
        <v>8164</v>
      </c>
      <c r="D1993" s="1" t="s">
        <v>8160</v>
      </c>
      <c r="E1993" s="1" t="str">
        <f>HYPERLINK("https://doi.org/10.24425/118975","DOI Link")</f>
        <v>DOI Link</v>
      </c>
      <c r="F1993" s="1" t="s">
        <v>8165</v>
      </c>
      <c r="G1993" s="1" t="s">
        <v>8166</v>
      </c>
    </row>
    <row r="1994" spans="1:7" x14ac:dyDescent="0.25">
      <c r="A1994" s="2">
        <v>1992</v>
      </c>
      <c r="B1994" s="1" t="s">
        <v>8167</v>
      </c>
      <c r="C1994" s="1" t="s">
        <v>8168</v>
      </c>
      <c r="D1994" s="1" t="s">
        <v>8169</v>
      </c>
      <c r="E1994" s="1" t="str">
        <f>HYPERLINK("https://doi.org/10.3923/jeasci.2018.3444.3449","DOI Link")</f>
        <v>DOI Link</v>
      </c>
      <c r="F1994" s="1" t="s">
        <v>8170</v>
      </c>
      <c r="G1994" s="1" t="s">
        <v>8171</v>
      </c>
    </row>
    <row r="1995" spans="1:7" x14ac:dyDescent="0.25">
      <c r="A1995" s="2">
        <v>1993</v>
      </c>
      <c r="B1995" s="1" t="s">
        <v>8172</v>
      </c>
      <c r="C1995" s="1" t="s">
        <v>8173</v>
      </c>
      <c r="D1995" s="1" t="s">
        <v>8174</v>
      </c>
      <c r="E1995" s="1" t="str">
        <f>HYPERLINK("https://doi.org/10.17580/gzh.2018.05.10","DOI Link")</f>
        <v>DOI Link</v>
      </c>
      <c r="F1995" s="1" t="s">
        <v>8175</v>
      </c>
      <c r="G1995" s="1" t="s">
        <v>8176</v>
      </c>
    </row>
    <row r="1996" spans="1:7" x14ac:dyDescent="0.25">
      <c r="A1996" s="2">
        <v>1994</v>
      </c>
      <c r="B1996" s="1" t="s">
        <v>8177</v>
      </c>
      <c r="C1996" s="1" t="s">
        <v>8178</v>
      </c>
      <c r="D1996" s="1" t="s">
        <v>8179</v>
      </c>
      <c r="E1996" s="1" t="str">
        <f>HYPERLINK("https://doi.org/10.6180/jase.201806_21(2).0002","DOI Link")</f>
        <v>DOI Link</v>
      </c>
      <c r="F1996" s="1" t="s">
        <v>8180</v>
      </c>
      <c r="G1996" s="1" t="s">
        <v>8181</v>
      </c>
    </row>
    <row r="1997" spans="1:7" x14ac:dyDescent="0.25">
      <c r="A1997" s="2">
        <v>1995</v>
      </c>
      <c r="B1997" s="1" t="s">
        <v>8182</v>
      </c>
      <c r="C1997" s="1" t="s">
        <v>8183</v>
      </c>
      <c r="D1997" s="1" t="s">
        <v>3283</v>
      </c>
      <c r="E1997" s="1" t="str">
        <f>HYPERLINK("https://doi.org/10.22616/ERDev2018.17.N145","DOI Link")</f>
        <v>DOI Link</v>
      </c>
      <c r="F1997" s="1" t="s">
        <v>8184</v>
      </c>
      <c r="G1997" s="1" t="s">
        <v>8185</v>
      </c>
    </row>
    <row r="1998" spans="1:7" x14ac:dyDescent="0.25">
      <c r="A1998" s="2">
        <v>1996</v>
      </c>
      <c r="B1998" s="1" t="s">
        <v>8186</v>
      </c>
      <c r="C1998" s="1" t="s">
        <v>8187</v>
      </c>
      <c r="D1998" s="1" t="s">
        <v>622</v>
      </c>
      <c r="E1998" s="1" t="str">
        <f>HYPERLINK("https://doi.org/10.3969/j.issn.1001-4632.2018.01.14","DOI Link")</f>
        <v>DOI Link</v>
      </c>
      <c r="F1998" s="1" t="s">
        <v>8188</v>
      </c>
      <c r="G1998" s="1" t="s">
        <v>8189</v>
      </c>
    </row>
    <row r="1999" spans="1:7" x14ac:dyDescent="0.25">
      <c r="A1999" s="2">
        <v>1997</v>
      </c>
      <c r="B1999" s="1" t="s">
        <v>8190</v>
      </c>
      <c r="C1999" s="1" t="s">
        <v>8191</v>
      </c>
      <c r="D1999" s="1" t="s">
        <v>3364</v>
      </c>
      <c r="E1999" s="1" t="str">
        <f>HYPERLINK("https://doi.org/10.3795/KSME-A.2018.42.5.419","DOI Link")</f>
        <v>DOI Link</v>
      </c>
      <c r="F1999" s="1" t="s">
        <v>8192</v>
      </c>
      <c r="G1999" s="1" t="s">
        <v>8193</v>
      </c>
    </row>
    <row r="2000" spans="1:7" x14ac:dyDescent="0.25">
      <c r="A2000" s="2">
        <v>1998</v>
      </c>
      <c r="B2000" s="1" t="s">
        <v>8194</v>
      </c>
      <c r="C2000" s="1" t="s">
        <v>8195</v>
      </c>
      <c r="D2000" s="1" t="s">
        <v>8160</v>
      </c>
      <c r="E2000" s="1" t="str">
        <f>HYPERLINK("https://doi.org/10.24425/118968","DOI Link")</f>
        <v>DOI Link</v>
      </c>
      <c r="F2000" s="1" t="s">
        <v>8196</v>
      </c>
      <c r="G2000" s="1" t="s">
        <v>8197</v>
      </c>
    </row>
    <row r="2001" spans="1:7" x14ac:dyDescent="0.25">
      <c r="A2001" s="2">
        <v>1999</v>
      </c>
      <c r="B2001" s="1" t="s">
        <v>8198</v>
      </c>
      <c r="C2001" s="1" t="s">
        <v>8199</v>
      </c>
      <c r="D2001" s="1" t="s">
        <v>8200</v>
      </c>
      <c r="E2001" s="1" t="str">
        <f>HYPERLINK("https://doi.org/10.1016/j.proeng.2018.02.052","DOI Link")</f>
        <v>DOI Link</v>
      </c>
      <c r="F2001" s="1" t="s">
        <v>8201</v>
      </c>
      <c r="G2001" s="1" t="s">
        <v>8202</v>
      </c>
    </row>
    <row r="2002" spans="1:7" x14ac:dyDescent="0.25">
      <c r="A2002" s="2">
        <v>2000</v>
      </c>
      <c r="B2002" s="1" t="s">
        <v>8203</v>
      </c>
      <c r="C2002" s="1" t="s">
        <v>8204</v>
      </c>
      <c r="D2002" s="1" t="s">
        <v>8200</v>
      </c>
      <c r="E2002" s="1" t="str">
        <f>HYPERLINK("https://doi.org/10.1016/j.proeng.2018.02.040","DOI Link")</f>
        <v>DOI Link</v>
      </c>
      <c r="F2002" s="1" t="s">
        <v>8205</v>
      </c>
      <c r="G2002" s="1" t="s">
        <v>8206</v>
      </c>
    </row>
    <row r="2003" spans="1:7" x14ac:dyDescent="0.25">
      <c r="A2003" s="2">
        <v>2001</v>
      </c>
      <c r="B2003" s="1" t="s">
        <v>8207</v>
      </c>
      <c r="C2003" s="1" t="s">
        <v>8208</v>
      </c>
      <c r="D2003" s="1" t="s">
        <v>8200</v>
      </c>
      <c r="E2003" s="1" t="str">
        <f>HYPERLINK("https://doi.org/10.1016/j.proeng.2018.02.034","DOI Link")</f>
        <v>DOI Link</v>
      </c>
      <c r="F2003" s="1" t="s">
        <v>8209</v>
      </c>
      <c r="G2003" s="1" t="s">
        <v>8210</v>
      </c>
    </row>
    <row r="2004" spans="1:7" x14ac:dyDescent="0.25">
      <c r="A2004" s="2">
        <v>2002</v>
      </c>
      <c r="B2004" s="1" t="s">
        <v>8211</v>
      </c>
      <c r="C2004" s="1" t="s">
        <v>8212</v>
      </c>
      <c r="D2004" s="1" t="s">
        <v>8200</v>
      </c>
      <c r="E2004" s="1" t="str">
        <f>HYPERLINK("https://doi.org/10.1016/j.proeng.2018.02.027","DOI Link")</f>
        <v>DOI Link</v>
      </c>
      <c r="F2004" s="1" t="s">
        <v>8213</v>
      </c>
      <c r="G2004" s="1" t="s">
        <v>8214</v>
      </c>
    </row>
    <row r="2005" spans="1:7" x14ac:dyDescent="0.25">
      <c r="A2005" s="2">
        <v>2003</v>
      </c>
      <c r="B2005" s="1" t="s">
        <v>8215</v>
      </c>
      <c r="C2005" s="1" t="s">
        <v>8216</v>
      </c>
      <c r="D2005" s="1" t="s">
        <v>8200</v>
      </c>
      <c r="E2005" s="1" t="str">
        <f>HYPERLINK("https://doi.org/10.1016/j.proeng.2018.02.004","DOI Link")</f>
        <v>DOI Link</v>
      </c>
      <c r="F2005" s="1" t="s">
        <v>8217</v>
      </c>
      <c r="G2005" s="1" t="s">
        <v>8218</v>
      </c>
    </row>
    <row r="2006" spans="1:7" x14ac:dyDescent="0.25">
      <c r="A2006" s="2">
        <v>2004</v>
      </c>
      <c r="B2006" s="1" t="s">
        <v>8219</v>
      </c>
      <c r="C2006" s="1" t="s">
        <v>8220</v>
      </c>
      <c r="D2006" s="1" t="s">
        <v>8200</v>
      </c>
      <c r="E2006" s="1" t="str">
        <f>HYPERLINK("https://doi.org/10.1016/j.proeng.2018.02.044","DOI Link")</f>
        <v>DOI Link</v>
      </c>
      <c r="F2006" s="1" t="s">
        <v>8221</v>
      </c>
      <c r="G2006" s="1" t="s">
        <v>8222</v>
      </c>
    </row>
    <row r="2007" spans="1:7" x14ac:dyDescent="0.25">
      <c r="A2007" s="2">
        <v>2005</v>
      </c>
      <c r="B2007" s="1" t="s">
        <v>8223</v>
      </c>
      <c r="C2007" s="1" t="s">
        <v>8224</v>
      </c>
      <c r="D2007" s="1" t="s">
        <v>8200</v>
      </c>
      <c r="E2007" s="1" t="str">
        <f>HYPERLINK("https://doi.org/10.1016/j.proeng.2018.02.043","DOI Link")</f>
        <v>DOI Link</v>
      </c>
      <c r="F2007" s="1" t="s">
        <v>8225</v>
      </c>
      <c r="G2007" s="1" t="s">
        <v>8226</v>
      </c>
    </row>
    <row r="2008" spans="1:7" x14ac:dyDescent="0.25">
      <c r="A2008" s="2">
        <v>2006</v>
      </c>
      <c r="B2008" s="1" t="s">
        <v>8227</v>
      </c>
      <c r="C2008" s="1" t="s">
        <v>8228</v>
      </c>
      <c r="D2008" s="1" t="s">
        <v>8200</v>
      </c>
      <c r="E2008" s="1" t="str">
        <f>HYPERLINK("https://doi.org/10.1016/j.proeng.2018.02.032","DOI Link")</f>
        <v>DOI Link</v>
      </c>
      <c r="F2008" s="1" t="s">
        <v>8229</v>
      </c>
      <c r="G2008" s="1" t="s">
        <v>8230</v>
      </c>
    </row>
    <row r="2009" spans="1:7" x14ac:dyDescent="0.25">
      <c r="A2009" s="2">
        <v>2007</v>
      </c>
      <c r="B2009" s="1" t="s">
        <v>8231</v>
      </c>
      <c r="C2009" s="1" t="s">
        <v>8232</v>
      </c>
      <c r="D2009" s="1" t="s">
        <v>8200</v>
      </c>
      <c r="E2009" s="1" t="str">
        <f>HYPERLINK("https://doi.org/10.1016/j.proeng.2018.02.062","DOI Link")</f>
        <v>DOI Link</v>
      </c>
      <c r="F2009" s="1" t="s">
        <v>8233</v>
      </c>
      <c r="G2009" s="1" t="s">
        <v>8234</v>
      </c>
    </row>
    <row r="2010" spans="1:7" x14ac:dyDescent="0.25">
      <c r="A2010" s="2">
        <v>2008</v>
      </c>
      <c r="B2010" s="1" t="s">
        <v>8235</v>
      </c>
      <c r="C2010" s="1" t="s">
        <v>8236</v>
      </c>
      <c r="D2010" s="1" t="s">
        <v>8200</v>
      </c>
      <c r="E2010" s="1" t="str">
        <f>HYPERLINK("https://doi.org/10.1016/j.proeng.2018.02.063","DOI Link")</f>
        <v>DOI Link</v>
      </c>
      <c r="F2010" s="1" t="s">
        <v>8237</v>
      </c>
      <c r="G2010" s="1" t="s">
        <v>8238</v>
      </c>
    </row>
    <row r="2011" spans="1:7" ht="14.4" x14ac:dyDescent="0.25">
      <c r="A2011" s="2">
        <v>2009</v>
      </c>
      <c r="B2011" s="1" t="s">
        <v>8239</v>
      </c>
      <c r="C2011" s="1" t="s">
        <v>8240</v>
      </c>
      <c r="D2011" s="1" t="s">
        <v>2378</v>
      </c>
      <c r="E2011" s="1" t="str">
        <f>HYPERLINK("https://doi.org/10.13374/j.issn2095-9389.2018.01.010","DOI Link")</f>
        <v>DOI Link</v>
      </c>
      <c r="F2011" s="1" t="s">
        <v>8857</v>
      </c>
      <c r="G2011" s="1" t="s">
        <v>8241</v>
      </c>
    </row>
    <row r="2012" spans="1:7" x14ac:dyDescent="0.25">
      <c r="A2012" s="2">
        <v>2010</v>
      </c>
      <c r="B2012" s="1" t="s">
        <v>8242</v>
      </c>
      <c r="C2012" s="1" t="s">
        <v>8243</v>
      </c>
      <c r="D2012" s="1" t="s">
        <v>8244</v>
      </c>
      <c r="E2012" s="1" t="str">
        <f>HYPERLINK("https://doi.org/10.13675/j.cnki.tjjs.2018.01.019","DOI Link")</f>
        <v>DOI Link</v>
      </c>
      <c r="F2012" s="1" t="s">
        <v>8245</v>
      </c>
      <c r="G2012" s="1" t="s">
        <v>8246</v>
      </c>
    </row>
    <row r="2013" spans="1:7" ht="14.4" x14ac:dyDescent="0.25">
      <c r="A2013" s="2">
        <v>2011</v>
      </c>
      <c r="B2013" s="1" t="s">
        <v>8247</v>
      </c>
      <c r="C2013" s="1" t="s">
        <v>8248</v>
      </c>
      <c r="D2013" s="1" t="s">
        <v>6617</v>
      </c>
      <c r="E2013" s="1" t="str">
        <f>HYPERLINK("https://doi.org/10.18057/IJASC.2018.14.1.5","DOI Link")</f>
        <v>DOI Link</v>
      </c>
      <c r="F2013" s="1" t="s">
        <v>8858</v>
      </c>
      <c r="G2013" s="1" t="s">
        <v>8249</v>
      </c>
    </row>
    <row r="2014" spans="1:7" x14ac:dyDescent="0.25">
      <c r="A2014" s="2">
        <v>2012</v>
      </c>
      <c r="B2014" s="1" t="s">
        <v>8250</v>
      </c>
      <c r="C2014" s="1" t="s">
        <v>8251</v>
      </c>
      <c r="D2014" s="1" t="s">
        <v>8252</v>
      </c>
      <c r="E2014" s="1" t="str">
        <f>HYPERLINK("https://doi.org/10.1016/j.cirp.2018.03.023","DOI Link")</f>
        <v>DOI Link</v>
      </c>
      <c r="F2014" s="1" t="s">
        <v>8253</v>
      </c>
      <c r="G2014" s="1" t="s">
        <v>8254</v>
      </c>
    </row>
    <row r="2015" spans="1:7" x14ac:dyDescent="0.25">
      <c r="A2015" s="2">
        <v>2013</v>
      </c>
      <c r="B2015" s="1" t="s">
        <v>8255</v>
      </c>
      <c r="C2015" s="1" t="s">
        <v>8256</v>
      </c>
      <c r="D2015" s="1" t="s">
        <v>1166</v>
      </c>
      <c r="E2015" s="1" t="str">
        <f>HYPERLINK("https://doi.org/10.1016/j.matpr.2017.12.073","DOI Link")</f>
        <v>DOI Link</v>
      </c>
      <c r="F2015" s="1" t="s">
        <v>8257</v>
      </c>
      <c r="G2015" s="1" t="s">
        <v>8258</v>
      </c>
    </row>
    <row r="2016" spans="1:7" x14ac:dyDescent="0.25">
      <c r="A2016" s="2">
        <v>2014</v>
      </c>
      <c r="B2016" s="1" t="s">
        <v>8259</v>
      </c>
      <c r="C2016" s="1" t="s">
        <v>8260</v>
      </c>
      <c r="D2016" s="1" t="s">
        <v>3134</v>
      </c>
      <c r="E2016" s="1" t="str">
        <f>HYPERLINK("https://doi.org/10.4028/www.scientific.net/KEM.765.232","DOI Link")</f>
        <v>DOI Link</v>
      </c>
      <c r="F2016" s="1" t="s">
        <v>8261</v>
      </c>
      <c r="G2016" s="1" t="s">
        <v>8262</v>
      </c>
    </row>
    <row r="2017" spans="1:7" x14ac:dyDescent="0.25">
      <c r="A2017" s="2">
        <v>2015</v>
      </c>
      <c r="B2017" s="1" t="s">
        <v>8263</v>
      </c>
      <c r="C2017" s="1" t="s">
        <v>8264</v>
      </c>
      <c r="D2017" s="1" t="s">
        <v>3134</v>
      </c>
      <c r="E2017" s="1" t="str">
        <f>HYPERLINK("https://doi.org/10.4028/www.scientific.net/KEM.765.222","DOI Link")</f>
        <v>DOI Link</v>
      </c>
      <c r="F2017" s="1" t="s">
        <v>8265</v>
      </c>
      <c r="G2017" s="1" t="s">
        <v>8266</v>
      </c>
    </row>
    <row r="2018" spans="1:7" x14ac:dyDescent="0.25">
      <c r="A2018" s="2">
        <v>2016</v>
      </c>
      <c r="B2018" s="1" t="s">
        <v>8267</v>
      </c>
      <c r="C2018" s="1" t="s">
        <v>8268</v>
      </c>
      <c r="D2018" s="1" t="s">
        <v>2186</v>
      </c>
      <c r="E2018" s="1" t="str">
        <f>HYPERLINK("https://doi.org/10.1007/s11223-018-9959-8","DOI Link")</f>
        <v>DOI Link</v>
      </c>
      <c r="F2018" s="1" t="s">
        <v>8269</v>
      </c>
      <c r="G2018" s="1" t="s">
        <v>8270</v>
      </c>
    </row>
    <row r="2019" spans="1:7" x14ac:dyDescent="0.25">
      <c r="A2019" s="2">
        <v>2017</v>
      </c>
      <c r="B2019" s="1" t="s">
        <v>8271</v>
      </c>
      <c r="C2019" s="1" t="s">
        <v>8272</v>
      </c>
      <c r="D2019" s="1" t="s">
        <v>2186</v>
      </c>
      <c r="E2019" s="1" t="str">
        <f>HYPERLINK("https://doi.org/10.1007/s11223-018-9936-2","DOI Link")</f>
        <v>DOI Link</v>
      </c>
      <c r="F2019" s="1" t="s">
        <v>8273</v>
      </c>
      <c r="G2019" s="1" t="s">
        <v>8274</v>
      </c>
    </row>
    <row r="2020" spans="1:7" x14ac:dyDescent="0.25">
      <c r="A2020" s="2">
        <v>2018</v>
      </c>
      <c r="B2020" s="1" t="s">
        <v>8275</v>
      </c>
      <c r="C2020" s="1" t="s">
        <v>8276</v>
      </c>
      <c r="D2020" s="1" t="s">
        <v>3680</v>
      </c>
      <c r="E2020" s="1" t="str">
        <f>HYPERLINK("https://doi.org/10.3785/j.issn.1008-973X.2018.01.011","DOI Link")</f>
        <v>DOI Link</v>
      </c>
      <c r="F2020" s="1" t="s">
        <v>8277</v>
      </c>
      <c r="G2020" s="1" t="s">
        <v>8278</v>
      </c>
    </row>
    <row r="2021" spans="1:7" x14ac:dyDescent="0.25">
      <c r="A2021" s="2">
        <v>2019</v>
      </c>
      <c r="B2021" s="1" t="s">
        <v>8279</v>
      </c>
      <c r="C2021" s="1" t="s">
        <v>8280</v>
      </c>
      <c r="D2021" s="1" t="s">
        <v>3350</v>
      </c>
      <c r="E2021" s="1" t="str">
        <f>HYPERLINK("https://doi.org/10.1590/s1517-707620170001.0296","DOI Link")</f>
        <v>DOI Link</v>
      </c>
      <c r="F2021" s="1" t="s">
        <v>8281</v>
      </c>
      <c r="G2021" s="1" t="s">
        <v>8282</v>
      </c>
    </row>
    <row r="2022" spans="1:7" x14ac:dyDescent="0.25">
      <c r="A2022" s="2">
        <v>2020</v>
      </c>
      <c r="B2022" s="1" t="s">
        <v>8283</v>
      </c>
      <c r="C2022" s="1" t="s">
        <v>8284</v>
      </c>
      <c r="D2022" s="1" t="s">
        <v>1380</v>
      </c>
      <c r="E2022" s="1" t="str">
        <f>HYPERLINK("https://doi.org/10.1007/978-981-10-5768-7_30","DOI Link")</f>
        <v>DOI Link</v>
      </c>
      <c r="F2022" s="1" t="s">
        <v>8285</v>
      </c>
      <c r="G2022" s="1" t="s">
        <v>8286</v>
      </c>
    </row>
    <row r="2023" spans="1:7" x14ac:dyDescent="0.25">
      <c r="A2023" s="2">
        <v>2021</v>
      </c>
      <c r="B2023" s="1" t="s">
        <v>8287</v>
      </c>
      <c r="C2023" s="1" t="s">
        <v>8288</v>
      </c>
      <c r="D2023" s="1" t="s">
        <v>1385</v>
      </c>
      <c r="E2023" s="1" t="str">
        <f>HYPERLINK("https://doi.org/10.2355/tetsutohagane.TETSU-2017-059","DOI Link")</f>
        <v>DOI Link</v>
      </c>
      <c r="F2023" s="1" t="s">
        <v>8289</v>
      </c>
      <c r="G2023" s="1" t="s">
        <v>8290</v>
      </c>
    </row>
    <row r="2024" spans="1:7" x14ac:dyDescent="0.25">
      <c r="A2024" s="2">
        <v>2022</v>
      </c>
      <c r="B2024" s="1" t="s">
        <v>8291</v>
      </c>
      <c r="C2024" s="1" t="s">
        <v>8292</v>
      </c>
      <c r="D2024" s="1" t="s">
        <v>8293</v>
      </c>
      <c r="E2024" s="1" t="str">
        <f>HYPERLINK("https://doi.org/10.15632/jtam-pl.56.1.191","DOI Link")</f>
        <v>DOI Link</v>
      </c>
      <c r="F2024" s="1" t="s">
        <v>8294</v>
      </c>
      <c r="G2024" s="1" t="s">
        <v>8295</v>
      </c>
    </row>
    <row r="2025" spans="1:7" x14ac:dyDescent="0.25">
      <c r="A2025" s="2">
        <v>2023</v>
      </c>
      <c r="B2025" s="1" t="s">
        <v>8296</v>
      </c>
      <c r="C2025" s="1" t="s">
        <v>8297</v>
      </c>
      <c r="D2025" s="1" t="s">
        <v>4050</v>
      </c>
      <c r="E2025" s="1" t="str">
        <f>HYPERLINK("https://doi.org/10.1002/mawe.201600704","DOI Link")</f>
        <v>DOI Link</v>
      </c>
      <c r="F2025" s="1" t="s">
        <v>8298</v>
      </c>
      <c r="G2025" s="1" t="s">
        <v>8299</v>
      </c>
    </row>
    <row r="2026" spans="1:7" x14ac:dyDescent="0.25">
      <c r="A2026" s="2">
        <v>2024</v>
      </c>
      <c r="B2026" s="1" t="s">
        <v>8300</v>
      </c>
      <c r="C2026" s="1" t="s">
        <v>8301</v>
      </c>
      <c r="D2026" s="1" t="s">
        <v>2895</v>
      </c>
      <c r="E2026" s="1" t="str">
        <f>HYPERLINK("https://doi.org/10.2320/matertrans.M2017290","DOI Link")</f>
        <v>DOI Link</v>
      </c>
      <c r="F2026" s="1" t="s">
        <v>8302</v>
      </c>
      <c r="G2026" s="1" t="s">
        <v>8303</v>
      </c>
    </row>
    <row r="2027" spans="1:7" x14ac:dyDescent="0.25">
      <c r="A2027" s="2">
        <v>2025</v>
      </c>
      <c r="B2027" s="1" t="s">
        <v>8304</v>
      </c>
      <c r="C2027" s="1" t="s">
        <v>8305</v>
      </c>
      <c r="D2027" s="1" t="s">
        <v>1259</v>
      </c>
      <c r="E2027" s="1" t="str">
        <f>HYPERLINK("https://doi.org/10.1007/978-981-10-6002-1_10","DOI Link")</f>
        <v>DOI Link</v>
      </c>
      <c r="F2027" s="1" t="s">
        <v>8306</v>
      </c>
      <c r="G2027" s="1" t="s">
        <v>8307</v>
      </c>
    </row>
    <row r="2028" spans="1:7" x14ac:dyDescent="0.25">
      <c r="A2028" s="2">
        <v>2026</v>
      </c>
      <c r="B2028" s="1" t="s">
        <v>8308</v>
      </c>
      <c r="C2028" s="1" t="s">
        <v>8309</v>
      </c>
      <c r="D2028" s="1" t="s">
        <v>1259</v>
      </c>
      <c r="E2028" s="1" t="str">
        <f>HYPERLINK("https://doi.org/10.1007/978-981-10-6002-1_2","DOI Link")</f>
        <v>DOI Link</v>
      </c>
      <c r="F2028" s="1" t="s">
        <v>8310</v>
      </c>
      <c r="G2028" s="1" t="s">
        <v>8311</v>
      </c>
    </row>
    <row r="2029" spans="1:7" x14ac:dyDescent="0.25">
      <c r="A2029" s="2">
        <v>2027</v>
      </c>
      <c r="B2029" s="1" t="s">
        <v>8312</v>
      </c>
      <c r="C2029" s="1" t="s">
        <v>8313</v>
      </c>
      <c r="D2029" s="1" t="s">
        <v>1259</v>
      </c>
      <c r="E2029" s="1" t="str">
        <f>HYPERLINK("https://doi.org/10.1007/978-981-10-6002-1_9","DOI Link")</f>
        <v>DOI Link</v>
      </c>
      <c r="F2029" s="1" t="s">
        <v>8314</v>
      </c>
      <c r="G2029" s="1" t="s">
        <v>8315</v>
      </c>
    </row>
    <row r="2030" spans="1:7" x14ac:dyDescent="0.25">
      <c r="A2030" s="2">
        <v>2028</v>
      </c>
      <c r="B2030" s="1" t="s">
        <v>8316</v>
      </c>
      <c r="C2030" s="1" t="s">
        <v>8317</v>
      </c>
      <c r="D2030" s="1" t="s">
        <v>1436</v>
      </c>
      <c r="E2030" s="1" t="str">
        <f>HYPERLINK("https://doi.org/10.1007/978-3-319-62831-8_14","DOI Link")</f>
        <v>DOI Link</v>
      </c>
      <c r="F2030" s="1" t="s">
        <v>8318</v>
      </c>
      <c r="G2030" s="1" t="s">
        <v>8319</v>
      </c>
    </row>
    <row r="2031" spans="1:7" x14ac:dyDescent="0.25">
      <c r="A2031" s="2">
        <v>2029</v>
      </c>
      <c r="B2031" s="1" t="s">
        <v>8320</v>
      </c>
      <c r="C2031" s="1" t="s">
        <v>8321</v>
      </c>
      <c r="D2031" s="1" t="s">
        <v>75</v>
      </c>
      <c r="E2031" s="1" t="str">
        <f>HYPERLINK("https://doi.org/10.1061/(ASCE)BE.1943-5592.0001161","DOI Link")</f>
        <v>DOI Link</v>
      </c>
      <c r="F2031" s="1" t="s">
        <v>8322</v>
      </c>
      <c r="G2031" s="1" t="s">
        <v>8323</v>
      </c>
    </row>
    <row r="2032" spans="1:7" x14ac:dyDescent="0.25">
      <c r="A2032" s="2">
        <v>2030</v>
      </c>
      <c r="B2032" s="1" t="s">
        <v>8324</v>
      </c>
      <c r="C2032" s="1" t="s">
        <v>8325</v>
      </c>
      <c r="D2032" s="1" t="s">
        <v>2012</v>
      </c>
      <c r="E2032" s="1" t="str">
        <f>HYPERLINK("https://doi.org/10.1016/j.tws.2017.10.019","DOI Link")</f>
        <v>DOI Link</v>
      </c>
      <c r="F2032" s="1" t="s">
        <v>8326</v>
      </c>
      <c r="G2032" s="1" t="s">
        <v>8327</v>
      </c>
    </row>
    <row r="2033" spans="1:7" x14ac:dyDescent="0.25">
      <c r="A2033" s="2">
        <v>2031</v>
      </c>
      <c r="B2033" s="1" t="s">
        <v>8328</v>
      </c>
      <c r="C2033" s="1" t="s">
        <v>8329</v>
      </c>
      <c r="D2033" s="1" t="s">
        <v>13</v>
      </c>
      <c r="E2033" s="1" t="str">
        <f>HYPERLINK("https://doi.org/10.1016/j.ijfatigue.2017.09.020","DOI Link")</f>
        <v>DOI Link</v>
      </c>
      <c r="F2033" s="1" t="s">
        <v>8330</v>
      </c>
      <c r="G2033" s="1" t="s">
        <v>8331</v>
      </c>
    </row>
    <row r="2034" spans="1:7" ht="14.4" x14ac:dyDescent="0.25">
      <c r="A2034" s="2">
        <v>2032</v>
      </c>
      <c r="B2034" s="1" t="s">
        <v>8332</v>
      </c>
      <c r="C2034" s="1" t="s">
        <v>8333</v>
      </c>
      <c r="D2034" s="1" t="s">
        <v>13</v>
      </c>
      <c r="E2034" s="1" t="str">
        <f>HYPERLINK("https://doi.org/10.1016/j.ijfatigue.2017.10.001","DOI Link")</f>
        <v>DOI Link</v>
      </c>
      <c r="F2034" s="1" t="s">
        <v>8859</v>
      </c>
      <c r="G2034" s="1" t="s">
        <v>8334</v>
      </c>
    </row>
    <row r="2035" spans="1:7" x14ac:dyDescent="0.25">
      <c r="A2035" s="2">
        <v>2033</v>
      </c>
      <c r="B2035" s="1" t="s">
        <v>8335</v>
      </c>
      <c r="C2035" s="1" t="s">
        <v>8336</v>
      </c>
      <c r="D2035" s="1" t="s">
        <v>13</v>
      </c>
      <c r="E2035" s="1" t="str">
        <f>HYPERLINK("https://doi.org/10.1016/j.ijfatigue.2017.09.016","DOI Link")</f>
        <v>DOI Link</v>
      </c>
      <c r="F2035" s="1" t="s">
        <v>8337</v>
      </c>
      <c r="G2035" s="1" t="s">
        <v>8338</v>
      </c>
    </row>
    <row r="2036" spans="1:7" x14ac:dyDescent="0.25">
      <c r="A2036" s="2">
        <v>2034</v>
      </c>
      <c r="B2036" s="1" t="s">
        <v>8339</v>
      </c>
      <c r="C2036" s="1" t="s">
        <v>8340</v>
      </c>
      <c r="D2036" s="1" t="s">
        <v>901</v>
      </c>
      <c r="E2036" s="1" t="str">
        <f>HYPERLINK("https://doi.org/10.1007/s00170-017-0841-9","DOI Link")</f>
        <v>DOI Link</v>
      </c>
      <c r="F2036" s="1" t="s">
        <v>8341</v>
      </c>
      <c r="G2036" s="1" t="s">
        <v>8342</v>
      </c>
    </row>
    <row r="2037" spans="1:7" x14ac:dyDescent="0.25">
      <c r="A2037" s="2">
        <v>2035</v>
      </c>
      <c r="B2037" s="1" t="s">
        <v>8343</v>
      </c>
      <c r="C2037" s="1" t="s">
        <v>8344</v>
      </c>
      <c r="D2037" s="1" t="s">
        <v>417</v>
      </c>
      <c r="E2037" s="1" t="str">
        <f>HYPERLINK("https://doi.org/10.1111/ffe.12669","DOI Link")</f>
        <v>DOI Link</v>
      </c>
      <c r="F2037" s="1" t="s">
        <v>8345</v>
      </c>
      <c r="G2037" s="1" t="s">
        <v>8346</v>
      </c>
    </row>
    <row r="2038" spans="1:7" x14ac:dyDescent="0.25">
      <c r="A2038" s="2">
        <v>2036</v>
      </c>
      <c r="B2038" s="1" t="s">
        <v>8347</v>
      </c>
      <c r="C2038" s="1" t="s">
        <v>8348</v>
      </c>
      <c r="D2038" s="1" t="s">
        <v>1658</v>
      </c>
      <c r="E2038" s="1" t="str">
        <f>HYPERLINK("https://doi.org/10.1007/s12205-017-1725-0","DOI Link")</f>
        <v>DOI Link</v>
      </c>
      <c r="F2038" s="1" t="s">
        <v>8349</v>
      </c>
      <c r="G2038" s="1" t="s">
        <v>8350</v>
      </c>
    </row>
    <row r="2039" spans="1:7" x14ac:dyDescent="0.25">
      <c r="A2039" s="2">
        <v>2037</v>
      </c>
      <c r="B2039" s="1" t="s">
        <v>8351</v>
      </c>
      <c r="C2039" s="1" t="s">
        <v>8352</v>
      </c>
      <c r="D2039" s="1" t="s">
        <v>6036</v>
      </c>
      <c r="E2039" s="1" t="str">
        <f>HYPERLINK("https://doi.org/10.1016/j.surfcoat.2017.06.078","DOI Link")</f>
        <v>DOI Link</v>
      </c>
      <c r="F2039" s="1" t="s">
        <v>8353</v>
      </c>
      <c r="G2039" s="1" t="s">
        <v>8354</v>
      </c>
    </row>
    <row r="2040" spans="1:7" x14ac:dyDescent="0.25">
      <c r="A2040" s="2">
        <v>2038</v>
      </c>
      <c r="B2040" s="1" t="s">
        <v>8355</v>
      </c>
      <c r="C2040" s="1" t="s">
        <v>8356</v>
      </c>
      <c r="D2040" s="1" t="s">
        <v>267</v>
      </c>
      <c r="E2040" s="1" t="str">
        <f>HYPERLINK("https://doi.org/10.1016/j.msea.2017.09.057","DOI Link")</f>
        <v>DOI Link</v>
      </c>
      <c r="F2040" s="1" t="s">
        <v>8357</v>
      </c>
      <c r="G2040" s="1" t="s">
        <v>8358</v>
      </c>
    </row>
    <row r="2041" spans="1:7" x14ac:dyDescent="0.25">
      <c r="A2041" s="2">
        <v>2039</v>
      </c>
      <c r="B2041" s="1" t="s">
        <v>8359</v>
      </c>
      <c r="C2041" s="1" t="s">
        <v>8360</v>
      </c>
      <c r="D2041" s="1" t="s">
        <v>267</v>
      </c>
      <c r="E2041" s="1" t="str">
        <f>HYPERLINK("https://doi.org/10.1016/j.msea.2017.09.109","DOI Link")</f>
        <v>DOI Link</v>
      </c>
      <c r="F2041" s="1" t="s">
        <v>8361</v>
      </c>
      <c r="G2041" s="1" t="s">
        <v>8362</v>
      </c>
    </row>
    <row r="2042" spans="1:7" x14ac:dyDescent="0.25">
      <c r="A2042" s="2">
        <v>2040</v>
      </c>
      <c r="B2042" s="1" t="s">
        <v>8363</v>
      </c>
      <c r="C2042" s="1" t="s">
        <v>8364</v>
      </c>
      <c r="D2042" s="1" t="s">
        <v>2054</v>
      </c>
      <c r="E2042" s="1" t="str">
        <f>HYPERLINK("https://doi.org/10.3901/JME.2017.24.110","DOI Link")</f>
        <v>DOI Link</v>
      </c>
      <c r="F2042" s="1" t="s">
        <v>8365</v>
      </c>
      <c r="G2042" s="1" t="s">
        <v>8366</v>
      </c>
    </row>
    <row r="2043" spans="1:7" x14ac:dyDescent="0.25">
      <c r="A2043" s="2">
        <v>2041</v>
      </c>
      <c r="B2043" s="1" t="s">
        <v>8367</v>
      </c>
      <c r="C2043" s="1" t="s">
        <v>8368</v>
      </c>
      <c r="D2043" s="1" t="s">
        <v>224</v>
      </c>
      <c r="E2043" s="1" t="str">
        <f>HYPERLINK("https://doi.org/10.1016/j.engstruct.2017.10.016","DOI Link")</f>
        <v>DOI Link</v>
      </c>
      <c r="F2043" s="1" t="s">
        <v>8369</v>
      </c>
      <c r="G2043" s="1" t="s">
        <v>8370</v>
      </c>
    </row>
    <row r="2044" spans="1:7" x14ac:dyDescent="0.25">
      <c r="A2044" s="2">
        <v>2042</v>
      </c>
      <c r="B2044" s="1" t="s">
        <v>8371</v>
      </c>
      <c r="C2044" s="1" t="s">
        <v>8372</v>
      </c>
      <c r="D2044" s="1" t="s">
        <v>229</v>
      </c>
      <c r="E2044" s="1" t="str">
        <f>HYPERLINK("https://doi.org/10.1016/j.wear.2017.09.027","DOI Link")</f>
        <v>DOI Link</v>
      </c>
      <c r="F2044" s="1" t="s">
        <v>8373</v>
      </c>
      <c r="G2044" s="1" t="s">
        <v>8374</v>
      </c>
    </row>
    <row r="2045" spans="1:7" x14ac:dyDescent="0.25">
      <c r="A2045" s="2">
        <v>2043</v>
      </c>
      <c r="B2045" s="1" t="s">
        <v>8375</v>
      </c>
      <c r="C2045" s="1" t="s">
        <v>8376</v>
      </c>
      <c r="D2045" s="1" t="s">
        <v>8377</v>
      </c>
      <c r="E2045" s="1" t="str">
        <f>HYPERLINK("https://doi.org/10.1557/jmr.2017.318","DOI Link")</f>
        <v>DOI Link</v>
      </c>
      <c r="F2045" s="1" t="s">
        <v>8378</v>
      </c>
      <c r="G2045" s="1" t="s">
        <v>8379</v>
      </c>
    </row>
    <row r="2046" spans="1:7" x14ac:dyDescent="0.25">
      <c r="A2046" s="2">
        <v>2044</v>
      </c>
      <c r="B2046" s="1" t="s">
        <v>8380</v>
      </c>
      <c r="C2046" s="1" t="s">
        <v>8381</v>
      </c>
      <c r="D2046" s="1" t="s">
        <v>8377</v>
      </c>
      <c r="E2046" s="1" t="str">
        <f>HYPERLINK("https://doi.org/10.1557/jmr.2017.344","DOI Link")</f>
        <v>DOI Link</v>
      </c>
      <c r="F2046" s="1" t="s">
        <v>8382</v>
      </c>
      <c r="G2046" s="1" t="s">
        <v>8383</v>
      </c>
    </row>
    <row r="2047" spans="1:7" x14ac:dyDescent="0.25">
      <c r="A2047" s="2">
        <v>2045</v>
      </c>
      <c r="B2047" s="1" t="s">
        <v>8384</v>
      </c>
      <c r="C2047" s="1" t="s">
        <v>8385</v>
      </c>
      <c r="D2047" s="1" t="s">
        <v>8377</v>
      </c>
      <c r="E2047" s="1" t="str">
        <f>HYPERLINK("https://doi.org/10.1557/jmr.2017.308","DOI Link")</f>
        <v>DOI Link</v>
      </c>
      <c r="F2047" s="1" t="s">
        <v>8386</v>
      </c>
      <c r="G2047" s="1" t="s">
        <v>8387</v>
      </c>
    </row>
    <row r="2048" spans="1:7" x14ac:dyDescent="0.25">
      <c r="A2048" s="2">
        <v>2046</v>
      </c>
      <c r="B2048" s="1" t="s">
        <v>8388</v>
      </c>
      <c r="C2048" s="1" t="s">
        <v>8389</v>
      </c>
      <c r="D2048" s="1" t="s">
        <v>8390</v>
      </c>
      <c r="E2048" s="1" t="str">
        <f>HYPERLINK("https://doi.org/10.1109/ICEPE-ST.2017.8188983","DOI Link")</f>
        <v>DOI Link</v>
      </c>
      <c r="F2048" s="1" t="s">
        <v>8391</v>
      </c>
      <c r="G2048" s="1" t="s">
        <v>8392</v>
      </c>
    </row>
    <row r="2049" spans="1:7" x14ac:dyDescent="0.25">
      <c r="A2049" s="2">
        <v>2047</v>
      </c>
      <c r="B2049" s="1" t="s">
        <v>8393</v>
      </c>
      <c r="C2049" s="1" t="s">
        <v>8394</v>
      </c>
      <c r="D2049" s="1" t="s">
        <v>4028</v>
      </c>
      <c r="E2049" s="1" t="str">
        <f>HYPERLINK("https://doi.org/10.11868/j.issn.1005-5053.2017.000108","DOI Link")</f>
        <v>DOI Link</v>
      </c>
      <c r="F2049" s="1" t="s">
        <v>8395</v>
      </c>
      <c r="G2049" s="1" t="s">
        <v>8396</v>
      </c>
    </row>
    <row r="2050" spans="1:7" x14ac:dyDescent="0.25">
      <c r="A2050" s="2">
        <v>2048</v>
      </c>
      <c r="B2050" s="1" t="s">
        <v>8397</v>
      </c>
      <c r="C2050" s="1" t="s">
        <v>8398</v>
      </c>
      <c r="D2050" s="1" t="s">
        <v>4028</v>
      </c>
      <c r="E2050" s="1" t="str">
        <f>HYPERLINK("https://doi.org/10.11868/j.issn.1005-5053.2017.000127","DOI Link")</f>
        <v>DOI Link</v>
      </c>
      <c r="F2050" s="1" t="s">
        <v>8399</v>
      </c>
      <c r="G2050" s="1" t="s">
        <v>8400</v>
      </c>
    </row>
    <row r="2051" spans="1:7" x14ac:dyDescent="0.25">
      <c r="A2051" s="2">
        <v>2049</v>
      </c>
      <c r="B2051" s="1" t="s">
        <v>8401</v>
      </c>
      <c r="C2051" s="1" t="s">
        <v>8402</v>
      </c>
      <c r="D2051" s="1" t="s">
        <v>6168</v>
      </c>
      <c r="E2051" s="1" t="str">
        <f>HYPERLINK("https://doi.org/10.3969/j.issn.0258-2724.2017.06.004","DOI Link")</f>
        <v>DOI Link</v>
      </c>
      <c r="F2051" s="1" t="s">
        <v>8403</v>
      </c>
      <c r="G2051" s="1" t="s">
        <v>8404</v>
      </c>
    </row>
    <row r="2052" spans="1:7" x14ac:dyDescent="0.25">
      <c r="A2052" s="2">
        <v>2050</v>
      </c>
      <c r="B2052" s="1" t="s">
        <v>8405</v>
      </c>
      <c r="C2052" s="1" t="s">
        <v>8406</v>
      </c>
      <c r="D2052" s="1" t="s">
        <v>852</v>
      </c>
      <c r="E2052" s="1" t="str">
        <f>HYPERLINK("https://doi.org/10.3969/j.issn.1007-7294.2017.12.007","DOI Link")</f>
        <v>DOI Link</v>
      </c>
      <c r="F2052" s="1" t="s">
        <v>8407</v>
      </c>
      <c r="G2052" s="1" t="s">
        <v>8408</v>
      </c>
    </row>
    <row r="2053" spans="1:7" x14ac:dyDescent="0.25">
      <c r="A2053" s="2">
        <v>2051</v>
      </c>
      <c r="B2053" s="1" t="s">
        <v>8409</v>
      </c>
      <c r="C2053" s="1" t="s">
        <v>8410</v>
      </c>
      <c r="D2053" s="1" t="s">
        <v>8411</v>
      </c>
      <c r="E2053" s="1" t="str">
        <f>HYPERLINK("https://doi.org/10.13700/j.bh.1001-5965.2016.0869","DOI Link")</f>
        <v>DOI Link</v>
      </c>
      <c r="F2053" s="1" t="s">
        <v>8412</v>
      </c>
      <c r="G2053" s="1" t="s">
        <v>8413</v>
      </c>
    </row>
    <row r="2054" spans="1:7" x14ac:dyDescent="0.25">
      <c r="A2054" s="2">
        <v>2052</v>
      </c>
      <c r="B2054" s="1" t="s">
        <v>8414</v>
      </c>
      <c r="C2054" s="1" t="s">
        <v>8415</v>
      </c>
      <c r="D2054" s="1" t="s">
        <v>8160</v>
      </c>
      <c r="E2054" s="1" t="str">
        <f>HYPERLINK("https://doi.org/10.1515/amm-2017-0345","DOI Link")</f>
        <v>DOI Link</v>
      </c>
      <c r="F2054" s="1" t="s">
        <v>8416</v>
      </c>
      <c r="G2054" s="1" t="s">
        <v>8417</v>
      </c>
    </row>
    <row r="2055" spans="1:7" x14ac:dyDescent="0.25">
      <c r="A2055" s="2">
        <v>2053</v>
      </c>
      <c r="B2055" s="1" t="s">
        <v>8418</v>
      </c>
      <c r="C2055" s="1" t="s">
        <v>8419</v>
      </c>
      <c r="D2055" s="1" t="s">
        <v>8420</v>
      </c>
      <c r="E2055" s="1" t="str">
        <f>HYPERLINK("https://doi.org/10.1002/masy.201700011","DOI Link")</f>
        <v>DOI Link</v>
      </c>
      <c r="F2055" s="1" t="s">
        <v>8421</v>
      </c>
      <c r="G2055" s="1" t="s">
        <v>8422</v>
      </c>
    </row>
    <row r="2056" spans="1:7" x14ac:dyDescent="0.25">
      <c r="A2056" s="2">
        <v>2054</v>
      </c>
      <c r="B2056" s="1" t="s">
        <v>8423</v>
      </c>
      <c r="C2056" s="1" t="s">
        <v>8424</v>
      </c>
      <c r="D2056" s="1" t="s">
        <v>8425</v>
      </c>
      <c r="E2056" s="1" t="str">
        <f>HYPERLINK("https://doi.org/10.22068/ijmse.14.4.81","DOI Link")</f>
        <v>DOI Link</v>
      </c>
      <c r="F2056" s="1" t="s">
        <v>8426</v>
      </c>
      <c r="G2056" s="1" t="s">
        <v>8427</v>
      </c>
    </row>
    <row r="2057" spans="1:7" x14ac:dyDescent="0.25">
      <c r="A2057" s="2">
        <v>2055</v>
      </c>
      <c r="B2057" s="1" t="s">
        <v>8428</v>
      </c>
      <c r="C2057" s="1" t="s">
        <v>8429</v>
      </c>
      <c r="D2057" s="1" t="s">
        <v>2451</v>
      </c>
      <c r="E2057" s="1" t="str">
        <f>HYPERLINK("https://doi.org/10.1002/stab.201710557","DOI Link")</f>
        <v>DOI Link</v>
      </c>
      <c r="F2057" s="1" t="s">
        <v>8430</v>
      </c>
      <c r="G2057" s="1" t="s">
        <v>8431</v>
      </c>
    </row>
    <row r="2058" spans="1:7" x14ac:dyDescent="0.25">
      <c r="A2058" s="2">
        <v>2056</v>
      </c>
      <c r="B2058" s="1" t="s">
        <v>8432</v>
      </c>
      <c r="C2058" s="1" t="s">
        <v>8433</v>
      </c>
      <c r="D2058" s="1" t="s">
        <v>8434</v>
      </c>
      <c r="E2058" s="1" t="str">
        <f>HYPERLINK("https://doi.org/10.1007/s40534-017-0141-y","DOI Link")</f>
        <v>DOI Link</v>
      </c>
      <c r="F2058" s="1" t="s">
        <v>8435</v>
      </c>
      <c r="G2058" s="1" t="s">
        <v>8436</v>
      </c>
    </row>
    <row r="2059" spans="1:7" x14ac:dyDescent="0.25">
      <c r="A2059" s="2">
        <v>2057</v>
      </c>
      <c r="B2059" s="1" t="s">
        <v>8437</v>
      </c>
      <c r="C2059" s="1" t="s">
        <v>8438</v>
      </c>
      <c r="D2059" s="1" t="s">
        <v>2355</v>
      </c>
      <c r="E2059" s="1" t="str">
        <f>HYPERLINK("https://doi.org/10.1007/s11668-017-0362-8","DOI Link")</f>
        <v>DOI Link</v>
      </c>
      <c r="F2059" s="1" t="s">
        <v>8439</v>
      </c>
      <c r="G2059" s="1" t="s">
        <v>8440</v>
      </c>
    </row>
    <row r="2060" spans="1:7" x14ac:dyDescent="0.25">
      <c r="A2060" s="2">
        <v>2058</v>
      </c>
      <c r="B2060" s="1" t="s">
        <v>8441</v>
      </c>
      <c r="C2060" s="1" t="s">
        <v>8442</v>
      </c>
      <c r="D2060" s="1" t="s">
        <v>61</v>
      </c>
      <c r="E2060" s="1" t="str">
        <f>HYPERLINK("https://doi.org/10.1016/j.jcsr.2017.10.005","DOI Link")</f>
        <v>DOI Link</v>
      </c>
      <c r="F2060" s="1" t="s">
        <v>8443</v>
      </c>
      <c r="G2060" s="1" t="s">
        <v>8444</v>
      </c>
    </row>
    <row r="2061" spans="1:7" x14ac:dyDescent="0.25">
      <c r="A2061" s="2">
        <v>2059</v>
      </c>
      <c r="B2061" s="1" t="s">
        <v>8445</v>
      </c>
      <c r="C2061" s="1" t="s">
        <v>8446</v>
      </c>
      <c r="D2061" s="1" t="s">
        <v>33</v>
      </c>
      <c r="E2061" s="1" t="str">
        <f>HYPERLINK("https://doi.org/10.1016/j.engfailanal.2017.07.030","DOI Link")</f>
        <v>DOI Link</v>
      </c>
      <c r="F2061" s="1" t="s">
        <v>8447</v>
      </c>
      <c r="G2061" s="1" t="s">
        <v>8448</v>
      </c>
    </row>
    <row r="2062" spans="1:7" x14ac:dyDescent="0.25">
      <c r="A2062" s="2">
        <v>2060</v>
      </c>
      <c r="B2062" s="1" t="s">
        <v>8449</v>
      </c>
      <c r="C2062" s="1" t="s">
        <v>8450</v>
      </c>
      <c r="D2062" s="1" t="s">
        <v>13</v>
      </c>
      <c r="E2062" s="1" t="str">
        <f>HYPERLINK("https://doi.org/10.1016/j.ijfatigue.2017.08.013","DOI Link")</f>
        <v>DOI Link</v>
      </c>
      <c r="F2062" s="1" t="s">
        <v>8451</v>
      </c>
      <c r="G2062" s="1" t="s">
        <v>8452</v>
      </c>
    </row>
    <row r="2063" spans="1:7" x14ac:dyDescent="0.25">
      <c r="A2063" s="2">
        <v>2061</v>
      </c>
      <c r="B2063" s="1" t="s">
        <v>8453</v>
      </c>
      <c r="C2063" s="1" t="s">
        <v>8454</v>
      </c>
      <c r="D2063" s="1" t="s">
        <v>13</v>
      </c>
      <c r="E2063" s="1" t="str">
        <f>HYPERLINK("https://doi.org/10.1016/j.ijfatigue.2017.08.012","DOI Link")</f>
        <v>DOI Link</v>
      </c>
      <c r="F2063" s="1" t="s">
        <v>8455</v>
      </c>
      <c r="G2063" s="1" t="s">
        <v>8456</v>
      </c>
    </row>
    <row r="2064" spans="1:7" x14ac:dyDescent="0.25">
      <c r="A2064" s="2">
        <v>2062</v>
      </c>
      <c r="B2064" s="1" t="s">
        <v>8457</v>
      </c>
      <c r="C2064" s="1" t="s">
        <v>8458</v>
      </c>
      <c r="D2064" s="1" t="s">
        <v>901</v>
      </c>
      <c r="E2064" s="1" t="str">
        <f>HYPERLINK("https://doi.org/10.1007/s00170-017-0828-6","DOI Link")</f>
        <v>DOI Link</v>
      </c>
      <c r="F2064" s="1" t="s">
        <v>8459</v>
      </c>
      <c r="G2064" s="1" t="s">
        <v>8460</v>
      </c>
    </row>
    <row r="2065" spans="1:7" x14ac:dyDescent="0.25">
      <c r="A2065" s="2">
        <v>2063</v>
      </c>
      <c r="B2065" s="1" t="s">
        <v>8461</v>
      </c>
      <c r="C2065" s="1" t="s">
        <v>8462</v>
      </c>
      <c r="D2065" s="1" t="s">
        <v>691</v>
      </c>
      <c r="E2065" s="1" t="str">
        <f>HYPERLINK("https://doi.org/10.1016/j.optlastec.2017.07.020","DOI Link")</f>
        <v>DOI Link</v>
      </c>
      <c r="F2065" s="1" t="s">
        <v>8463</v>
      </c>
      <c r="G2065" s="1" t="s">
        <v>8464</v>
      </c>
    </row>
    <row r="2066" spans="1:7" x14ac:dyDescent="0.25">
      <c r="A2066" s="2">
        <v>2064</v>
      </c>
      <c r="B2066" s="1" t="s">
        <v>8465</v>
      </c>
      <c r="C2066" s="1" t="s">
        <v>8466</v>
      </c>
      <c r="D2066" s="1" t="s">
        <v>417</v>
      </c>
      <c r="E2066" s="1" t="str">
        <f>HYPERLINK("https://doi.org/10.1111/ffe.12650","DOI Link")</f>
        <v>DOI Link</v>
      </c>
      <c r="F2066" s="1" t="s">
        <v>8467</v>
      </c>
      <c r="G2066" s="1" t="s">
        <v>8468</v>
      </c>
    </row>
    <row r="2067" spans="1:7" x14ac:dyDescent="0.25">
      <c r="A2067" s="2">
        <v>2065</v>
      </c>
      <c r="B2067" s="1" t="s">
        <v>8469</v>
      </c>
      <c r="C2067" s="1" t="s">
        <v>8470</v>
      </c>
      <c r="D2067" s="1" t="s">
        <v>417</v>
      </c>
      <c r="E2067" s="1" t="str">
        <f>HYPERLINK("https://doi.org/10.1111/ffe.12639","DOI Link")</f>
        <v>DOI Link</v>
      </c>
      <c r="F2067" s="1" t="s">
        <v>8471</v>
      </c>
      <c r="G2067" s="1" t="s">
        <v>8472</v>
      </c>
    </row>
    <row r="2068" spans="1:7" x14ac:dyDescent="0.25">
      <c r="A2068" s="2">
        <v>2066</v>
      </c>
      <c r="B2068" s="1" t="s">
        <v>8473</v>
      </c>
      <c r="C2068" s="1" t="s">
        <v>8474</v>
      </c>
      <c r="D2068" s="1" t="s">
        <v>745</v>
      </c>
      <c r="E2068" s="1" t="str">
        <f>HYPERLINK("https://doi.org/10.1016/j.fusengdes.2017.04.036","DOI Link")</f>
        <v>DOI Link</v>
      </c>
      <c r="F2068" s="1" t="s">
        <v>8475</v>
      </c>
      <c r="G2068" s="1" t="s">
        <v>8476</v>
      </c>
    </row>
    <row r="2069" spans="1:7" x14ac:dyDescent="0.25">
      <c r="A2069" s="2">
        <v>2067</v>
      </c>
      <c r="B2069" s="1" t="s">
        <v>8477</v>
      </c>
      <c r="C2069" s="1" t="s">
        <v>8478</v>
      </c>
      <c r="D2069" s="1" t="s">
        <v>417</v>
      </c>
      <c r="E2069" s="1" t="str">
        <f>HYPERLINK("https://doi.org/10.1111/ffe.12627","DOI Link")</f>
        <v>DOI Link</v>
      </c>
      <c r="F2069" s="1" t="s">
        <v>8479</v>
      </c>
      <c r="G2069" s="1" t="s">
        <v>8480</v>
      </c>
    </row>
    <row r="2070" spans="1:7" x14ac:dyDescent="0.25">
      <c r="A2070" s="2">
        <v>2068</v>
      </c>
      <c r="B2070" s="1" t="s">
        <v>8481</v>
      </c>
      <c r="C2070" s="1" t="s">
        <v>8482</v>
      </c>
      <c r="D2070" s="1" t="s">
        <v>46</v>
      </c>
      <c r="E2070" s="1" t="str">
        <f>HYPERLINK("https://doi.org/10.1016/j.conbuildmat.2017.09.051","DOI Link")</f>
        <v>DOI Link</v>
      </c>
      <c r="F2070" s="1" t="s">
        <v>8483</v>
      </c>
      <c r="G2070" s="1" t="s">
        <v>8484</v>
      </c>
    </row>
    <row r="2071" spans="1:7" x14ac:dyDescent="0.25">
      <c r="A2071" s="2">
        <v>2069</v>
      </c>
      <c r="B2071" s="1" t="s">
        <v>8485</v>
      </c>
      <c r="C2071" s="1" t="s">
        <v>8486</v>
      </c>
      <c r="D2071" s="1" t="s">
        <v>595</v>
      </c>
      <c r="E2071" s="1" t="str">
        <f>HYPERLINK("https://doi.org/10.15961/j.jsuese.201700303","DOI Link")</f>
        <v>DOI Link</v>
      </c>
      <c r="F2071" s="1" t="s">
        <v>8487</v>
      </c>
      <c r="G2071" s="1" t="s">
        <v>8488</v>
      </c>
    </row>
    <row r="2072" spans="1:7" x14ac:dyDescent="0.25">
      <c r="A2072" s="2">
        <v>2070</v>
      </c>
      <c r="B2072" s="1" t="s">
        <v>8489</v>
      </c>
      <c r="C2072" s="1" t="s">
        <v>8490</v>
      </c>
      <c r="D2072" s="1" t="s">
        <v>267</v>
      </c>
      <c r="E2072" s="1" t="str">
        <f>HYPERLINK("https://doi.org/10.1016/j.msea.2017.09.081","DOI Link")</f>
        <v>DOI Link</v>
      </c>
      <c r="F2072" s="1" t="s">
        <v>8491</v>
      </c>
      <c r="G2072" s="1" t="s">
        <v>8492</v>
      </c>
    </row>
    <row r="2073" spans="1:7" x14ac:dyDescent="0.25">
      <c r="A2073" s="2">
        <v>2071</v>
      </c>
      <c r="B2073" s="1" t="s">
        <v>8493</v>
      </c>
      <c r="C2073" s="1" t="s">
        <v>8494</v>
      </c>
      <c r="D2073" s="1" t="s">
        <v>267</v>
      </c>
      <c r="E2073" s="1" t="str">
        <f>HYPERLINK("https://doi.org/10.1016/j.msea.2017.09.035","DOI Link")</f>
        <v>DOI Link</v>
      </c>
      <c r="F2073" s="1" t="s">
        <v>8495</v>
      </c>
      <c r="G2073" s="1" t="s">
        <v>8496</v>
      </c>
    </row>
    <row r="2074" spans="1:7" x14ac:dyDescent="0.25">
      <c r="A2074" s="2">
        <v>2072</v>
      </c>
      <c r="B2074" s="1" t="s">
        <v>8497</v>
      </c>
      <c r="C2074" s="1" t="s">
        <v>8498</v>
      </c>
      <c r="D2074" s="1" t="s">
        <v>481</v>
      </c>
      <c r="E2074" s="1" t="str">
        <f>HYPERLINK("https://doi.org/10.13228/j.boyuan.issn0449-749x.20170279","DOI Link")</f>
        <v>DOI Link</v>
      </c>
      <c r="F2074" s="1" t="s">
        <v>8499</v>
      </c>
      <c r="G2074" s="1" t="s">
        <v>8500</v>
      </c>
    </row>
    <row r="2075" spans="1:7" x14ac:dyDescent="0.25">
      <c r="A2075" s="2">
        <v>2073</v>
      </c>
      <c r="B2075" s="1" t="s">
        <v>8501</v>
      </c>
      <c r="C2075" s="1" t="s">
        <v>8502</v>
      </c>
      <c r="D2075" s="1" t="s">
        <v>2083</v>
      </c>
      <c r="E2075" s="1" t="str">
        <f>HYPERLINK("https://doi.org/10.6052/j.issn.1000-4750.2016.07.0577","DOI Link")</f>
        <v>DOI Link</v>
      </c>
      <c r="F2075" s="1" t="s">
        <v>8503</v>
      </c>
      <c r="G2075" s="1" t="s">
        <v>8504</v>
      </c>
    </row>
    <row r="2076" spans="1:7" x14ac:dyDescent="0.25">
      <c r="A2076" s="2">
        <v>2074</v>
      </c>
      <c r="B2076" s="1" t="s">
        <v>8505</v>
      </c>
      <c r="C2076" s="1" t="s">
        <v>8506</v>
      </c>
      <c r="D2076" s="1" t="s">
        <v>613</v>
      </c>
      <c r="E2076" s="1" t="str">
        <f>HYPERLINK("https://doi.org/10.1177/096739111702500901","DOI Link")</f>
        <v>DOI Link</v>
      </c>
      <c r="F2076" s="1" t="s">
        <v>8507</v>
      </c>
      <c r="G2076" s="1" t="s">
        <v>8508</v>
      </c>
    </row>
    <row r="2077" spans="1:7" x14ac:dyDescent="0.25">
      <c r="A2077" s="2">
        <v>2075</v>
      </c>
      <c r="B2077" s="1" t="s">
        <v>8509</v>
      </c>
      <c r="C2077" s="1" t="s">
        <v>8510</v>
      </c>
      <c r="D2077" s="1" t="s">
        <v>61</v>
      </c>
      <c r="E2077" s="1" t="str">
        <f>HYPERLINK("https://doi.org/10.1016/j.jcsr.2017.07.020","DOI Link")</f>
        <v>DOI Link</v>
      </c>
      <c r="F2077" s="1" t="s">
        <v>8511</v>
      </c>
      <c r="G2077" s="1" t="s">
        <v>8512</v>
      </c>
    </row>
    <row r="2078" spans="1:7" x14ac:dyDescent="0.25">
      <c r="A2078" s="2">
        <v>2076</v>
      </c>
      <c r="B2078" s="1" t="s">
        <v>8513</v>
      </c>
      <c r="C2078" s="1" t="s">
        <v>8514</v>
      </c>
      <c r="D2078" s="1" t="s">
        <v>1788</v>
      </c>
      <c r="E2078" s="1" t="str">
        <f>HYPERLINK("https://doi.org/10.1007/s13349-017-0251-6","DOI Link")</f>
        <v>DOI Link</v>
      </c>
      <c r="F2078" s="1" t="s">
        <v>8515</v>
      </c>
      <c r="G2078" s="1" t="s">
        <v>8516</v>
      </c>
    </row>
    <row r="2079" spans="1:7" x14ac:dyDescent="0.25">
      <c r="A2079" s="2">
        <v>2077</v>
      </c>
      <c r="B2079" s="1" t="s">
        <v>8517</v>
      </c>
      <c r="C2079" s="1" t="s">
        <v>8518</v>
      </c>
      <c r="D2079" s="1" t="s">
        <v>8377</v>
      </c>
      <c r="E2079" s="1" t="str">
        <f>HYPERLINK("https://doi.org/10.1557/jmr.2017.385","DOI Link")</f>
        <v>DOI Link</v>
      </c>
      <c r="F2079" s="1" t="s">
        <v>8519</v>
      </c>
      <c r="G2079" s="1" t="s">
        <v>8520</v>
      </c>
    </row>
    <row r="2080" spans="1:7" x14ac:dyDescent="0.25">
      <c r="A2080" s="2">
        <v>2078</v>
      </c>
      <c r="B2080" s="1" t="s">
        <v>8521</v>
      </c>
      <c r="C2080" s="1" t="s">
        <v>8522</v>
      </c>
      <c r="D2080" s="1" t="s">
        <v>668</v>
      </c>
      <c r="E2080" s="1" t="str">
        <f>HYPERLINK("https://doi.org/10.1177/0954406216661210","DOI Link")</f>
        <v>DOI Link</v>
      </c>
      <c r="F2080" s="1" t="s">
        <v>8523</v>
      </c>
      <c r="G2080" s="1" t="s">
        <v>8524</v>
      </c>
    </row>
    <row r="2081" spans="1:7" x14ac:dyDescent="0.25">
      <c r="A2081" s="2">
        <v>2079</v>
      </c>
      <c r="B2081" s="1" t="s">
        <v>8525</v>
      </c>
      <c r="C2081" s="1" t="s">
        <v>8526</v>
      </c>
      <c r="D2081" s="1" t="s">
        <v>195</v>
      </c>
      <c r="E2081" s="1" t="str">
        <f>HYPERLINK("https://doi.org/10.1007/s40194-017-0505-2","DOI Link")</f>
        <v>DOI Link</v>
      </c>
      <c r="F2081" s="1" t="s">
        <v>8527</v>
      </c>
      <c r="G2081" s="1" t="s">
        <v>8528</v>
      </c>
    </row>
    <row r="2082" spans="1:7" x14ac:dyDescent="0.25">
      <c r="A2082" s="2">
        <v>2080</v>
      </c>
      <c r="B2082" s="1" t="s">
        <v>8529</v>
      </c>
      <c r="C2082" s="1" t="s">
        <v>8530</v>
      </c>
      <c r="D2082" s="1" t="s">
        <v>195</v>
      </c>
      <c r="E2082" s="1" t="str">
        <f>HYPERLINK("https://doi.org/10.1007/s40194-017-0518-x","DOI Link")</f>
        <v>DOI Link</v>
      </c>
      <c r="F2082" s="1" t="s">
        <v>8531</v>
      </c>
      <c r="G2082" s="1" t="s">
        <v>8532</v>
      </c>
    </row>
    <row r="2083" spans="1:7" x14ac:dyDescent="0.25">
      <c r="A2083" s="2">
        <v>2081</v>
      </c>
      <c r="B2083" s="1" t="s">
        <v>8533</v>
      </c>
      <c r="C2083" s="1" t="s">
        <v>8534</v>
      </c>
      <c r="D2083" s="1" t="s">
        <v>224</v>
      </c>
      <c r="E2083" s="1" t="str">
        <f>HYPERLINK("https://doi.org/10.1016/j.engstruct.2017.07.031","DOI Link")</f>
        <v>DOI Link</v>
      </c>
      <c r="F2083" s="1" t="s">
        <v>8535</v>
      </c>
      <c r="G2083" s="1" t="s">
        <v>8536</v>
      </c>
    </row>
    <row r="2084" spans="1:7" x14ac:dyDescent="0.25">
      <c r="A2084" s="2">
        <v>2082</v>
      </c>
      <c r="B2084" s="1" t="s">
        <v>8537</v>
      </c>
      <c r="C2084" s="1" t="s">
        <v>8538</v>
      </c>
      <c r="D2084" s="1" t="s">
        <v>290</v>
      </c>
      <c r="E2084" s="1" t="str">
        <f>HYPERLINK("https://doi.org/10.1007/s11665-017-2969-z","DOI Link")</f>
        <v>DOI Link</v>
      </c>
      <c r="F2084" s="1" t="s">
        <v>8539</v>
      </c>
      <c r="G2084" s="1" t="s">
        <v>8540</v>
      </c>
    </row>
    <row r="2085" spans="1:7" x14ac:dyDescent="0.25">
      <c r="A2085" s="2">
        <v>2083</v>
      </c>
      <c r="B2085" s="1" t="s">
        <v>8541</v>
      </c>
      <c r="C2085" s="1" t="s">
        <v>8542</v>
      </c>
      <c r="D2085" s="1" t="s">
        <v>75</v>
      </c>
      <c r="E2085" s="1" t="str">
        <f>HYPERLINK("https://doi.org/10.1061/(ASCE)BE.1943-5592.0001115","DOI Link")</f>
        <v>DOI Link</v>
      </c>
      <c r="F2085" s="1" t="s">
        <v>8543</v>
      </c>
      <c r="G2085" s="1" t="s">
        <v>8544</v>
      </c>
    </row>
    <row r="2086" spans="1:7" x14ac:dyDescent="0.25">
      <c r="A2086" s="2">
        <v>2084</v>
      </c>
      <c r="B2086" s="1" t="s">
        <v>8545</v>
      </c>
      <c r="C2086" s="1" t="s">
        <v>8546</v>
      </c>
      <c r="D2086" s="1" t="s">
        <v>75</v>
      </c>
      <c r="E2086" s="1" t="str">
        <f>HYPERLINK("https://doi.org/10.1061/(ASCE)BE.1943-5592.0001114","DOI Link")</f>
        <v>DOI Link</v>
      </c>
      <c r="F2086" s="1" t="s">
        <v>8547</v>
      </c>
      <c r="G2086" s="1" t="s">
        <v>8548</v>
      </c>
    </row>
    <row r="2087" spans="1:7" x14ac:dyDescent="0.25">
      <c r="A2087" s="2">
        <v>2085</v>
      </c>
      <c r="B2087" s="1" t="s">
        <v>8549</v>
      </c>
      <c r="C2087" s="1" t="s">
        <v>8550</v>
      </c>
      <c r="D2087" s="1" t="s">
        <v>61</v>
      </c>
      <c r="E2087" s="1" t="str">
        <f>HYPERLINK("https://doi.org/10.1016/j.jcsr.2017.08.020","DOI Link")</f>
        <v>DOI Link</v>
      </c>
      <c r="F2087" s="1" t="s">
        <v>8551</v>
      </c>
      <c r="G2087" s="1" t="s">
        <v>8552</v>
      </c>
    </row>
    <row r="2088" spans="1:7" x14ac:dyDescent="0.25">
      <c r="A2088" s="2">
        <v>2086</v>
      </c>
      <c r="B2088" s="1" t="s">
        <v>8553</v>
      </c>
      <c r="C2088" s="1" t="s">
        <v>8554</v>
      </c>
      <c r="D2088" s="1" t="s">
        <v>8555</v>
      </c>
      <c r="E2088" s="1" t="str">
        <f>HYPERLINK("https://doi.org/10.1016/j.vacuum.2017.08.023","DOI Link")</f>
        <v>DOI Link</v>
      </c>
      <c r="F2088" s="1" t="s">
        <v>8556</v>
      </c>
      <c r="G2088" s="1" t="s">
        <v>8557</v>
      </c>
    </row>
    <row r="2089" spans="1:7" x14ac:dyDescent="0.25">
      <c r="A2089" s="2">
        <v>2087</v>
      </c>
      <c r="B2089" s="1" t="s">
        <v>8558</v>
      </c>
      <c r="C2089" s="1" t="s">
        <v>8559</v>
      </c>
      <c r="D2089" s="1" t="s">
        <v>417</v>
      </c>
      <c r="E2089" s="1" t="str">
        <f>HYPERLINK("https://doi.org/10.1111/ffe.12685","DOI Link")</f>
        <v>DOI Link</v>
      </c>
      <c r="F2089" s="1" t="s">
        <v>8560</v>
      </c>
      <c r="G2089" s="1" t="s">
        <v>8561</v>
      </c>
    </row>
    <row r="2090" spans="1:7" x14ac:dyDescent="0.25">
      <c r="A2090" s="2">
        <v>2088</v>
      </c>
      <c r="B2090" s="1" t="s">
        <v>8562</v>
      </c>
      <c r="C2090" s="1" t="s">
        <v>8563</v>
      </c>
      <c r="D2090" s="1" t="s">
        <v>75</v>
      </c>
      <c r="E2090" s="1" t="str">
        <f>HYPERLINK("https://doi.org/10.1061/(ASCE)BE.1943-5592.0001120","DOI Link")</f>
        <v>DOI Link</v>
      </c>
      <c r="F2090" s="1" t="s">
        <v>8564</v>
      </c>
      <c r="G2090" s="1" t="s">
        <v>8565</v>
      </c>
    </row>
    <row r="2091" spans="1:7" x14ac:dyDescent="0.25">
      <c r="A2091" s="2">
        <v>2089</v>
      </c>
      <c r="B2091" s="1" t="s">
        <v>8566</v>
      </c>
      <c r="C2091" s="1" t="s">
        <v>8567</v>
      </c>
      <c r="D2091" s="1" t="s">
        <v>13</v>
      </c>
      <c r="E2091" s="1" t="str">
        <f>HYPERLINK("https://doi.org/10.1016/j.ijfatigue.2017.07.009","DOI Link")</f>
        <v>DOI Link</v>
      </c>
      <c r="F2091" s="1" t="s">
        <v>8568</v>
      </c>
      <c r="G2091" s="1" t="s">
        <v>8569</v>
      </c>
    </row>
    <row r="2092" spans="1:7" x14ac:dyDescent="0.25">
      <c r="A2092" s="2">
        <v>2090</v>
      </c>
      <c r="B2092" s="1" t="s">
        <v>8570</v>
      </c>
      <c r="C2092" s="1" t="s">
        <v>8571</v>
      </c>
      <c r="D2092" s="1" t="s">
        <v>61</v>
      </c>
      <c r="E2092" s="1" t="str">
        <f>HYPERLINK("https://doi.org/10.1016/j.jcsr.2017.07.006","DOI Link")</f>
        <v>DOI Link</v>
      </c>
      <c r="F2092" s="1" t="s">
        <v>8572</v>
      </c>
      <c r="G2092" s="1" t="s">
        <v>8573</v>
      </c>
    </row>
    <row r="2093" spans="1:7" x14ac:dyDescent="0.25">
      <c r="A2093" s="2">
        <v>2091</v>
      </c>
      <c r="B2093" s="1" t="s">
        <v>8574</v>
      </c>
      <c r="C2093" s="1" t="s">
        <v>8575</v>
      </c>
      <c r="D2093" s="1" t="s">
        <v>13</v>
      </c>
      <c r="E2093" s="1" t="str">
        <f>HYPERLINK("https://doi.org/10.1016/j.ijfatigue.2017.07.008","DOI Link")</f>
        <v>DOI Link</v>
      </c>
      <c r="F2093" s="1" t="s">
        <v>8576</v>
      </c>
      <c r="G2093" s="1" t="s">
        <v>8577</v>
      </c>
    </row>
    <row r="2094" spans="1:7" x14ac:dyDescent="0.25">
      <c r="A2094" s="2">
        <v>2092</v>
      </c>
      <c r="B2094" s="1" t="s">
        <v>8578</v>
      </c>
      <c r="C2094" s="1" t="s">
        <v>8579</v>
      </c>
      <c r="D2094" s="1" t="s">
        <v>8580</v>
      </c>
      <c r="E2094" s="1" t="str">
        <f>HYPERLINK("https://doi.org/10.1002/maco.201709488","DOI Link")</f>
        <v>DOI Link</v>
      </c>
      <c r="F2094" s="1" t="s">
        <v>8581</v>
      </c>
      <c r="G2094" s="1" t="s">
        <v>8582</v>
      </c>
    </row>
    <row r="2095" spans="1:7" x14ac:dyDescent="0.25">
      <c r="A2095" s="2">
        <v>2093</v>
      </c>
      <c r="B2095" s="1" t="s">
        <v>8583</v>
      </c>
      <c r="C2095" s="1" t="s">
        <v>8584</v>
      </c>
      <c r="D2095" s="1" t="s">
        <v>417</v>
      </c>
      <c r="E2095" s="1" t="str">
        <f>HYPERLINK("https://doi.org/10.1111/ffe.12606","DOI Link")</f>
        <v>DOI Link</v>
      </c>
      <c r="F2095" s="1" t="s">
        <v>8585</v>
      </c>
      <c r="G2095" s="1" t="s">
        <v>8586</v>
      </c>
    </row>
    <row r="2096" spans="1:7" x14ac:dyDescent="0.25">
      <c r="A2096" s="2">
        <v>2094</v>
      </c>
      <c r="B2096" s="1" t="s">
        <v>8587</v>
      </c>
      <c r="C2096" s="1" t="s">
        <v>8588</v>
      </c>
      <c r="D2096" s="1" t="s">
        <v>417</v>
      </c>
      <c r="E2096" s="1" t="str">
        <f>HYPERLINK("https://doi.org/10.1111/ffe.12615","DOI Link")</f>
        <v>DOI Link</v>
      </c>
      <c r="F2096" s="1" t="s">
        <v>8589</v>
      </c>
      <c r="G2096" s="1" t="s">
        <v>8590</v>
      </c>
    </row>
    <row r="2097" spans="1:7" x14ac:dyDescent="0.25">
      <c r="A2097" s="2">
        <v>2095</v>
      </c>
      <c r="B2097" s="1" t="s">
        <v>8591</v>
      </c>
      <c r="C2097" s="1" t="s">
        <v>8592</v>
      </c>
      <c r="D2097" s="1" t="s">
        <v>8593</v>
      </c>
      <c r="E2097" s="1" t="str">
        <f>HYPERLINK("https://doi.org/10.19562/j.chinasae.qcgc.2017.10.017","DOI Link")</f>
        <v>DOI Link</v>
      </c>
      <c r="F2097" s="1" t="s">
        <v>8594</v>
      </c>
      <c r="G2097" s="1" t="s">
        <v>8595</v>
      </c>
    </row>
    <row r="2098" spans="1:7" x14ac:dyDescent="0.25">
      <c r="A2098" s="2">
        <v>2096</v>
      </c>
      <c r="B2098" s="1" t="s">
        <v>8596</v>
      </c>
      <c r="C2098" s="1" t="s">
        <v>8597</v>
      </c>
      <c r="D2098" s="1" t="s">
        <v>7552</v>
      </c>
      <c r="E2098" s="1" t="str">
        <f>HYPERLINK("https://doi.org/10.11896/j.issn.1005-023X.2017.020.014","DOI Link")</f>
        <v>DOI Link</v>
      </c>
      <c r="F2098" s="1" t="s">
        <v>8598</v>
      </c>
      <c r="G2098" s="1" t="s">
        <v>8599</v>
      </c>
    </row>
    <row r="2099" spans="1:7" x14ac:dyDescent="0.25">
      <c r="A2099" s="2">
        <v>2097</v>
      </c>
      <c r="B2099" s="1" t="s">
        <v>8600</v>
      </c>
      <c r="C2099" s="1" t="s">
        <v>8601</v>
      </c>
      <c r="D2099" s="1" t="s">
        <v>351</v>
      </c>
      <c r="E2099" s="1" t="str">
        <f>HYPERLINK("https://doi.org/10.3390/met7100447","DOI Link")</f>
        <v>DOI Link</v>
      </c>
      <c r="F2099" s="1" t="s">
        <v>8602</v>
      </c>
      <c r="G2099" s="1" t="s">
        <v>8603</v>
      </c>
    </row>
    <row r="2100" spans="1:7" x14ac:dyDescent="0.25">
      <c r="A2100" s="2">
        <v>2098</v>
      </c>
      <c r="B2100" s="1" t="s">
        <v>8604</v>
      </c>
      <c r="C2100" s="1" t="s">
        <v>8605</v>
      </c>
      <c r="D2100" s="1" t="s">
        <v>4479</v>
      </c>
      <c r="E2100" s="1" t="str">
        <f>HYPERLINK("https://doi.org/10.7538/yzk.2017.youxian.0059","DOI Link")</f>
        <v>DOI Link</v>
      </c>
      <c r="F2100" s="1" t="s">
        <v>8606</v>
      </c>
      <c r="G2100" s="1" t="s">
        <v>8607</v>
      </c>
    </row>
    <row r="2101" spans="1:7" x14ac:dyDescent="0.25">
      <c r="A2101" s="2">
        <v>2099</v>
      </c>
      <c r="B2101" s="1" t="s">
        <v>8608</v>
      </c>
      <c r="C2101" s="1" t="s">
        <v>8609</v>
      </c>
      <c r="D2101" s="1" t="s">
        <v>573</v>
      </c>
      <c r="E2101" s="1" t="str">
        <f>HYPERLINK("https://doi.org/10.1520/MPC20160115","DOI Link")</f>
        <v>DOI Link</v>
      </c>
      <c r="F2101" s="1" t="s">
        <v>8610</v>
      </c>
      <c r="G2101" s="1" t="s">
        <v>8611</v>
      </c>
    </row>
    <row r="2102" spans="1:7" x14ac:dyDescent="0.25">
      <c r="A2102" s="2">
        <v>2100</v>
      </c>
      <c r="B2102" s="1" t="s">
        <v>8612</v>
      </c>
      <c r="C2102" s="1" t="s">
        <v>8613</v>
      </c>
      <c r="D2102" s="1" t="s">
        <v>80</v>
      </c>
      <c r="E2102" s="1" t="str">
        <f>HYPERLINK("https://doi.org/10.1016/j.compstruct.2017.06.056","DOI Link")</f>
        <v>DOI Link</v>
      </c>
      <c r="F2102" s="1" t="s">
        <v>8614</v>
      </c>
      <c r="G2102" s="1" t="s">
        <v>8615</v>
      </c>
    </row>
    <row r="2103" spans="1:7" x14ac:dyDescent="0.25">
      <c r="A2103" s="2">
        <v>2101</v>
      </c>
      <c r="B2103" s="1" t="s">
        <v>8616</v>
      </c>
      <c r="C2103" s="1" t="s">
        <v>8617</v>
      </c>
      <c r="D2103" s="1" t="s">
        <v>3790</v>
      </c>
      <c r="E2103" s="1" t="str">
        <f>HYPERLINK("https://doi.org/10.3139/120.111078","DOI Link")</f>
        <v>DOI Link</v>
      </c>
      <c r="F2103" s="1" t="s">
        <v>8618</v>
      </c>
      <c r="G2103" s="1" t="s">
        <v>8619</v>
      </c>
    </row>
    <row r="2104" spans="1:7" x14ac:dyDescent="0.25">
      <c r="A2104" s="2">
        <v>2102</v>
      </c>
      <c r="B2104" s="1" t="s">
        <v>8620</v>
      </c>
      <c r="C2104" s="1" t="s">
        <v>8621</v>
      </c>
      <c r="D2104" s="1" t="s">
        <v>768</v>
      </c>
      <c r="E2104" s="1" t="str">
        <f>HYPERLINK("https://doi.org/10.1061/(ASCE)CC.1943-5614.0000817","DOI Link")</f>
        <v>DOI Link</v>
      </c>
      <c r="F2104" s="1" t="s">
        <v>8622</v>
      </c>
      <c r="G2104" s="1" t="s">
        <v>8623</v>
      </c>
    </row>
    <row r="2105" spans="1:7" x14ac:dyDescent="0.25">
      <c r="A2105" s="2">
        <v>2103</v>
      </c>
      <c r="B2105" s="1" t="s">
        <v>8624</v>
      </c>
      <c r="C2105" s="1" t="s">
        <v>8625</v>
      </c>
      <c r="D2105" s="1" t="s">
        <v>852</v>
      </c>
      <c r="E2105" s="1" t="str">
        <f>HYPERLINK("https://doi.org/10.3969/j.issn.1007-7294.2017.10.011","DOI Link")</f>
        <v>DOI Link</v>
      </c>
      <c r="F2105" s="1" t="s">
        <v>8626</v>
      </c>
      <c r="G2105" s="1" t="s">
        <v>8627</v>
      </c>
    </row>
    <row r="2106" spans="1:7" x14ac:dyDescent="0.25">
      <c r="A2106" s="2">
        <v>2104</v>
      </c>
      <c r="B2106" s="1" t="s">
        <v>8628</v>
      </c>
      <c r="C2106" s="1" t="s">
        <v>8629</v>
      </c>
      <c r="D2106" s="1" t="s">
        <v>8630</v>
      </c>
      <c r="E2106" s="1" t="str">
        <f>HYPERLINK("https://doi.org/10.17559/TV-20160908131618","DOI Link")</f>
        <v>DOI Link</v>
      </c>
      <c r="F2106" s="1" t="s">
        <v>8631</v>
      </c>
      <c r="G2106" s="1" t="s">
        <v>8632</v>
      </c>
    </row>
    <row r="2107" spans="1:7" x14ac:dyDescent="0.25">
      <c r="A2107" s="2">
        <v>2105</v>
      </c>
      <c r="B2107" s="1" t="s">
        <v>8633</v>
      </c>
      <c r="C2107" s="1" t="s">
        <v>8634</v>
      </c>
      <c r="D2107" s="1" t="s">
        <v>654</v>
      </c>
      <c r="E2107" s="1" t="str">
        <f>HYPERLINK("https://doi.org/10.1007/s12206-017-0918-2","DOI Link")</f>
        <v>DOI Link</v>
      </c>
      <c r="F2107" s="1" t="s">
        <v>8635</v>
      </c>
      <c r="G2107" s="1" t="s">
        <v>8636</v>
      </c>
    </row>
    <row r="2108" spans="1:7" x14ac:dyDescent="0.25">
      <c r="A2108" s="2">
        <v>2106</v>
      </c>
      <c r="B2108" s="1" t="s">
        <v>8637</v>
      </c>
      <c r="C2108" s="1" t="s">
        <v>8638</v>
      </c>
      <c r="D2108" s="1" t="s">
        <v>1870</v>
      </c>
      <c r="E2108" s="1" t="str">
        <f>HYPERLINK("https://doi.org/10.1007/s13632-017-0377-2","DOI Link")</f>
        <v>DOI Link</v>
      </c>
      <c r="F2108" s="1" t="s">
        <v>8639</v>
      </c>
      <c r="G2108" s="1" t="s">
        <v>8640</v>
      </c>
    </row>
    <row r="2109" spans="1:7" x14ac:dyDescent="0.25">
      <c r="A2109" s="2">
        <v>2107</v>
      </c>
      <c r="B2109" s="1" t="s">
        <v>8641</v>
      </c>
      <c r="C2109" s="1" t="s">
        <v>8642</v>
      </c>
      <c r="D2109" s="1" t="s">
        <v>8643</v>
      </c>
      <c r="E2109" s="1" t="str">
        <f>HYPERLINK("https://doi.org/10.1016/j.nucengdes.2017.07.001","DOI Link")</f>
        <v>DOI Link</v>
      </c>
      <c r="F2109" s="1" t="s">
        <v>8644</v>
      </c>
      <c r="G2109" s="1" t="s">
        <v>8645</v>
      </c>
    </row>
    <row r="2110" spans="1:7" x14ac:dyDescent="0.25">
      <c r="A2110" s="2">
        <v>2108</v>
      </c>
      <c r="B2110" s="1" t="s">
        <v>8646</v>
      </c>
      <c r="C2110" s="1" t="s">
        <v>8647</v>
      </c>
      <c r="D2110" s="1" t="s">
        <v>272</v>
      </c>
      <c r="E2110" s="1" t="str">
        <f>HYPERLINK("https://doi.org/10.1016/j.engfracmech.2017.06.012","DOI Link")</f>
        <v>DOI Link</v>
      </c>
      <c r="F2110" s="1" t="s">
        <v>8648</v>
      </c>
      <c r="G2110" s="1" t="s">
        <v>8649</v>
      </c>
    </row>
    <row r="2111" spans="1:7" x14ac:dyDescent="0.25">
      <c r="A2111" s="2">
        <v>2109</v>
      </c>
      <c r="B2111" s="1" t="s">
        <v>8650</v>
      </c>
      <c r="C2111" s="1" t="s">
        <v>8651</v>
      </c>
      <c r="D2111" s="1" t="s">
        <v>13</v>
      </c>
      <c r="E2111" s="1" t="str">
        <f>HYPERLINK("https://doi.org/10.1016/j.ijfatigue.2017.05.013","DOI Link")</f>
        <v>DOI Link</v>
      </c>
      <c r="F2111" s="1" t="s">
        <v>8652</v>
      </c>
      <c r="G2111" s="1" t="s">
        <v>8653</v>
      </c>
    </row>
    <row r="2112" spans="1:7" x14ac:dyDescent="0.25">
      <c r="A2112" s="2">
        <v>2110</v>
      </c>
      <c r="B2112" s="1" t="s">
        <v>8654</v>
      </c>
      <c r="C2112" s="1" t="s">
        <v>8655</v>
      </c>
      <c r="D2112" s="1" t="s">
        <v>13</v>
      </c>
      <c r="E2112" s="1" t="str">
        <f>HYPERLINK("https://doi.org/10.1016/j.ijfatigue.2017.06.006","DOI Link")</f>
        <v>DOI Link</v>
      </c>
      <c r="F2112" s="1" t="s">
        <v>8656</v>
      </c>
      <c r="G2112" s="1" t="s">
        <v>8657</v>
      </c>
    </row>
    <row r="2113" spans="1:7" x14ac:dyDescent="0.25">
      <c r="A2113" s="2">
        <v>2111</v>
      </c>
      <c r="B2113" s="1" t="s">
        <v>8658</v>
      </c>
      <c r="C2113" s="1" t="s">
        <v>8659</v>
      </c>
      <c r="D2113" s="1" t="s">
        <v>1494</v>
      </c>
      <c r="E2113" s="1" t="str">
        <f>HYPERLINK("https://doi.org/10.1016/j.jmatprotec.2017.05.025","DOI Link")</f>
        <v>DOI Link</v>
      </c>
      <c r="F2113" s="1" t="s">
        <v>8660</v>
      </c>
      <c r="G2113" s="1" t="s">
        <v>8661</v>
      </c>
    </row>
    <row r="2114" spans="1:7" x14ac:dyDescent="0.25">
      <c r="A2114" s="2">
        <v>2112</v>
      </c>
      <c r="B2114" s="1" t="s">
        <v>8662</v>
      </c>
      <c r="C2114" s="1" t="s">
        <v>8663</v>
      </c>
      <c r="D2114" s="1" t="s">
        <v>13</v>
      </c>
      <c r="E2114" s="1" t="str">
        <f>HYPERLINK("https://doi.org/10.1016/j.ijfatigue.2017.05.017","DOI Link")</f>
        <v>DOI Link</v>
      </c>
      <c r="F2114" s="1" t="s">
        <v>8664</v>
      </c>
      <c r="G2114" s="1" t="s">
        <v>8665</v>
      </c>
    </row>
    <row r="2115" spans="1:7" x14ac:dyDescent="0.25">
      <c r="A2115" s="2">
        <v>2113</v>
      </c>
      <c r="B2115" s="1" t="s">
        <v>8666</v>
      </c>
      <c r="C2115" s="1" t="s">
        <v>8667</v>
      </c>
      <c r="D2115" s="1" t="s">
        <v>13</v>
      </c>
      <c r="E2115" s="1" t="str">
        <f>HYPERLINK("https://doi.org/10.1016/j.ijfatigue.2017.05.012","DOI Link")</f>
        <v>DOI Link</v>
      </c>
      <c r="F2115" s="1" t="s">
        <v>8668</v>
      </c>
      <c r="G2115" s="1" t="s">
        <v>8669</v>
      </c>
    </row>
    <row r="2116" spans="1:7" ht="14.4" x14ac:dyDescent="0.25">
      <c r="A2116" s="2">
        <v>2114</v>
      </c>
      <c r="B2116" s="1" t="s">
        <v>8670</v>
      </c>
      <c r="C2116" s="1" t="s">
        <v>8671</v>
      </c>
      <c r="D2116" s="1" t="s">
        <v>13</v>
      </c>
      <c r="E2116" s="1" t="str">
        <f>HYPERLINK("https://doi.org/10.1016/j.ijfatigue.2017.05.018","DOI Link")</f>
        <v>DOI Link</v>
      </c>
      <c r="F2116" s="1" t="s">
        <v>8860</v>
      </c>
      <c r="G2116" s="1" t="s">
        <v>8861</v>
      </c>
    </row>
    <row r="2117" spans="1:7" x14ac:dyDescent="0.25">
      <c r="A2117" s="2">
        <v>2115</v>
      </c>
      <c r="B2117" s="1" t="s">
        <v>8672</v>
      </c>
      <c r="C2117" s="1" t="s">
        <v>8673</v>
      </c>
      <c r="D2117" s="1" t="s">
        <v>8674</v>
      </c>
      <c r="E2117" s="1" t="str">
        <f>HYPERLINK("https://doi.org/10.1016/j.ijmachtools.2017.03.003","DOI Link")</f>
        <v>DOI Link</v>
      </c>
      <c r="F2117" s="1" t="s">
        <v>8675</v>
      </c>
      <c r="G2117" s="1" t="s">
        <v>8676</v>
      </c>
    </row>
    <row r="2118" spans="1:7" x14ac:dyDescent="0.25">
      <c r="A2118" s="2">
        <v>2116</v>
      </c>
      <c r="B2118" s="1" t="s">
        <v>8677</v>
      </c>
      <c r="C2118" s="1" t="s">
        <v>8678</v>
      </c>
      <c r="D2118" s="1" t="s">
        <v>569</v>
      </c>
      <c r="E2118" s="1" t="str">
        <f>HYPERLINK("https://doi.org/10.11817/j.issn.1672-7207.2017.09.038","DOI Link")</f>
        <v>DOI Link</v>
      </c>
      <c r="F2118" s="1" t="s">
        <v>8679</v>
      </c>
      <c r="G2118" s="1" t="s">
        <v>8680</v>
      </c>
    </row>
    <row r="2119" spans="1:7" x14ac:dyDescent="0.25">
      <c r="A2119" s="2">
        <v>2117</v>
      </c>
      <c r="B2119" s="1" t="s">
        <v>8681</v>
      </c>
      <c r="C2119" s="1" t="s">
        <v>8682</v>
      </c>
      <c r="D2119" s="1" t="s">
        <v>595</v>
      </c>
      <c r="E2119" s="1" t="str">
        <f>HYPERLINK("https://doi.org/10.15961/j.jsuese.201700112","DOI Link")</f>
        <v>DOI Link</v>
      </c>
      <c r="F2119" s="1" t="s">
        <v>8683</v>
      </c>
      <c r="G2119" s="1" t="s">
        <v>8684</v>
      </c>
    </row>
    <row r="2120" spans="1:7" x14ac:dyDescent="0.25">
      <c r="A2120" s="2">
        <v>2118</v>
      </c>
      <c r="B2120" s="1" t="s">
        <v>8685</v>
      </c>
      <c r="C2120" s="1" t="s">
        <v>8686</v>
      </c>
      <c r="D2120" s="1" t="s">
        <v>5831</v>
      </c>
      <c r="E2120" s="1" t="str">
        <f>HYPERLINK("https://doi.org/10.11868/j.issn.1001-4381.2015.001208","DOI Link")</f>
        <v>DOI Link</v>
      </c>
      <c r="F2120" s="1" t="s">
        <v>8687</v>
      </c>
      <c r="G2120" s="1" t="s">
        <v>8688</v>
      </c>
    </row>
    <row r="2121" spans="1:7" x14ac:dyDescent="0.25">
      <c r="A2121" s="2">
        <v>2119</v>
      </c>
      <c r="B2121" s="1" t="s">
        <v>8689</v>
      </c>
      <c r="C2121" s="1" t="s">
        <v>8690</v>
      </c>
      <c r="D2121" s="1" t="s">
        <v>2373</v>
      </c>
      <c r="E2121" s="1" t="str">
        <f>HYPERLINK("https://doi.org/10.12989/scs.2017.25.1.057","DOI Link")</f>
        <v>DOI Link</v>
      </c>
      <c r="F2121" s="1" t="s">
        <v>8691</v>
      </c>
      <c r="G2121" s="1" t="s">
        <v>8692</v>
      </c>
    </row>
    <row r="2122" spans="1:7" x14ac:dyDescent="0.25">
      <c r="A2122" s="2">
        <v>2120</v>
      </c>
      <c r="B2122" s="1" t="s">
        <v>8693</v>
      </c>
      <c r="C2122" s="1" t="s">
        <v>8694</v>
      </c>
      <c r="D2122" s="1" t="s">
        <v>248</v>
      </c>
      <c r="E2122" s="1" t="str">
        <f>HYPERLINK("https://doi.org/10.3390/ma10091084","DOI Link")</f>
        <v>DOI Link</v>
      </c>
      <c r="F2122" s="1" t="s">
        <v>8695</v>
      </c>
      <c r="G2122" s="1" t="s">
        <v>8696</v>
      </c>
    </row>
    <row r="2123" spans="1:7" x14ac:dyDescent="0.25">
      <c r="A2123" s="2">
        <v>2121</v>
      </c>
      <c r="B2123" s="1" t="s">
        <v>8697</v>
      </c>
      <c r="C2123" s="1" t="s">
        <v>8698</v>
      </c>
      <c r="D2123" s="1" t="s">
        <v>248</v>
      </c>
      <c r="E2123" s="1" t="str">
        <f>HYPERLINK("https://doi.org/10.3390/ma10091057","DOI Link")</f>
        <v>DOI Link</v>
      </c>
      <c r="F2123" s="1" t="s">
        <v>8699</v>
      </c>
      <c r="G2123" s="1" t="s">
        <v>8700</v>
      </c>
    </row>
    <row r="2124" spans="1:7" x14ac:dyDescent="0.25">
      <c r="A2124" s="2">
        <v>2122</v>
      </c>
      <c r="B2124" s="1" t="s">
        <v>8701</v>
      </c>
      <c r="C2124" s="1" t="s">
        <v>8702</v>
      </c>
      <c r="D2124" s="1" t="s">
        <v>4398</v>
      </c>
      <c r="E2124" s="1" t="str">
        <f>HYPERLINK("https://doi.org/10.1080/02670844.2016.1266118","DOI Link")</f>
        <v>DOI Link</v>
      </c>
      <c r="F2124" s="1" t="s">
        <v>8703</v>
      </c>
      <c r="G2124" s="1" t="s">
        <v>8704</v>
      </c>
    </row>
    <row r="2125" spans="1:7" x14ac:dyDescent="0.25">
      <c r="A2125" s="2">
        <v>2123</v>
      </c>
      <c r="B2125" s="1" t="s">
        <v>8705</v>
      </c>
      <c r="C2125" s="1" t="s">
        <v>8706</v>
      </c>
      <c r="D2125" s="1" t="s">
        <v>622</v>
      </c>
      <c r="E2125" s="1" t="str">
        <f>HYPERLINK("https://doi.org/10.3969/j.issn.1001-4632.2017.05.15","DOI Link")</f>
        <v>DOI Link</v>
      </c>
      <c r="F2125" s="1" t="s">
        <v>8707</v>
      </c>
      <c r="G2125" s="1" t="s">
        <v>8708</v>
      </c>
    </row>
    <row r="2126" spans="1:7" x14ac:dyDescent="0.25">
      <c r="A2126" s="2">
        <v>2124</v>
      </c>
      <c r="B2126" s="1" t="s">
        <v>8709</v>
      </c>
      <c r="C2126" s="1" t="s">
        <v>8710</v>
      </c>
      <c r="D2126" s="1" t="s">
        <v>622</v>
      </c>
      <c r="E2126" s="1" t="str">
        <f>HYPERLINK("https://doi.org/10.3969/j.issn.1001-4632.2017.05.04","DOI Link")</f>
        <v>DOI Link</v>
      </c>
      <c r="F2126" s="1" t="s">
        <v>8711</v>
      </c>
      <c r="G2126" s="1" t="s">
        <v>8712</v>
      </c>
    </row>
    <row r="2127" spans="1:7" x14ac:dyDescent="0.25">
      <c r="A2127" s="2">
        <v>2125</v>
      </c>
      <c r="B2127" s="1" t="s">
        <v>8713</v>
      </c>
      <c r="C2127" s="1" t="s">
        <v>8714</v>
      </c>
      <c r="D2127" s="1" t="s">
        <v>481</v>
      </c>
      <c r="E2127" s="1" t="str">
        <f>HYPERLINK("https://doi.org/10.13228/j.boyuan.issn0449-749x.20170087","DOI Link")</f>
        <v>DOI Link</v>
      </c>
      <c r="F2127" s="1" t="s">
        <v>8715</v>
      </c>
      <c r="G2127" s="1" t="s">
        <v>8716</v>
      </c>
    </row>
    <row r="2128" spans="1:7" x14ac:dyDescent="0.25">
      <c r="A2128" s="2">
        <v>2126</v>
      </c>
      <c r="B2128" s="1" t="s">
        <v>8717</v>
      </c>
      <c r="C2128" s="1" t="s">
        <v>8718</v>
      </c>
      <c r="D2128" s="1" t="s">
        <v>3680</v>
      </c>
      <c r="E2128" s="1" t="str">
        <f>HYPERLINK("https://doi.org/10.3785/j.issn.1008-973X.2017.09.001","DOI Link")</f>
        <v>DOI Link</v>
      </c>
      <c r="F2128" s="1" t="s">
        <v>8719</v>
      </c>
      <c r="G2128" s="1" t="s">
        <v>8720</v>
      </c>
    </row>
    <row r="2129" spans="1:7" x14ac:dyDescent="0.25">
      <c r="A2129" s="2">
        <v>2127</v>
      </c>
      <c r="B2129" s="1" t="s">
        <v>8721</v>
      </c>
      <c r="C2129" s="1" t="s">
        <v>8722</v>
      </c>
      <c r="D2129" s="1" t="s">
        <v>740</v>
      </c>
      <c r="E2129" s="1" t="str">
        <f>HYPERLINK("https://doi.org/10.1007/s13296-017-9008-7","DOI Link")</f>
        <v>DOI Link</v>
      </c>
      <c r="F2129" s="1" t="s">
        <v>8723</v>
      </c>
      <c r="G2129" s="1" t="s">
        <v>8724</v>
      </c>
    </row>
    <row r="2130" spans="1:7" x14ac:dyDescent="0.25">
      <c r="A2130" s="2">
        <v>2128</v>
      </c>
      <c r="B2130" s="1" t="s">
        <v>8725</v>
      </c>
      <c r="C2130" s="1" t="s">
        <v>8726</v>
      </c>
      <c r="D2130" s="1" t="s">
        <v>3364</v>
      </c>
      <c r="E2130" s="1" t="str">
        <f>HYPERLINK("https://doi.org/10.3795/KSME-A.2017.41.9.845","DOI Link")</f>
        <v>DOI Link</v>
      </c>
      <c r="F2130" s="1" t="s">
        <v>8727</v>
      </c>
      <c r="G2130" s="1" t="s">
        <v>8728</v>
      </c>
    </row>
    <row r="2131" spans="1:7" x14ac:dyDescent="0.25">
      <c r="A2131" s="2">
        <v>2129</v>
      </c>
      <c r="B2131" s="1" t="s">
        <v>8729</v>
      </c>
      <c r="C2131" s="1" t="s">
        <v>8730</v>
      </c>
      <c r="D2131" s="1" t="s">
        <v>2451</v>
      </c>
      <c r="E2131" s="1" t="str">
        <f>HYPERLINK("https://doi.org/10.1002/stab.201710519","DOI Link")</f>
        <v>DOI Link</v>
      </c>
      <c r="F2131" s="1" t="s">
        <v>8731</v>
      </c>
      <c r="G2131" s="1" t="s">
        <v>8732</v>
      </c>
    </row>
    <row r="2132" spans="1:7" x14ac:dyDescent="0.25">
      <c r="A2132" s="2">
        <v>2130</v>
      </c>
      <c r="B2132" s="1" t="s">
        <v>8733</v>
      </c>
      <c r="C2132" s="1" t="s">
        <v>8734</v>
      </c>
      <c r="D2132" s="1" t="s">
        <v>75</v>
      </c>
      <c r="E2132" s="1" t="str">
        <f>HYPERLINK("https://doi.org/10.1061/(ASCE)BE.1943-5592.0001087","DOI Link")</f>
        <v>DOI Link</v>
      </c>
      <c r="F2132" s="1" t="s">
        <v>8735</v>
      </c>
      <c r="G2132" s="1" t="s">
        <v>8736</v>
      </c>
    </row>
    <row r="2133" spans="1:7" x14ac:dyDescent="0.25">
      <c r="A2133" s="2">
        <v>2131</v>
      </c>
      <c r="B2133" s="1" t="s">
        <v>8737</v>
      </c>
      <c r="C2133" s="1" t="s">
        <v>8738</v>
      </c>
      <c r="D2133" s="1" t="s">
        <v>13</v>
      </c>
      <c r="E2133" s="1" t="str">
        <f>HYPERLINK("https://doi.org/10.1016/j.ijfatigue.2017.05.010","DOI Link")</f>
        <v>DOI Link</v>
      </c>
      <c r="F2133" s="1" t="s">
        <v>8739</v>
      </c>
      <c r="G2133" s="1" t="s">
        <v>8740</v>
      </c>
    </row>
    <row r="2134" spans="1:7" x14ac:dyDescent="0.25">
      <c r="A2134" s="2">
        <v>2132</v>
      </c>
      <c r="B2134" s="1" t="s">
        <v>8741</v>
      </c>
      <c r="C2134" s="1" t="s">
        <v>8742</v>
      </c>
      <c r="D2134" s="1" t="s">
        <v>272</v>
      </c>
      <c r="E2134" s="1" t="str">
        <f>HYPERLINK("https://doi.org/10.1016/j.engfracmech.2017.05.007","DOI Link")</f>
        <v>DOI Link</v>
      </c>
      <c r="F2134" s="1" t="s">
        <v>8743</v>
      </c>
      <c r="G2134" s="1" t="s">
        <v>8744</v>
      </c>
    </row>
    <row r="2135" spans="1:7" x14ac:dyDescent="0.25">
      <c r="A2135" s="2">
        <v>2133</v>
      </c>
      <c r="B2135" s="1" t="s">
        <v>8745</v>
      </c>
      <c r="C2135" s="1" t="s">
        <v>8746</v>
      </c>
      <c r="D2135" s="1" t="s">
        <v>46</v>
      </c>
      <c r="E2135" s="1" t="str">
        <f>HYPERLINK("https://doi.org/10.1016/j.conbuildmat.2017.05.103","DOI Link")</f>
        <v>DOI Link</v>
      </c>
      <c r="F2135" s="1" t="s">
        <v>8747</v>
      </c>
      <c r="G2135" s="1" t="s">
        <v>8748</v>
      </c>
    </row>
    <row r="2136" spans="1:7" x14ac:dyDescent="0.25">
      <c r="A2136" s="2">
        <v>2134</v>
      </c>
      <c r="B2136" s="1" t="s">
        <v>8749</v>
      </c>
      <c r="C2136" s="1" t="s">
        <v>8750</v>
      </c>
      <c r="D2136" s="1" t="s">
        <v>13</v>
      </c>
      <c r="E2136" s="1" t="str">
        <f>HYPERLINK("https://doi.org/10.1016/j.ijfatigue.2017.05.003","DOI Link")</f>
        <v>DOI Link</v>
      </c>
      <c r="F2136" s="1" t="s">
        <v>8751</v>
      </c>
      <c r="G2136" s="1" t="s">
        <v>8752</v>
      </c>
    </row>
    <row r="2137" spans="1:7" x14ac:dyDescent="0.25">
      <c r="A2137" s="2">
        <v>2135</v>
      </c>
      <c r="B2137" s="1" t="s">
        <v>8753</v>
      </c>
      <c r="C2137" s="1" t="s">
        <v>8754</v>
      </c>
      <c r="D2137" s="1" t="s">
        <v>33</v>
      </c>
      <c r="E2137" s="1" t="str">
        <f>HYPERLINK("https://doi.org/10.1016/j.engfailanal.2017.05.012","DOI Link")</f>
        <v>DOI Link</v>
      </c>
      <c r="F2137" s="1" t="s">
        <v>8755</v>
      </c>
      <c r="G2137" s="1" t="s">
        <v>8756</v>
      </c>
    </row>
    <row r="2138" spans="1:7" x14ac:dyDescent="0.25">
      <c r="A2138" s="2">
        <v>2136</v>
      </c>
      <c r="B2138" s="1" t="s">
        <v>8757</v>
      </c>
      <c r="C2138" s="1" t="s">
        <v>8758</v>
      </c>
      <c r="D2138" s="1" t="s">
        <v>33</v>
      </c>
      <c r="E2138" s="1" t="str">
        <f>HYPERLINK("https://doi.org/10.1016/j.engfailanal.2017.03.005","DOI Link")</f>
        <v>DOI Link</v>
      </c>
      <c r="F2138" s="1" t="s">
        <v>8759</v>
      </c>
      <c r="G2138" s="1" t="s">
        <v>8760</v>
      </c>
    </row>
    <row r="2139" spans="1:7" x14ac:dyDescent="0.25">
      <c r="A2139" s="2">
        <v>2137</v>
      </c>
      <c r="B2139" s="1" t="s">
        <v>8761</v>
      </c>
      <c r="C2139" s="1" t="s">
        <v>8762</v>
      </c>
      <c r="D2139" s="1" t="s">
        <v>691</v>
      </c>
      <c r="E2139" s="1" t="str">
        <f>HYPERLINK("https://doi.org/10.1016/j.optlastec.2017.03.017","DOI Link")</f>
        <v>DOI Link</v>
      </c>
      <c r="F2139" s="1" t="s">
        <v>8763</v>
      </c>
      <c r="G2139" s="1" t="s">
        <v>8764</v>
      </c>
    </row>
    <row r="2140" spans="1:7" x14ac:dyDescent="0.25">
      <c r="A2140" s="2">
        <v>2138</v>
      </c>
      <c r="B2140" s="1" t="s">
        <v>8765</v>
      </c>
      <c r="C2140" s="1" t="s">
        <v>8766</v>
      </c>
      <c r="D2140" s="1" t="s">
        <v>417</v>
      </c>
      <c r="E2140" s="1" t="str">
        <f>HYPERLINK("https://doi.org/10.1111/ffe.12589","DOI Link")</f>
        <v>DOI Link</v>
      </c>
      <c r="F2140" s="1" t="s">
        <v>8767</v>
      </c>
      <c r="G2140" s="1" t="s">
        <v>8768</v>
      </c>
    </row>
  </sheetData>
  <phoneticPr fontId="1" type="noConversion"/>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979ED-943F-4B6F-8023-52ABBEBD20A0}">
  <dimension ref="A1:B123"/>
  <sheetViews>
    <sheetView tabSelected="1" workbookViewId="0">
      <selection activeCell="A5" sqref="A5"/>
    </sheetView>
  </sheetViews>
  <sheetFormatPr defaultRowHeight="14.4" x14ac:dyDescent="0.25"/>
  <cols>
    <col min="1" max="1" width="11.6640625" customWidth="1"/>
  </cols>
  <sheetData>
    <row r="1" spans="1:2" x14ac:dyDescent="0.25">
      <c r="A1" s="4">
        <v>316</v>
      </c>
      <c r="B1">
        <f>COUNTIF(Sheet1!F:F,"*316*")</f>
        <v>130</v>
      </c>
    </row>
    <row r="2" spans="1:2" x14ac:dyDescent="0.25">
      <c r="A2" s="4">
        <v>304</v>
      </c>
      <c r="B2">
        <f>COUNTIF(Sheet1!F:F,"*304*")</f>
        <v>73</v>
      </c>
    </row>
    <row r="3" spans="1:2" x14ac:dyDescent="0.25">
      <c r="A3" s="4" t="s">
        <v>8887</v>
      </c>
      <c r="B3">
        <f>COUNTIF(Sheet1!F:F,"*S355*")</f>
        <v>53</v>
      </c>
    </row>
    <row r="4" spans="1:2" x14ac:dyDescent="0.25">
      <c r="A4" s="4" t="s">
        <v>8879</v>
      </c>
      <c r="B4">
        <f>COUNTIF(Sheet1!F:F,"*Q345*")</f>
        <v>36</v>
      </c>
    </row>
    <row r="5" spans="1:2" x14ac:dyDescent="0.25">
      <c r="A5" s="4" t="s">
        <v>8921</v>
      </c>
      <c r="B5">
        <f>COUNTIF(Sheet1!F:F,"*Q235*")</f>
        <v>23</v>
      </c>
    </row>
    <row r="6" spans="1:2" x14ac:dyDescent="0.25">
      <c r="A6" s="4" t="s">
        <v>8899</v>
      </c>
      <c r="B6">
        <f>COUNTIF(Sheet1!F:F,"*P92*")</f>
        <v>22</v>
      </c>
    </row>
    <row r="7" spans="1:2" x14ac:dyDescent="0.25">
      <c r="A7" s="4">
        <v>420</v>
      </c>
      <c r="B7">
        <f>COUNTIF(Sheet1!F:F,"*420*")</f>
        <v>22</v>
      </c>
    </row>
    <row r="8" spans="1:2" x14ac:dyDescent="0.25">
      <c r="A8" s="4" t="s">
        <v>8867</v>
      </c>
      <c r="B8">
        <f>COUNTIF(Sheet1!F:F,"*P91*")</f>
        <v>21</v>
      </c>
    </row>
    <row r="9" spans="1:2" x14ac:dyDescent="0.25">
      <c r="A9" s="4" t="s">
        <v>9027</v>
      </c>
      <c r="B9">
        <f>COUNTIF(Sheet1!F:F,"*H13*")</f>
        <v>19</v>
      </c>
    </row>
    <row r="10" spans="1:2" x14ac:dyDescent="0.25">
      <c r="A10" s="4" t="s">
        <v>8948</v>
      </c>
      <c r="B10">
        <f>COUNTIF(Sheet1!F:F,"*AISI 52100*")</f>
        <v>11</v>
      </c>
    </row>
    <row r="11" spans="1:2" x14ac:dyDescent="0.25">
      <c r="A11" s="4" t="s">
        <v>9092</v>
      </c>
      <c r="B11">
        <f>COUNTIF(Sheet1!F:F,"*C45*")</f>
        <v>11</v>
      </c>
    </row>
    <row r="12" spans="1:2" x14ac:dyDescent="0.25">
      <c r="A12" s="4" t="s">
        <v>9215</v>
      </c>
      <c r="B12">
        <f>COUNTIF(Sheet1!F:F,"*HRB400*")</f>
        <v>11</v>
      </c>
    </row>
    <row r="13" spans="1:2" x14ac:dyDescent="0.25">
      <c r="A13" s="4" t="s">
        <v>8875</v>
      </c>
      <c r="B13">
        <f>COUNTIF(Sheet1!F:F,"*Q690*")</f>
        <v>10</v>
      </c>
    </row>
    <row r="14" spans="1:2" x14ac:dyDescent="0.25">
      <c r="A14" s="4" t="s">
        <v>8964</v>
      </c>
      <c r="B14">
        <f>COUNTIF(Sheet1!F:F,"*M50*")</f>
        <v>10</v>
      </c>
    </row>
    <row r="15" spans="1:2" x14ac:dyDescent="0.25">
      <c r="A15" s="4">
        <v>430</v>
      </c>
      <c r="B15">
        <f>COUNTIF(Sheet1!F:F,"*430*")</f>
        <v>9</v>
      </c>
    </row>
    <row r="16" spans="1:2" x14ac:dyDescent="0.25">
      <c r="A16" s="4" t="s">
        <v>8874</v>
      </c>
      <c r="B16">
        <f>COUNTIF(Sheet1!F:F,"*SAE 1045*")</f>
        <v>9</v>
      </c>
    </row>
    <row r="17" spans="1:2" x14ac:dyDescent="0.25">
      <c r="A17" s="4" t="s">
        <v>8930</v>
      </c>
      <c r="B17">
        <f>COUNTIF(Sheet1!F:F,"*AISI 4340*")</f>
        <v>9</v>
      </c>
    </row>
    <row r="18" spans="1:2" x14ac:dyDescent="0.25">
      <c r="A18" s="4">
        <v>2205</v>
      </c>
      <c r="B18">
        <f>COUNTIF(Sheet1!F:F,"*2205*")</f>
        <v>9</v>
      </c>
    </row>
    <row r="19" spans="1:2" x14ac:dyDescent="0.25">
      <c r="A19" s="4">
        <v>6061</v>
      </c>
      <c r="B19">
        <f>COUNTIF(Sheet1!F:F,"*6061*")</f>
        <v>9</v>
      </c>
    </row>
    <row r="20" spans="1:2" x14ac:dyDescent="0.25">
      <c r="A20" s="4" t="s">
        <v>9165</v>
      </c>
      <c r="B20">
        <f>COUNTIF(Sheet1!F:F,"*Q460*")</f>
        <v>9</v>
      </c>
    </row>
    <row r="21" spans="1:2" x14ac:dyDescent="0.25">
      <c r="A21" s="4" t="s">
        <v>8929</v>
      </c>
      <c r="B21">
        <f>COUNTIF(Sheet1!F:F,"*AISI 4340*")</f>
        <v>9</v>
      </c>
    </row>
    <row r="22" spans="1:2" x14ac:dyDescent="0.25">
      <c r="A22" s="4" t="s">
        <v>9087</v>
      </c>
      <c r="B22">
        <f>COUNTIF(Sheet1!F:F,"*AISI 347*")</f>
        <v>8</v>
      </c>
    </row>
    <row r="23" spans="1:2" x14ac:dyDescent="0.25">
      <c r="A23" s="4" t="s">
        <v>9232</v>
      </c>
      <c r="B23">
        <f>COUNTIF(Sheet1!F:F,"*FV520*")</f>
        <v>7</v>
      </c>
    </row>
    <row r="24" spans="1:2" x14ac:dyDescent="0.25">
      <c r="A24" s="4" t="s">
        <v>8949</v>
      </c>
      <c r="B24">
        <f>COUNTIF(Sheet1!F:F,"*X65*")</f>
        <v>7</v>
      </c>
    </row>
    <row r="25" spans="1:2" x14ac:dyDescent="0.25">
      <c r="A25" s="4">
        <v>410</v>
      </c>
      <c r="B25">
        <f>COUNTIF(Sheet1!F:F,"*410*")</f>
        <v>7</v>
      </c>
    </row>
    <row r="26" spans="1:2" x14ac:dyDescent="0.25">
      <c r="A26" s="4" t="s">
        <v>9248</v>
      </c>
      <c r="B26">
        <f>COUNTIF(Sheet1!F:F,"*A508*")</f>
        <v>7</v>
      </c>
    </row>
    <row r="27" spans="1:2" x14ac:dyDescent="0.25">
      <c r="A27" s="4" t="s">
        <v>8949</v>
      </c>
      <c r="B27">
        <f>COUNTIF(Sheet1!F:F,"*X65*")</f>
        <v>7</v>
      </c>
    </row>
    <row r="28" spans="1:2" x14ac:dyDescent="0.25">
      <c r="A28" s="4" t="s">
        <v>9007</v>
      </c>
      <c r="B28">
        <f>COUNTIF(Sheet1!F:F,"*AISI 1045*")</f>
        <v>7</v>
      </c>
    </row>
    <row r="29" spans="1:2" x14ac:dyDescent="0.25">
      <c r="A29" s="4" t="s">
        <v>9009</v>
      </c>
      <c r="B29">
        <f>COUNTIF(Sheet1!F:F,"*AISI H13*")</f>
        <v>7</v>
      </c>
    </row>
    <row r="30" spans="1:2" x14ac:dyDescent="0.25">
      <c r="A30" s="4" t="s">
        <v>9047</v>
      </c>
      <c r="B30">
        <f>COUNTIF(Sheet1!F:F,"*SA333*")</f>
        <v>7</v>
      </c>
    </row>
    <row r="31" spans="1:2" x14ac:dyDescent="0.25">
      <c r="A31" s="4">
        <v>8620</v>
      </c>
      <c r="B31">
        <f>COUNTIF(Sheet1!F:F,"*8620*")</f>
        <v>7</v>
      </c>
    </row>
    <row r="32" spans="1:2" x14ac:dyDescent="0.25">
      <c r="A32" s="4" t="s">
        <v>9160</v>
      </c>
      <c r="B32">
        <f>COUNTIF(Sheet1!F:F,"*AISI 4140*")</f>
        <v>7</v>
      </c>
    </row>
    <row r="33" spans="1:2" x14ac:dyDescent="0.25">
      <c r="A33" s="4" t="s">
        <v>8893</v>
      </c>
      <c r="B33">
        <f>COUNTIF(Sheet1!F:F,"*S135*")</f>
        <v>6</v>
      </c>
    </row>
    <row r="34" spans="1:2" x14ac:dyDescent="0.25">
      <c r="A34" s="4" t="s">
        <v>8940</v>
      </c>
      <c r="B34">
        <f>COUNTIF(Sheet1!F:F,"*LZ50*")</f>
        <v>6</v>
      </c>
    </row>
    <row r="35" spans="1:2" x14ac:dyDescent="0.25">
      <c r="A35" s="4" t="s">
        <v>9029</v>
      </c>
      <c r="B35">
        <f>COUNTIF(Sheet1!F:F,"*DP600*")</f>
        <v>6</v>
      </c>
    </row>
    <row r="36" spans="1:2" x14ac:dyDescent="0.25">
      <c r="A36" s="4" t="s">
        <v>9241</v>
      </c>
      <c r="B36">
        <f>COUNTIF(Sheet1!F:F,"*Q420*")</f>
        <v>6</v>
      </c>
    </row>
    <row r="37" spans="1:2" x14ac:dyDescent="0.25">
      <c r="A37" s="4" t="s">
        <v>8876</v>
      </c>
      <c r="B37">
        <f>COUNTIF(Sheet1!F:F,"*Q355*")</f>
        <v>5</v>
      </c>
    </row>
    <row r="38" spans="1:2" x14ac:dyDescent="0.25">
      <c r="A38" s="4" t="s">
        <v>8888</v>
      </c>
      <c r="B38">
        <f>COUNTIF(Sheet1!F:F,"*S700*")</f>
        <v>5</v>
      </c>
    </row>
    <row r="39" spans="1:2" x14ac:dyDescent="0.25">
      <c r="A39" s="4" t="s">
        <v>8895</v>
      </c>
      <c r="B39">
        <f>COUNTIF(Sheet1!F:F,"*P980*")</f>
        <v>5</v>
      </c>
    </row>
    <row r="40" spans="1:2" x14ac:dyDescent="0.25">
      <c r="A40" s="4" t="s">
        <v>9239</v>
      </c>
      <c r="B40">
        <f>COUNTIF(Sheet1!F:F,"*EN3*")</f>
        <v>5</v>
      </c>
    </row>
    <row r="41" spans="1:2" x14ac:dyDescent="0.25">
      <c r="A41" s="4" t="s">
        <v>8975</v>
      </c>
      <c r="B41">
        <f>COUNTIF(Sheet1!F:F,"*2024-T3*")</f>
        <v>5</v>
      </c>
    </row>
    <row r="42" spans="1:2" x14ac:dyDescent="0.25">
      <c r="A42" s="4" t="s">
        <v>8888</v>
      </c>
      <c r="B42">
        <f>COUNTIF(Sheet1!F:F,"*S700*")</f>
        <v>5</v>
      </c>
    </row>
    <row r="43" spans="1:2" x14ac:dyDescent="0.25">
      <c r="A43" s="4" t="s">
        <v>9230</v>
      </c>
      <c r="B43">
        <f>COUNTIF(Sheet1!F:F,"*Inconel 718*")</f>
        <v>4</v>
      </c>
    </row>
    <row r="44" spans="1:2" x14ac:dyDescent="0.25">
      <c r="A44" s="4" t="s">
        <v>8941</v>
      </c>
      <c r="B44">
        <f>COUNTIF(Sheet1!F:F,"*TC4*")</f>
        <v>4</v>
      </c>
    </row>
    <row r="45" spans="1:2" x14ac:dyDescent="0.25">
      <c r="A45" s="4" t="s">
        <v>9000</v>
      </c>
      <c r="B45">
        <f>COUNTIF(Sheet1!F:F,"*S500*")</f>
        <v>4</v>
      </c>
    </row>
    <row r="46" spans="1:2" x14ac:dyDescent="0.25">
      <c r="A46" s="4">
        <v>880</v>
      </c>
      <c r="B46">
        <f>COUNTIF(Sheet1!F:F,"*880*")</f>
        <v>4</v>
      </c>
    </row>
    <row r="47" spans="1:2" x14ac:dyDescent="0.25">
      <c r="A47" s="4" t="s">
        <v>9074</v>
      </c>
      <c r="B47">
        <f>COUNTIF(Sheet1!F:F,"*Sanicro 25*")</f>
        <v>4</v>
      </c>
    </row>
    <row r="48" spans="1:2" x14ac:dyDescent="0.25">
      <c r="A48" s="4" t="s">
        <v>9079</v>
      </c>
      <c r="B48">
        <f>COUNTIF(Sheet1!F:F,"*508-3*")</f>
        <v>4</v>
      </c>
    </row>
    <row r="49" spans="1:2" x14ac:dyDescent="0.25">
      <c r="A49" s="4" t="s">
        <v>8865</v>
      </c>
      <c r="B49">
        <f>COUNTIF(Sheet1!F:F,"*E235*")</f>
        <v>3</v>
      </c>
    </row>
    <row r="50" spans="1:2" x14ac:dyDescent="0.25">
      <c r="A50" s="4" t="s">
        <v>8866</v>
      </c>
      <c r="B50">
        <f>COUNTIF(Sheet1!F:F,"*E355*")</f>
        <v>3</v>
      </c>
    </row>
    <row r="51" spans="1:2" x14ac:dyDescent="0.25">
      <c r="A51" s="4" t="s">
        <v>8891</v>
      </c>
      <c r="B51">
        <f>COUNTIF(Sheet1!F:F,"*SCM420*")</f>
        <v>3</v>
      </c>
    </row>
    <row r="52" spans="1:2" x14ac:dyDescent="0.25">
      <c r="A52" s="4" t="s">
        <v>8996</v>
      </c>
      <c r="B52">
        <f>COUNTIF(Sheet1!F:F,"*17-4 PH*")</f>
        <v>3</v>
      </c>
    </row>
    <row r="53" spans="1:2" x14ac:dyDescent="0.25">
      <c r="A53" s="4" t="s">
        <v>9236</v>
      </c>
      <c r="B53">
        <f>COUNTIF(Sheet1!F:F,"*AerMet100*")</f>
        <v>3</v>
      </c>
    </row>
    <row r="54" spans="1:2" x14ac:dyDescent="0.25">
      <c r="A54" s="4" t="s">
        <v>9238</v>
      </c>
      <c r="B54">
        <f>COUNTIF(Sheet1!F:F,"*P355*")</f>
        <v>3</v>
      </c>
    </row>
    <row r="55" spans="1:2" x14ac:dyDescent="0.25">
      <c r="A55" s="4" t="s">
        <v>9031</v>
      </c>
      <c r="B55">
        <f>COUNTIF(Sheet1!F:F,"*MS1*")</f>
        <v>3</v>
      </c>
    </row>
    <row r="56" spans="1:2" x14ac:dyDescent="0.25">
      <c r="A56" s="4" t="s">
        <v>9038</v>
      </c>
      <c r="B56">
        <f>COUNTIF(Sheet1!F:F,"*AISI 1020*")</f>
        <v>3</v>
      </c>
    </row>
    <row r="57" spans="1:2" x14ac:dyDescent="0.25">
      <c r="A57" s="4" t="s">
        <v>8890</v>
      </c>
      <c r="B57">
        <f>COUNTIF(Sheet1!F:F,"*SCM420*")</f>
        <v>3</v>
      </c>
    </row>
    <row r="58" spans="1:2" x14ac:dyDescent="0.25">
      <c r="A58" s="4">
        <v>441</v>
      </c>
      <c r="B58">
        <f>COUNTIF(Sheet1!F:F,"*441*")</f>
        <v>3</v>
      </c>
    </row>
    <row r="59" spans="1:2" x14ac:dyDescent="0.25">
      <c r="A59" s="4" t="s">
        <v>9122</v>
      </c>
      <c r="B59">
        <f>COUNTIF(Sheet1!F:F,"*G105*")</f>
        <v>3</v>
      </c>
    </row>
    <row r="60" spans="1:2" x14ac:dyDescent="0.25">
      <c r="A60" s="4" t="s">
        <v>9243</v>
      </c>
      <c r="B60">
        <f>COUNTIF(Sheet1!F:F,"*AZ31*")</f>
        <v>3</v>
      </c>
    </row>
    <row r="61" spans="1:2" x14ac:dyDescent="0.25">
      <c r="A61" s="4" t="s">
        <v>9188</v>
      </c>
      <c r="B61">
        <f>COUNTIF(Sheet1!F:F,"*FB2*")</f>
        <v>3</v>
      </c>
    </row>
    <row r="62" spans="1:2" x14ac:dyDescent="0.25">
      <c r="A62" s="4" t="s">
        <v>9194</v>
      </c>
      <c r="B62">
        <f>COUNTIF(Sheet1!F:F,"*AH36*")</f>
        <v>3</v>
      </c>
    </row>
    <row r="63" spans="1:2" x14ac:dyDescent="0.25">
      <c r="A63" s="4" t="s">
        <v>9200</v>
      </c>
      <c r="B63">
        <f>COUNTIF(Sheet1!F:F,"*16MND5*")</f>
        <v>3</v>
      </c>
    </row>
    <row r="64" spans="1:2" x14ac:dyDescent="0.25">
      <c r="A64" s="4" t="s">
        <v>9209</v>
      </c>
      <c r="B64">
        <f>COUNTIF(Sheet1!F:F,"*X100*")</f>
        <v>3</v>
      </c>
    </row>
    <row r="65" spans="1:2" x14ac:dyDescent="0.25">
      <c r="A65" s="4" t="s">
        <v>8880</v>
      </c>
      <c r="B65">
        <f>COUNTIF(Sheet1!F:F,"*S32750*")</f>
        <v>2</v>
      </c>
    </row>
    <row r="66" spans="1:2" x14ac:dyDescent="0.25">
      <c r="A66" s="4" t="s">
        <v>9231</v>
      </c>
      <c r="B66">
        <f>COUNTIF(Sheet1!F:F,"*SA508*")</f>
        <v>2</v>
      </c>
    </row>
    <row r="67" spans="1:2" x14ac:dyDescent="0.25">
      <c r="A67" s="4" t="s">
        <v>9233</v>
      </c>
      <c r="B67">
        <f>COUNTIF(Sheet1!F:F,"*D6*")</f>
        <v>2</v>
      </c>
    </row>
    <row r="68" spans="1:2" x14ac:dyDescent="0.25">
      <c r="A68" s="4" t="s">
        <v>8910</v>
      </c>
      <c r="B68">
        <f>COUNTIF(Sheet1!F:F,"*SNCM439*")</f>
        <v>2</v>
      </c>
    </row>
    <row r="69" spans="1:2" x14ac:dyDescent="0.25">
      <c r="A69" s="4" t="s">
        <v>9249</v>
      </c>
      <c r="B69">
        <f>COUNTIF(Sheet1!F:F,"*Al 2024-T351*")</f>
        <v>2</v>
      </c>
    </row>
    <row r="70" spans="1:2" x14ac:dyDescent="0.25">
      <c r="A70" s="4" t="s">
        <v>8989</v>
      </c>
      <c r="B70">
        <f>COUNTIF(Sheet1!F:F,"*EN31*")</f>
        <v>2</v>
      </c>
    </row>
    <row r="71" spans="1:2" x14ac:dyDescent="0.25">
      <c r="A71" s="4" t="s">
        <v>8999</v>
      </c>
      <c r="B71">
        <f>COUNTIF(Sheet1!F:F,"*A656*")</f>
        <v>2</v>
      </c>
    </row>
    <row r="72" spans="1:2" x14ac:dyDescent="0.25">
      <c r="A72" s="4" t="s">
        <v>9014</v>
      </c>
      <c r="B72">
        <f>COUNTIF(Sheet1!F:F,"*GS61*")</f>
        <v>2</v>
      </c>
    </row>
    <row r="73" spans="1:2" x14ac:dyDescent="0.25">
      <c r="A73" s="4">
        <v>5052</v>
      </c>
      <c r="B73">
        <f>COUNTIF(Sheet1!F:F,"*5052*")</f>
        <v>2</v>
      </c>
    </row>
    <row r="74" spans="1:2" x14ac:dyDescent="0.25">
      <c r="A74" s="4" t="s">
        <v>9019</v>
      </c>
      <c r="B74">
        <f>COUNTIF(Sheet1!F:F,"*DP590*")</f>
        <v>2</v>
      </c>
    </row>
    <row r="75" spans="1:2" x14ac:dyDescent="0.25">
      <c r="A75" s="4" t="s">
        <v>8872</v>
      </c>
      <c r="B75">
        <f>COUNTIF(Sheet1!F:F,"*S32750*")</f>
        <v>2</v>
      </c>
    </row>
    <row r="76" spans="1:2" x14ac:dyDescent="0.25">
      <c r="A76" s="4" t="s">
        <v>9240</v>
      </c>
      <c r="B76">
        <f>COUNTIF(Sheet1!F:F,"*EN8*")</f>
        <v>2</v>
      </c>
    </row>
    <row r="77" spans="1:2" x14ac:dyDescent="0.25">
      <c r="A77" s="4" t="s">
        <v>9042</v>
      </c>
      <c r="B77">
        <f>COUNTIF(Sheet1!F:F,"*HT780*")</f>
        <v>2</v>
      </c>
    </row>
    <row r="78" spans="1:2" x14ac:dyDescent="0.25">
      <c r="A78" s="4" t="s">
        <v>9060</v>
      </c>
      <c r="B78">
        <f>COUNTIF(Sheet1!F:F,"*SPFH590*")</f>
        <v>2</v>
      </c>
    </row>
    <row r="79" spans="1:2" x14ac:dyDescent="0.25">
      <c r="A79" s="4" t="s">
        <v>9083</v>
      </c>
      <c r="B79">
        <f>COUNTIF(Sheet1!F:F,"*S1100*")</f>
        <v>2</v>
      </c>
    </row>
    <row r="80" spans="1:2" x14ac:dyDescent="0.25">
      <c r="A80" s="4" t="s">
        <v>9116</v>
      </c>
      <c r="B80">
        <f>COUNTIF(Sheet1!F:F,"*F138*")</f>
        <v>2</v>
      </c>
    </row>
    <row r="81" spans="1:2" x14ac:dyDescent="0.25">
      <c r="A81" s="4" t="s">
        <v>9123</v>
      </c>
      <c r="B81">
        <f>COUNTIF(Sheet1!F:F,"*V150*")</f>
        <v>2</v>
      </c>
    </row>
    <row r="82" spans="1:2" x14ac:dyDescent="0.25">
      <c r="A82" s="4" t="s">
        <v>9172</v>
      </c>
      <c r="B82">
        <f>COUNTIF(Sheet1!F:F,"*SA312*")</f>
        <v>2</v>
      </c>
    </row>
    <row r="83" spans="1:2" x14ac:dyDescent="0.25">
      <c r="A83" s="4" t="s">
        <v>9018</v>
      </c>
      <c r="B83">
        <f>COUNTIF(Sheet1!F:F,"*DP590*")</f>
        <v>2</v>
      </c>
    </row>
    <row r="84" spans="1:2" x14ac:dyDescent="0.25">
      <c r="A84" s="4">
        <v>9310</v>
      </c>
      <c r="B84">
        <f>COUNTIF(Sheet1!F:F,"*9310*")</f>
        <v>2</v>
      </c>
    </row>
    <row r="85" spans="1:2" x14ac:dyDescent="0.25">
      <c r="A85" s="4" t="s">
        <v>8868</v>
      </c>
      <c r="B85">
        <f>COUNTIF(Sheet1!F:F,"*LY225*")</f>
        <v>1</v>
      </c>
    </row>
    <row r="86" spans="1:2" x14ac:dyDescent="0.25">
      <c r="A86" s="4" t="s">
        <v>9234</v>
      </c>
      <c r="B86">
        <f>COUNTIF(Sheet1!F:F,"*C75*")</f>
        <v>1</v>
      </c>
    </row>
    <row r="87" spans="1:2" x14ac:dyDescent="0.25">
      <c r="A87" s="4" t="s">
        <v>8915</v>
      </c>
      <c r="B87">
        <f>COUNTIF(Sheet1!F:F,"*CP800*")</f>
        <v>1</v>
      </c>
    </row>
    <row r="88" spans="1:2" x14ac:dyDescent="0.25">
      <c r="A88" s="4" t="s">
        <v>8919</v>
      </c>
      <c r="B88">
        <f>COUNTIF(Sheet1!F:F,"*S2205*")</f>
        <v>1</v>
      </c>
    </row>
    <row r="89" spans="1:2" x14ac:dyDescent="0.25">
      <c r="A89" s="4" t="s">
        <v>8925</v>
      </c>
      <c r="B89">
        <f>COUNTIF(Sheet1!F:F,"*St 52-3*")</f>
        <v>1</v>
      </c>
    </row>
    <row r="90" spans="1:2" x14ac:dyDescent="0.25">
      <c r="A90" s="6" t="s">
        <v>9235</v>
      </c>
      <c r="B90">
        <f>COUNTIF(Sheet1!F:F,"*TA2*")</f>
        <v>1</v>
      </c>
    </row>
    <row r="91" spans="1:2" x14ac:dyDescent="0.25">
      <c r="A91" s="4" t="s">
        <v>9237</v>
      </c>
      <c r="B91">
        <f>COUNTIF(Sheet1!F:F,"*T63*")</f>
        <v>1</v>
      </c>
    </row>
    <row r="92" spans="1:2" x14ac:dyDescent="0.25">
      <c r="A92" s="4" t="s">
        <v>8982</v>
      </c>
      <c r="B92">
        <f>COUNTIF(Sheet1!F:F,"*2124 T851*")</f>
        <v>1</v>
      </c>
    </row>
    <row r="93" spans="1:2" x14ac:dyDescent="0.25">
      <c r="A93" s="4" t="s">
        <v>9004</v>
      </c>
      <c r="B93">
        <f>COUNTIF(Sheet1!F:F,"*CN11*")</f>
        <v>1</v>
      </c>
    </row>
    <row r="94" spans="1:2" x14ac:dyDescent="0.25">
      <c r="A94" s="4" t="s">
        <v>9005</v>
      </c>
      <c r="B94">
        <f>COUNTIF(Sheet1!F:F,"*CN21*")</f>
        <v>1</v>
      </c>
    </row>
    <row r="95" spans="1:2" x14ac:dyDescent="0.25">
      <c r="A95" s="4" t="s">
        <v>9012</v>
      </c>
      <c r="B95">
        <f>COUNTIF(Sheet1!F:F,"*7070 - T7451*")</f>
        <v>1</v>
      </c>
    </row>
    <row r="96" spans="1:2" x14ac:dyDescent="0.25">
      <c r="A96" s="4" t="s">
        <v>9022</v>
      </c>
      <c r="B96">
        <f>COUNTIF(Sheet1!F:F,"*KSFA90*")</f>
        <v>1</v>
      </c>
    </row>
    <row r="97" spans="1:2" x14ac:dyDescent="0.25">
      <c r="A97" s="4" t="s">
        <v>9034</v>
      </c>
      <c r="B97">
        <f>COUNTIF(Sheet1!F:F,"*C1010*")</f>
        <v>1</v>
      </c>
    </row>
    <row r="98" spans="1:2" x14ac:dyDescent="0.25">
      <c r="A98" s="4" t="s">
        <v>9035</v>
      </c>
      <c r="B98">
        <f>COUNTIF(Sheet1!F:F,"*PH1*")</f>
        <v>1</v>
      </c>
    </row>
    <row r="99" spans="1:2" x14ac:dyDescent="0.25">
      <c r="A99" s="4" t="s">
        <v>9037</v>
      </c>
      <c r="B99">
        <f>COUNTIF(Sheet1!F:F,"*AISI 201*")</f>
        <v>1</v>
      </c>
    </row>
    <row r="100" spans="1:2" x14ac:dyDescent="0.25">
      <c r="A100" s="4" t="s">
        <v>9045</v>
      </c>
      <c r="B100">
        <f>COUNTIF(Sheet1!F:F,"*SA-387*")</f>
        <v>1</v>
      </c>
    </row>
    <row r="101" spans="1:2" x14ac:dyDescent="0.25">
      <c r="A101" s="4" t="s">
        <v>9059</v>
      </c>
      <c r="B101">
        <f>COUNTIF(Sheet1!F:F,"*SPFH540*")</f>
        <v>1</v>
      </c>
    </row>
    <row r="102" spans="1:2" x14ac:dyDescent="0.25">
      <c r="A102" s="4" t="s">
        <v>9058</v>
      </c>
      <c r="B102">
        <f>COUNTIF(Sheet1!F:F,"*DP-2*")</f>
        <v>1</v>
      </c>
    </row>
    <row r="103" spans="1:2" x14ac:dyDescent="0.25">
      <c r="A103" s="4" t="s">
        <v>9071</v>
      </c>
      <c r="B103">
        <f>COUNTIF(Sheet1!F:F,"*SPV235*")</f>
        <v>1</v>
      </c>
    </row>
    <row r="104" spans="1:2" x14ac:dyDescent="0.25">
      <c r="A104" s="4" t="s">
        <v>9075</v>
      </c>
      <c r="B104">
        <f>COUNTIF(Sheet1!F:F,"*DP900*")</f>
        <v>1</v>
      </c>
    </row>
    <row r="105" spans="1:2" x14ac:dyDescent="0.25">
      <c r="A105" s="4" t="s">
        <v>9090</v>
      </c>
      <c r="B105">
        <f>COUNTIF(Sheet1!F:F,"*TRIP780*")</f>
        <v>1</v>
      </c>
    </row>
    <row r="106" spans="1:2" x14ac:dyDescent="0.25">
      <c r="A106" s="4" t="s">
        <v>9095</v>
      </c>
      <c r="B106">
        <f>COUNTIF(Sheet1!F:F,"*A706*")</f>
        <v>1</v>
      </c>
    </row>
    <row r="107" spans="1:2" x14ac:dyDescent="0.25">
      <c r="A107" s="4">
        <v>6062</v>
      </c>
      <c r="B107">
        <f>COUNTIF(Sheet1!F:F,"*6062*")</f>
        <v>1</v>
      </c>
    </row>
    <row r="108" spans="1:2" x14ac:dyDescent="0.25">
      <c r="A108" s="4" t="s">
        <v>9110</v>
      </c>
      <c r="B108">
        <f>COUNTIF(Sheet1!F:F,"*500D*")</f>
        <v>1</v>
      </c>
    </row>
    <row r="109" spans="1:2" x14ac:dyDescent="0.25">
      <c r="A109" s="4" t="s">
        <v>9117</v>
      </c>
      <c r="B109">
        <f>COUNTIF(Sheet1!F:F,"*F136*")</f>
        <v>1</v>
      </c>
    </row>
    <row r="110" spans="1:2" x14ac:dyDescent="0.25">
      <c r="A110" s="4" t="s">
        <v>9119</v>
      </c>
      <c r="B110">
        <f>COUNTIF(Sheet1!F:F,"*ER9*")</f>
        <v>1</v>
      </c>
    </row>
    <row r="111" spans="1:2" x14ac:dyDescent="0.25">
      <c r="A111" s="4" t="s">
        <v>9136</v>
      </c>
      <c r="B111">
        <f>COUNTIF(Sheet1!F:F,"*15-5PH*")</f>
        <v>1</v>
      </c>
    </row>
    <row r="112" spans="1:2" x14ac:dyDescent="0.25">
      <c r="A112" s="4" t="s">
        <v>9242</v>
      </c>
      <c r="B112">
        <f>COUNTIF(Sheet1!F:F,"*B1500*")</f>
        <v>1</v>
      </c>
    </row>
    <row r="113" spans="1:2" x14ac:dyDescent="0.25">
      <c r="A113" s="4" t="s">
        <v>9139</v>
      </c>
      <c r="B113">
        <f>COUNTIF(Sheet1!F:F,"*AA5052*")</f>
        <v>1</v>
      </c>
    </row>
    <row r="114" spans="1:2" x14ac:dyDescent="0.25">
      <c r="A114" s="4" t="s">
        <v>9132</v>
      </c>
      <c r="B114">
        <f>COUNTIF(Sheet1!F:F,"*SAE52100*")</f>
        <v>1</v>
      </c>
    </row>
    <row r="115" spans="1:2" x14ac:dyDescent="0.25">
      <c r="A115" s="4" t="s">
        <v>9146</v>
      </c>
      <c r="B115">
        <f>COUNTIF(Sheet1!F:F,"*AISI 1080*")</f>
        <v>1</v>
      </c>
    </row>
    <row r="116" spans="1:2" x14ac:dyDescent="0.25">
      <c r="A116" s="4">
        <v>4150</v>
      </c>
      <c r="B116">
        <f>COUNTIF(Sheet1!F:F,"*4150*")</f>
        <v>1</v>
      </c>
    </row>
    <row r="117" spans="1:2" x14ac:dyDescent="0.25">
      <c r="A117" s="4" t="s">
        <v>9244</v>
      </c>
      <c r="B117">
        <f>COUNTIF(Sheet1!F:F,"*LY12*")</f>
        <v>1</v>
      </c>
    </row>
    <row r="118" spans="1:2" x14ac:dyDescent="0.25">
      <c r="A118" s="4" t="s">
        <v>9245</v>
      </c>
      <c r="B118">
        <f>COUNTIF(Sheet1!F:F,"*SM45*")</f>
        <v>1</v>
      </c>
    </row>
    <row r="119" spans="1:2" x14ac:dyDescent="0.25">
      <c r="A119" s="4" t="s">
        <v>9185</v>
      </c>
      <c r="B119">
        <f>COUNTIF(Sheet1!F:F,"*AISI 410*")</f>
        <v>1</v>
      </c>
    </row>
    <row r="120" spans="1:2" x14ac:dyDescent="0.25">
      <c r="A120" s="4" t="s">
        <v>9246</v>
      </c>
      <c r="B120">
        <f>COUNTIF(Sheet1!F:F,"*QSTE420*")</f>
        <v>1</v>
      </c>
    </row>
    <row r="121" spans="1:2" x14ac:dyDescent="0.25">
      <c r="A121" s="4" t="s">
        <v>9247</v>
      </c>
      <c r="B121">
        <f>COUNTIF(Sheet1!F:F,"*CSS-42*")</f>
        <v>1</v>
      </c>
    </row>
    <row r="122" spans="1:2" x14ac:dyDescent="0.25">
      <c r="A122" s="4" t="s">
        <v>9205</v>
      </c>
      <c r="B122">
        <f>COUNTIF(Sheet1!F:F,"*M62*")</f>
        <v>1</v>
      </c>
    </row>
    <row r="123" spans="1:2" ht="13.8" customHeight="1" x14ac:dyDescent="0.25">
      <c r="A123" s="4" t="s">
        <v>9223</v>
      </c>
      <c r="B123">
        <f>COUNTIF(Sheet1!F:F,"*A1035*")</f>
        <v>1</v>
      </c>
    </row>
  </sheetData>
  <sortState ref="A1:B124">
    <sortCondition descending="1" ref="B1:B124"/>
  </sortState>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Xueling Luo</cp:lastModifiedBy>
  <dcterms:created xsi:type="dcterms:W3CDTF">2022-09-17T15:19:19Z</dcterms:created>
  <dcterms:modified xsi:type="dcterms:W3CDTF">2022-09-18T04:45:33Z</dcterms:modified>
</cp:coreProperties>
</file>