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G:\Projects\ML-fracture\data\"/>
    </mc:Choice>
  </mc:AlternateContent>
  <xr:revisionPtr revIDLastSave="0" documentId="13_ncr:1_{A662F49B-DDB1-472C-8402-232829D7DC33}" xr6:coauthVersionLast="36" xr6:coauthVersionMax="36" xr10:uidLastSave="{00000000-0000-0000-0000-000000000000}"/>
  <bookViews>
    <workbookView xWindow="0" yWindow="0" windowWidth="19056" windowHeight="826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" i="1" l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<sst xmlns="http://schemas.openxmlformats.org/spreadsheetml/2006/main" count="1414" uniqueCount="1179">
  <si>
    <t>doi</t>
  </si>
  <si>
    <t>title</t>
  </si>
  <si>
    <t>publication_name</t>
  </si>
  <si>
    <t>url</t>
  </si>
  <si>
    <t>10.1016/j.engfracmech.2022.108733</t>
  </si>
  <si>
    <t>Investigation on brittle-ductile transition of PMMA mode-II fracture using time-temperature superposition principle</t>
  </si>
  <si>
    <t>Engineering Fracture Mechanics</t>
  </si>
  <si>
    <t>10.21608/EJCHEM.2022.88597.4786</t>
  </si>
  <si>
    <t>Effect of Low Content of Al2O3 Nanoparticles on the Mechanical and Tribological Properties of Polymethyl Methacrylate as a Denture Base Material</t>
  </si>
  <si>
    <t>Egyptian Journal of Chemistry</t>
  </si>
  <si>
    <t>10.3389/fbioe.2022.891940</t>
  </si>
  <si>
    <t>Study of Mechanical Behavior in Epiphyseal Fracture Treated by Reduction and Cement Injection: No Immediate Post-Operative Weight-Bearing but Only Passive and Active Mobilization Should be Advised</t>
  </si>
  <si>
    <t>Frontiers in Bioengineering and Biotechnology</t>
  </si>
  <si>
    <t>10.1016/j.tafmec.2022.103282</t>
  </si>
  <si>
    <t>Fracture testing and estimation of critical loads in a PMMA-based dental material with nonlinear behavior in the presence of notches</t>
  </si>
  <si>
    <t>Theoretical and Applied Fracture Mechanics</t>
  </si>
  <si>
    <t>10.3390/jfb13010018</t>
  </si>
  <si>
    <t>Low-Modulus PMMA Has the Potential to Reduce Stresses on Endplates after Cement Discoplasty</t>
  </si>
  <si>
    <t>Journal of Functional Biomaterials</t>
  </si>
  <si>
    <t>10.1016/j.conbuildmat.2021.125998</t>
  </si>
  <si>
    <t>The flame retardant and thermal conductivity properties of high thermal conductivity expandable graphite microcapsule filled natural rubber composites</t>
  </si>
  <si>
    <t>Construction and Building Materials</t>
  </si>
  <si>
    <t>10.1007/s10856-022-06645-8</t>
  </si>
  <si>
    <t>Characterization of various acrylate based artificial teeth for denture fabrication</t>
  </si>
  <si>
    <t>Journal of Materials Science: Materials in Medicine</t>
  </si>
  <si>
    <t>10.1016/j.tafmec.2021.103150</t>
  </si>
  <si>
    <t>On the role of fracture process zone size in specifying fracturing mechanism under dominant mode II loading</t>
  </si>
  <si>
    <t>10.1002/cre2.637</t>
  </si>
  <si>
    <t>Marginal and internal fit and fracture resistance of three-unit provisional restorations fabricated by additive, subtractive, and conventional methods</t>
  </si>
  <si>
    <t>Clinical and Experimental Dental Research</t>
  </si>
  <si>
    <t>10.1111/ffe.13787</t>
  </si>
  <si>
    <t>Crack initiation characteristics of brittle materials with I-II mixed mode crack under uniaxial compression</t>
  </si>
  <si>
    <t>Fatigue and Fracture of Engineering Materials and Structures</t>
  </si>
  <si>
    <t>10.1016/j.ijsolstr.2022.111798</t>
  </si>
  <si>
    <t>Failure through crack propagation in components with holes and notches: An experimental assessment of the phase field model</t>
  </si>
  <si>
    <t>International Journal of Solids and Structures</t>
  </si>
  <si>
    <t>10.1002/adem.202200225</t>
  </si>
  <si>
    <t>The Effects of Washing and Formaldehyde Sterilization on the Mechanical Performance of Poly(methyl Methacrylate) (PMMA) Parts Produced by Material Extrusion-Based Additive Manufacturing or Material Jetting</t>
  </si>
  <si>
    <t>Advanced Engineering Materials</t>
  </si>
  <si>
    <t>10.1155/2022/9791775</t>
  </si>
  <si>
    <t>Toughness Enhancement of Poly(methyl methacrylate) (PMMA)/Poly(3-hydroxybutyrate-co-3-hydroxyvalerate) (PHBV) Nanocomposites by Multiwall Carbon Nanotubes (MWNT)</t>
  </si>
  <si>
    <t>Journal of Nanomaterials</t>
  </si>
  <si>
    <t>10.4028/p-197rys</t>
  </si>
  <si>
    <t>Effect of Polypropylene (PP) and Polyacrylonitrile (PAN) Fibers Reinforced Acrylic Resin on Compression, Hardness and Surface-Roughness for Denture Applications</t>
  </si>
  <si>
    <t>Key Engineering Materials</t>
  </si>
  <si>
    <t>10.1515/ijnsns-2021-0185</t>
  </si>
  <si>
    <t>Dynamic propagation behaviors of pure mode i crack under stress wave loading by caustics</t>
  </si>
  <si>
    <t>International Journal of Nonlinear Sciences and Numerical Simulation</t>
  </si>
  <si>
    <t>10.1021/acsapm.1c00933</t>
  </si>
  <si>
    <t>Toughening Poly(methyl methacrylate) via Reinforcement with Cellulose Nanofibrils</t>
  </si>
  <si>
    <t>ACS Applied Polymer Materials</t>
  </si>
  <si>
    <t>10.1038/s41598-021-01388-y</t>
  </si>
  <si>
    <t>A laboratory study of hydraulic fracturing at the brittle-ductile transition</t>
  </si>
  <si>
    <t>Scientific Reports</t>
  </si>
  <si>
    <t>10.1186/s12891-021-04571-4</t>
  </si>
  <si>
    <t>Material properties of human vertebral trabecular bone under compression can be predicted based on quantitative computed tomography</t>
  </si>
  <si>
    <t>BMC Musculoskeletal Disorders</t>
  </si>
  <si>
    <t>10.1016/j.jmbbm.2021.104663</t>
  </si>
  <si>
    <t>Fracture behavior of cancellous bone and cancellous bone-PMMA bone cement interface: An experimental study using an integrated methodology (wedge splitting test and Heaviside-based digital image correlation)</t>
  </si>
  <si>
    <t>Journal of the Mechanical Behavior of Biomedical Materials</t>
  </si>
  <si>
    <t>10.1088/1755-1315/833/1/012031</t>
  </si>
  <si>
    <t>Photoelastic stress analysis of mode i fracture toughness tests using PMMA samples</t>
  </si>
  <si>
    <t>IOP Conference Series: Earth and Environmental Science</t>
  </si>
  <si>
    <t>10.1088/2053-1591/ac2340</t>
  </si>
  <si>
    <t>Application of non-contact strain measurement based on CCD camera in PMMA material constitutive model</t>
  </si>
  <si>
    <t>Materials Research Express</t>
  </si>
  <si>
    <t>10.3390/en14175433</t>
  </si>
  <si>
    <t>Propagation of cryogenic thermal fractures from unconfined pmma boreholes</t>
  </si>
  <si>
    <t>Energies</t>
  </si>
  <si>
    <t>10.1098/rsta.2020.0292</t>
  </si>
  <si>
    <t>Calculations on compact disc cracking</t>
  </si>
  <si>
    <t>Philosophical Transactions of the Royal Society A: Mathematical, Physical and Engineering Sciences</t>
  </si>
  <si>
    <t>10.1007/s11771-021-4781-z</t>
  </si>
  <si>
    <t>Influence of infilling stiffness on mechanical and fracturing responses of hollow cylindrical sandstone under uniaxial compression tests</t>
  </si>
  <si>
    <t>Journal of Central South University</t>
  </si>
  <si>
    <t>10.3390/ma14154127</t>
  </si>
  <si>
    <t>Assessing fracture toughness and impact strength of PMMA reinforced with nano-particles and fibre as advanced denture base materials</t>
  </si>
  <si>
    <t>Materials</t>
  </si>
  <si>
    <t>10.1016/j.tafmec.2021.102931</t>
  </si>
  <si>
    <t>Crack onset in stretched open hole PMMA plates considering linear and non-linear elastic behaviours</t>
  </si>
  <si>
    <t>10.1177/09544119211013927</t>
  </si>
  <si>
    <t>A combined experimental and computational study of mechanical properties after balloon kyphoplasty</t>
  </si>
  <si>
    <t>Proceedings of the Institution of Mechanical Engineers, Part H: Journal of Engineering in Medicine</t>
  </si>
  <si>
    <t>10.1063/5.0051936</t>
  </si>
  <si>
    <t>Effect of solvent to matrix weight ratio and stearic acid treatment on the mechanical properties of Poly (methyl methacrylate)/ palm kernel shell composites</t>
  </si>
  <si>
    <t>AIP Conference Proceedings</t>
  </si>
  <si>
    <t>10.1007/s00289-020-03300-6</t>
  </si>
  <si>
    <t>Numerical and experimental investigation of hydraulic fracture using the synthesized PMMA</t>
  </si>
  <si>
    <t>Polymer Bulletin</t>
  </si>
  <si>
    <t>10.1016/j.compbiomed.2021.104395</t>
  </si>
  <si>
    <t>CT-based structural analyses of vertebral fractures with polymeric augmentation: A study of cadaveric three-level spine segments</t>
  </si>
  <si>
    <t>Computers in Biology and Medicine</t>
  </si>
  <si>
    <t>10.3390/app11052104</t>
  </si>
  <si>
    <t>Notch fracture in polymeric specimens under compressive stresses: The role of the equivalent material concept in estimating the critical stress of polymers</t>
  </si>
  <si>
    <t>Applied Sciences (Switzerland)</t>
  </si>
  <si>
    <t>10.1007/s10704-020-00512-9</t>
  </si>
  <si>
    <t>Experimental and theoretical characterization of mixed mode brittle failure from square holes</t>
  </si>
  <si>
    <t>International Journal of Fracture</t>
  </si>
  <si>
    <t>10.1016/j.engfracmech.2021.107540</t>
  </si>
  <si>
    <t>A dynamic adaptive eigenfracture method for failure in brittle materials</t>
  </si>
  <si>
    <t>10.1016/j.mssp.2020.105539</t>
  </si>
  <si>
    <t>Experimental study on micro-crack initiation in photovoltaic polycrystalline silicon wafer</t>
  </si>
  <si>
    <t>Materials Science in Semiconductor Processing</t>
  </si>
  <si>
    <t>10.1016/j.ijrmms.2020.104433</t>
  </si>
  <si>
    <t>Analytical solution of T-stresses for an inclined crack in compression</t>
  </si>
  <si>
    <t>International Journal of Rock Mechanics and Mining Sciences</t>
  </si>
  <si>
    <t>10.11607/IJP.6992</t>
  </si>
  <si>
    <t>Mode of Bond Failure Between 3D-Printed Denture Teeth and Printed Resin Base Material: Effect of Fabrication Technique and Dynamic Loading. An In Vitro Study</t>
  </si>
  <si>
    <t>International Journal of Prosthodontics</t>
  </si>
  <si>
    <t>10.22603/SSRR.2020-0019</t>
  </si>
  <si>
    <t>Insufficient augmentation of bone cement causes recompression of augmented vertebra after balloon kyphoplasty</t>
  </si>
  <si>
    <t>Spine Surgery and Related Research</t>
  </si>
  <si>
    <t>10.1177/20551169211027070</t>
  </si>
  <si>
    <t>Surgical management of traumatic atlantoaxial subluxation in two cats</t>
  </si>
  <si>
    <t>Journal of Feline Medicine and Surgery Open Reports</t>
  </si>
  <si>
    <t>10.1007/s11223-021-00255-5</t>
  </si>
  <si>
    <t>Strain Energy Density-Predicted Brittle Fracture of U-Notched Components under Combined Tension/Tear Loading</t>
  </si>
  <si>
    <t>Strength of Materials</t>
  </si>
  <si>
    <t>10.1016/j.euromechsol.2020.104089</t>
  </si>
  <si>
    <t>Limit curves for brittle fracture in key-hole notches under mixed mode I/III loading based on stress-based criteria</t>
  </si>
  <si>
    <t>European Journal of Mechanics, A/Solids</t>
  </si>
  <si>
    <t>10.1016/j.tafmec.2020.102790</t>
  </si>
  <si>
    <t>Crack bifurcation in sharp V-notches</t>
  </si>
  <si>
    <t>10.1016/j.jmbbm.2020.104094</t>
  </si>
  <si>
    <t>Mechanical and thermal properties of PMMA resin composites for interim fixed prostheses reinforced with calcium β-pyrophosphate</t>
  </si>
  <si>
    <t>10.1016/j.jmbbm.2020.104072</t>
  </si>
  <si>
    <t>The role of polymeric nanofibers on the mechanical behavior of polymethyl methacrylate resin</t>
  </si>
  <si>
    <t>10.1016/j.msec.2020.110904</t>
  </si>
  <si>
    <t>Enhancing effects of radiopaque agent BaSO&lt;inf&gt;4&lt;/inf&gt; on mechanical and biocompatibility properties of injectable calcium phosphate composite cement</t>
  </si>
  <si>
    <t>Materials Science and Engineering C</t>
  </si>
  <si>
    <t>10.1063/5.0028691</t>
  </si>
  <si>
    <t>Crack path kinking in brittle fracture under pure mode i loading</t>
  </si>
  <si>
    <t>10.1021/acsami.0c11643</t>
  </si>
  <si>
    <t>Tough, Transparent, Photocurable Hybrid Elastomers</t>
  </si>
  <si>
    <t>ACS Applied Materials and Interfaces</t>
  </si>
  <si>
    <t>10.1016/j.ijsolstr.2020.04.031</t>
  </si>
  <si>
    <t>Mechanism of temperature rise due to crazing evolution during PMMA scratch</t>
  </si>
  <si>
    <t>10.1016/j.jmatprotec.2020.116691</t>
  </si>
  <si>
    <t>Plastic joining of open-cell nickel foam and polymethyl methacrylate (PMMA) sheet by friction stir incremental forming</t>
  </si>
  <si>
    <t>Journal of Materials Processing Technology</t>
  </si>
  <si>
    <t>10.1016/j.tafmec.2020.102583</t>
  </si>
  <si>
    <t>Effect of the stress field on crack branching in brittle material</t>
  </si>
  <si>
    <t>10.1021/acs.macromol.0c00534</t>
  </si>
  <si>
    <t>Macromolecules</t>
  </si>
  <si>
    <t>10.1063/5.0003022</t>
  </si>
  <si>
    <t>Diametral tensile strength on restorative dental composite: Contrasting results from the addition of PMMA fiber filler</t>
  </si>
  <si>
    <t>10.1016/j.polymertesting.2020.106425</t>
  </si>
  <si>
    <t>Co-continuous phase structure formed in melt processing inducing shear bands to prevent crack propagation: Significant improvement in impact toughness of PMMA</t>
  </si>
  <si>
    <t>Polymer Testing</t>
  </si>
  <si>
    <t>10.5755/j01.mech.26.2.23308</t>
  </si>
  <si>
    <t>Determination of static fracture toughness of nettle fibre (Urtica dioica)/Polymethylmethacrylate composites using different fracture methods</t>
  </si>
  <si>
    <t>Mechanika</t>
  </si>
  <si>
    <t>10.1007/s42452-020-2546-1</t>
  </si>
  <si>
    <t>Effect of hydroxyapatite filler concentration on mechanical properties of poly (methyl methacrylate) denture base</t>
  </si>
  <si>
    <t>SN Applied Sciences</t>
  </si>
  <si>
    <t>10.13465/j.cnki.jvs.2020.05.010</t>
  </si>
  <si>
    <t>Tests for crack propagation characteristics of three-point bending beam with circular hole defect</t>
  </si>
  <si>
    <t>Zhendong yu Chongji/Journal of Vibration and Shock</t>
  </si>
  <si>
    <t>10.1016/j.engfracmech.2020.106891</t>
  </si>
  <si>
    <t>A statistical approach on the support type effect on mode I fracture toughness determined using semi-circular bend (SCB) specimen</t>
  </si>
  <si>
    <t>10.14704/NQ.2020.18.2.NQ20125</t>
  </si>
  <si>
    <t>An investigation of the mechanical properties of PMMA-based composites reinforced with PZT ternary nanoparticles</t>
  </si>
  <si>
    <t>NeuroQuantology</t>
  </si>
  <si>
    <t>10.1021/acsami.9b20417</t>
  </si>
  <si>
    <t>Structure-Property Relationship of Stereolithography Resins Containing Polysiloxane Core-Shell Nanoparticles</t>
  </si>
  <si>
    <t>10.2147/IJN.S273541</t>
  </si>
  <si>
    <t>Assessing tensile bond strength between denture teeth and nano-zirconia impregnated pmma denture base</t>
  </si>
  <si>
    <t>International Journal of Nanomedicine</t>
  </si>
  <si>
    <t>10.1016/j.ijscr.2020.09.182</t>
  </si>
  <si>
    <t>Secondary thoracolumbar deformity and sagittal imbalance due to osteoporosis in a young man with Cushing's disease: A case report</t>
  </si>
  <si>
    <t>International Journal of Surgery Case Reports</t>
  </si>
  <si>
    <t>10.22616/ERDev.2020.19.TF115</t>
  </si>
  <si>
    <t>Fracture prediction for elements with sharp inclusions</t>
  </si>
  <si>
    <t>Engineering for Rural Development</t>
  </si>
  <si>
    <t>10.30880/ijie.2020.12.05.013</t>
  </si>
  <si>
    <t>Fracture behavior of RT-PMMA under impact loading</t>
  </si>
  <si>
    <t>International Journal of Integrated Engineering</t>
  </si>
  <si>
    <t>10.7150/thno.44428</t>
  </si>
  <si>
    <t>Bioactive poly (methyl methacrylate) bone cement for the treatment of osteoporotic vertebral compression fractures</t>
  </si>
  <si>
    <t>Theranostics</t>
  </si>
  <si>
    <t>10.1088/2053-1583/ab4c0f</t>
  </si>
  <si>
    <t>Stretchability of PMMA-supported CVD graphene and of its electrical contacts</t>
  </si>
  <si>
    <t>2D Materials</t>
  </si>
  <si>
    <t>10.1134/S0020168519150019</t>
  </si>
  <si>
    <t>Experimental Study of Crack Branching Velocity in Polymers</t>
  </si>
  <si>
    <t>Inorganic Materials</t>
  </si>
  <si>
    <t>10.1007/s11668-019-00745-4</t>
  </si>
  <si>
    <t>Experimental Fatigue Life Investigation on a Standard PMMA Compact Tension Specimen Equipped by the Lock Technique</t>
  </si>
  <si>
    <t>Journal of Failure Analysis and Prevention</t>
  </si>
  <si>
    <t>10.1016/j.ijsolstr.2019.05.026</t>
  </si>
  <si>
    <t>Dynamic evolution of damage by microcracking with heat dissipation</t>
  </si>
  <si>
    <t>10.1590/1678-4162-10273</t>
  </si>
  <si>
    <t>Analysis of the resistance of laser-made acrylic bone plates when subjected to different forces acting on the fracture focus</t>
  </si>
  <si>
    <t>Arquivo Brasileiro de Medicina Veterinaria e Zootecnia</t>
  </si>
  <si>
    <t>10.1111/ffe.13105</t>
  </si>
  <si>
    <t>The effect of a pre-existing crack on a running crack in brittle material under dynamic loads</t>
  </si>
  <si>
    <t>10.1016/j.spinee.2019.06.007</t>
  </si>
  <si>
    <t>Biomechanical evaluation of calcium phosphate-based nanocomposite versus polymethylmethacrylate cement for percutaneous kyphoplasty</t>
  </si>
  <si>
    <t>Spine Journal</t>
  </si>
  <si>
    <t>10.1016/j.polymer.2019.121805</t>
  </si>
  <si>
    <t>The influence of cell size on the mechanical properties of nanocellular PMMA</t>
  </si>
  <si>
    <t>Polymer</t>
  </si>
  <si>
    <t>10.5958/0976-5506.2019.02603.2</t>
  </si>
  <si>
    <t>The effect of polyamide micro-particles addition on some mechanical properties of heat cured poly methyl methacrylate denture base material</t>
  </si>
  <si>
    <t>Indian Journal of Public Health Research and Development</t>
  </si>
  <si>
    <t>10.1016/j.polymertesting.2019.105923</t>
  </si>
  <si>
    <t>Fracture in PMMA notched specimens under compression – Experimental study</t>
  </si>
  <si>
    <t>10.1007/s42452-019-0749-0</t>
  </si>
  <si>
    <t>Mechanical and thermal behavior of epoxy based halloysite nano clay/PMMA hybrid nanocomposites</t>
  </si>
  <si>
    <t>10.1002/mame.201900041</t>
  </si>
  <si>
    <t>Mechanical Properties of PMMA-Sepiolite Nanocellular Materials with a Bimodal Cellular Structure</t>
  </si>
  <si>
    <t>Macromolecular Materials and Engineering</t>
  </si>
  <si>
    <t>10.13465/j.cnki.jvs.2019.11.018</t>
  </si>
  <si>
    <t>Lagrangian inverse analysis method for studying dynamic constitutive relation of brittle materials based on all-fiber laser interference velocity measurement technique</t>
  </si>
  <si>
    <t>10.1016/j.actamat.2019.03.036</t>
  </si>
  <si>
    <t>The role of defects in dictating the strength of brittle honeycombs made by rapid prototyping</t>
  </si>
  <si>
    <t>Acta Materialia</t>
  </si>
  <si>
    <t>10.1002/jbm.b.34216</t>
  </si>
  <si>
    <t>Titania-containing bioactive bone cement for total hip arthroplasty in dogs</t>
  </si>
  <si>
    <t>Journal of Biomedical Materials Research - Part B Applied Biomaterials</t>
  </si>
  <si>
    <t>10.1016/j.tafmec.2018.12.013</t>
  </si>
  <si>
    <t>Crack initiation and propagation on CT specimens of two polymers (ABS and PMMA), under cyclic constant displacement loading</t>
  </si>
  <si>
    <t>10.1016/j.ijfatigue.2018.11.013</t>
  </si>
  <si>
    <t>Relationship between fatigue parameters and fatigue crack growth in PMMA bone cement</t>
  </si>
  <si>
    <t>International Journal of Fatigue</t>
  </si>
  <si>
    <t>10.1007/s00198-018-4754-8</t>
  </si>
  <si>
    <t>Risk factors and score for recollapse of the augmented vertebrae after percutaneous vertebroplasty in osteoporotic vertebral compression fractures</t>
  </si>
  <si>
    <t>Osteoporosis International</t>
  </si>
  <si>
    <t>10.1016/j.jmbbm.2018.09.033</t>
  </si>
  <si>
    <t>PMMA/double-modified organoclay nanocomposites as fillers for denture base materials with improved mechanical properties</t>
  </si>
  <si>
    <t>10.1111/ffe.13033</t>
  </si>
  <si>
    <t>A new fixture for fracture tests under mixed mode I/II/III loading</t>
  </si>
  <si>
    <t>10.1007/978-3-319-95089-1_5</t>
  </si>
  <si>
    <t>Fracture and failure characterization of transparent acrylic based graft interpenetrating polymer networks (graft-IPNs)</t>
  </si>
  <si>
    <t>Conference Proceedings of the Society for Experimental Mechanics Series</t>
  </si>
  <si>
    <t>10.1029/2018JB016831</t>
  </si>
  <si>
    <t>Energy Partitioning During Subcritical Mode I Crack Propagation Through a Heterogeneous Interface</t>
  </si>
  <si>
    <t>Journal of Geophysical Research: Solid Earth</t>
  </si>
  <si>
    <t>10.1111/jopr.12668</t>
  </si>
  <si>
    <t>In Vitro Assessment of Retention and Resistance Failure Loads of Teeth Restored with a Complete Coverage Restoration and Different Core Materials</t>
  </si>
  <si>
    <t>Journal of Prosthodontics</t>
  </si>
  <si>
    <t>10.21123/bsj.2018.15.4.0449</t>
  </si>
  <si>
    <t>Enhancement of the tensile and the compression properties for heat- cured acrylic resin denture base materials</t>
  </si>
  <si>
    <t>Baghdad Science Journal</t>
  </si>
  <si>
    <t>10.1007/s40799-018-0267-9</t>
  </si>
  <si>
    <t>The Application of Full-Field Techniques to Estimate both Tensile and Fracture Properties: an Investigation into Modifications to Standard Sample Geometries</t>
  </si>
  <si>
    <t>Experimental Techniques</t>
  </si>
  <si>
    <t>10.1016/j.polymertesting.2018.10.002</t>
  </si>
  <si>
    <t>Brittle failure of PMMA in the presence of blunt V-notches under combined tension-tear loading: Experiments and stress-based theories</t>
  </si>
  <si>
    <t>10.5704/MOJ.1811.002</t>
  </si>
  <si>
    <t>Effect of polymethylmethacrylate-hydroxyapatite composites on callus formation and compressive strength in goat vertebral body</t>
  </si>
  <si>
    <t>Malaysian Orthopaedic Journal</t>
  </si>
  <si>
    <t>10.1016/j.tafmec.2018.08.002</t>
  </si>
  <si>
    <t>Mode I fracture in PMMA specimens with notches – Experimental and numerical studies</t>
  </si>
  <si>
    <t>10.7150/ijms.26697</t>
  </si>
  <si>
    <t>Effects of polymethylmethacrylate on the stability of screw fixation in mandibular angle fractures: A study on sheep mandibles</t>
  </si>
  <si>
    <t>International Journal of Medical Sciences</t>
  </si>
  <si>
    <t>10.1051/epjconf/201818302034</t>
  </si>
  <si>
    <t>Experimental Technique for Dynamic Fragmentation of Liquid-Driving Expanding Ring</t>
  </si>
  <si>
    <t>EPJ Web of Conferences</t>
  </si>
  <si>
    <t>10.3760/cma.j.issn.0376-2491.2018.33.010</t>
  </si>
  <si>
    <t>Cement augmentation for vertebral osteolytic metastatic lesions: an evaluation on postoperative CT</t>
  </si>
  <si>
    <t>National Medical Journal of China</t>
  </si>
  <si>
    <t>10.1016/j.polymertesting.2018.06.032</t>
  </si>
  <si>
    <t>Quasi-static and dynamic mechanical behavior of transparent graft-interpenetrating polymer networks (graft-IPNs)</t>
  </si>
  <si>
    <t>10.3144/expresspolymlett.2018.64</t>
  </si>
  <si>
    <t>Toughening of PMMA by short poly(P-phenylene-2,6-benzobisoxazole) fibers</t>
  </si>
  <si>
    <t>Express Polymer Letters</t>
  </si>
  <si>
    <t>10.1063/1.5044803</t>
  </si>
  <si>
    <t>The response of simple polymer structures to dynamic loading</t>
  </si>
  <si>
    <t>10.11779/CJGE201807020</t>
  </si>
  <si>
    <t>Evolution of blasting cracks in different static compression fields</t>
  </si>
  <si>
    <t>Yantu Gongcheng Xuebao/Chinese Journal of Geotechnical Engineering</t>
  </si>
  <si>
    <t>10.1007/s00170-018-1847-7</t>
  </si>
  <si>
    <t>Experimental and thermomechanical study on FSW of PMMA polymer T-joint</t>
  </si>
  <si>
    <t>International Journal of Advanced Manufacturing Technology</t>
  </si>
  <si>
    <t>10.1111/ffe.12801</t>
  </si>
  <si>
    <t>Finite Fracture Mechanics crack initiation from a circular hole</t>
  </si>
  <si>
    <t>10.1021/acsanm.8b00376</t>
  </si>
  <si>
    <t>Improved cellulose nanofibril dispersion in melt-processed polycaprolactone nanocomposites by a latex-mediated interphase and wet feeding as ldpe Alternative</t>
  </si>
  <si>
    <t>ACS Applied Nano Materials</t>
  </si>
  <si>
    <t>10.1088/1748-605X/aab8d6</t>
  </si>
  <si>
    <t>Design, fabrication and structural optimization of tubular carbon/Kevlar®/PMMA/graphene nanoplate composite for bone fixation prosthesis</t>
  </si>
  <si>
    <t>Biomedical Materials (Bristol)</t>
  </si>
  <si>
    <t>10.1590/1678-4162-9620</t>
  </si>
  <si>
    <t>Biomechanical test to determination the diameter of the polymethylmethacrylate bar in external skeletal fixator type Ia in swine humerusi</t>
  </si>
  <si>
    <t>10.1016/j.actbio.2018.03.014</t>
  </si>
  <si>
    <t>In vivo response to a low-modulus PMMA bone cement in an ovine model</t>
  </si>
  <si>
    <t>Acta Biomaterialia</t>
  </si>
  <si>
    <t>10.1186/s13018-018-0799-9</t>
  </si>
  <si>
    <t>Effects of reinforcing materials on durability of bone cement: In vitro experimental study</t>
  </si>
  <si>
    <t>Journal of Orthopaedic Surgery and Research</t>
  </si>
  <si>
    <t>10.1089/pho.2017.4408</t>
  </si>
  <si>
    <t>Efficacy of Various Pretreatments on the Bond Strength of Denture Teeth to Denture Base Resins</t>
  </si>
  <si>
    <t>Photomedicine and Laser Surgery</t>
  </si>
  <si>
    <t>10.1016/j.wneu.2018.01.174</t>
  </si>
  <si>
    <t>Adjustable Polyurethane Foam as Filling Material for a Novel Spondyloplasty: Biomechanics and Biocompatibility</t>
  </si>
  <si>
    <t>World Neurosurgery</t>
  </si>
  <si>
    <t>10.1007/s00603-017-1335-7</t>
  </si>
  <si>
    <t>Identification of a Suitable 3D Printing Material for Mimicking Brittle and Hard Rocks and Its Brittleness Enhancements</t>
  </si>
  <si>
    <t>Rock Mechanics and Rock Engineering</t>
  </si>
  <si>
    <t>10.12989/gae.2018.14.2.195</t>
  </si>
  <si>
    <t>Experimental study on propagation behavior of three-dimensional cracks influenced by intermediate principal stress</t>
  </si>
  <si>
    <t>Geomechanics and Engineering</t>
  </si>
  <si>
    <t>10.4015/S1016237218500023</t>
  </si>
  <si>
    <t>Biomechanical evaluation of low-modulus bone cement for enhancing applicability in vertebroplasty - An experimental study in porcine model</t>
  </si>
  <si>
    <t>Biomedical Engineering - Applications, Basis and Communications</t>
  </si>
  <si>
    <t>10.1016/j.jmbbm.2017.10.033</t>
  </si>
  <si>
    <t>Material mapping strategy to improve the predicted response of the proximal femur to a sideways fall impact</t>
  </si>
  <si>
    <t>10.1080/03008207.2017.1301932</t>
  </si>
  <si>
    <t>An injectable, biodegradable calcium phosphate cement containing poly lactic-co-glycolic acid as a bone substitute in ex vivo human vertebral compression fracture and rabbit bone defect models</t>
  </si>
  <si>
    <t>Connective Tissue Research</t>
  </si>
  <si>
    <t>10.2118/189901-ms</t>
  </si>
  <si>
    <t>Interaction between hydraulic fracture and a preexisting fracture under triaxial stress conditions</t>
  </si>
  <si>
    <t>Society of Petroleum Engineers - SPE Hydraulic Fracturing Technology Conference and Exhibition 2018, HFTC 2018</t>
  </si>
  <si>
    <t>10.1117/12.2318669</t>
  </si>
  <si>
    <t>Controlled compression test applied to composite materials reinforced with particles to predict fracture formation</t>
  </si>
  <si>
    <t>Proceedings of SPIE - The International Society for Optical Engineering</t>
  </si>
  <si>
    <t>10.1115/MSEC2018-6598</t>
  </si>
  <si>
    <t>Processing-mechanical property relationship of hollow and porous carbon fibers fabricated by coaxial electrospinning</t>
  </si>
  <si>
    <t>ASME 2018 13th International Manufacturing Science and Engineering Conference, MSEC 2018</t>
  </si>
  <si>
    <t>10.1016/j.medengphy.2017.11.007</t>
  </si>
  <si>
    <t>Inducing targeted failure in cadaveric testing of 3-segment spinal units with and without simulated metastases</t>
  </si>
  <si>
    <t>Medical Engineering and Physics</t>
  </si>
  <si>
    <t>10.1007/s00264-017-3674-0</t>
  </si>
  <si>
    <t>Injectable, biomechanically robust, biodegradable and osseointegrative bone cement for percutaneous kyphoplasty and vertebroplasty</t>
  </si>
  <si>
    <t>International Orthopaedics</t>
  </si>
  <si>
    <t>10.1016/j.acme.2017.06.001</t>
  </si>
  <si>
    <t>The tension-shear fracture behavior of polymeric bone cement modified with hydroxyapatite nano-particles</t>
  </si>
  <si>
    <t>Archives of Civil and Mechanical Engineering</t>
  </si>
  <si>
    <t>10.3171/2017.4.SPINE161182</t>
  </si>
  <si>
    <t>Interbody distraction and vertebral body reconstruction with polymethylmethacrylate for the Treatment of pathological fractures</t>
  </si>
  <si>
    <t>Journal of Neurosurgery: Spine</t>
  </si>
  <si>
    <t>10.1038/s41598-017-03207-9</t>
  </si>
  <si>
    <t>Novel bioactive glass based injectable bone cement with improved osteoinductivity and its in vivo evaluation</t>
  </si>
  <si>
    <t>10.1007/s00586-016-4845-1</t>
  </si>
  <si>
    <t>Modification of PMMA vertebroplasty cement for reduced stiffness by addition of normal saline: a material properties evaluation</t>
  </si>
  <si>
    <t>European Spine Journal</t>
  </si>
  <si>
    <t>10.1016/j.apt.2017.08.021</t>
  </si>
  <si>
    <t>Dynamic fracture behavior of single and contacting Poly(methyl methacrylate) particles</t>
  </si>
  <si>
    <t>Advanced Powder Technology</t>
  </si>
  <si>
    <t>10.1021/acsbiomaterials.7b00276</t>
  </si>
  <si>
    <t>In Vitro and in Vivo Characterization of Premixed PMMA-CaP Composite Bone Cements</t>
  </si>
  <si>
    <t>ACS Biomaterials Science and Engineering</t>
  </si>
  <si>
    <t>10.13722/j.cnki.jrme.2017.0164</t>
  </si>
  <si>
    <t>Experimental study of crack propagation under two-hole slotted cartridge blasting with different amounts of charge</t>
  </si>
  <si>
    <t>Yanshilixue Yu Gongcheng Xuebao/Chinese Journal of Rock Mechanics and Engineering</t>
  </si>
  <si>
    <t>10.1016/j.engfracmech.2017.06.005</t>
  </si>
  <si>
    <t>Experimental verification of two stress-based criteria for mixed mode I/III brittle fracture assessment of U-notched components</t>
  </si>
  <si>
    <t>10.1016/j.ijfatigue.2017.01.046</t>
  </si>
  <si>
    <t>A universal functional for the physical description of fatigue crack growth in high-cycle and low-cycle fatigue conditions and in various specimen geometries</t>
  </si>
  <si>
    <t>10.1002/jor.23491</t>
  </si>
  <si>
    <t>Biomechanical behavior of novel composite PMMA-CaP bone cements in an anatomically accurate cadaveric vertebroplasty model</t>
  </si>
  <si>
    <t>Journal of Orthopaedic Research</t>
  </si>
  <si>
    <t>10.1016/j.polymertesting.2017.02.018</t>
  </si>
  <si>
    <t>Size and boundary effects on notch tensile strength and fracture properties of PMMA bone cement</t>
  </si>
  <si>
    <t>10.2147/IJN.S131962</t>
  </si>
  <si>
    <t>A novel injectable calcium phosphate-based nanocomposite for the augmentation of cannulated pedicle-screw fixation</t>
  </si>
  <si>
    <t>10.1021/acs.macromol.6b02750</t>
  </si>
  <si>
    <t>Tetra-PEG Network Containing Ionic Liquid Synthesized via Michael Addition Reaction and Its Application to Polymer Actuator</t>
  </si>
  <si>
    <t>10.11883/1001-1455(2017)02-0262-07</t>
  </si>
  <si>
    <t>Experimental study on blasting crack initiation and propagation behavior in compression stress field</t>
  </si>
  <si>
    <t>Baozha Yu Chongji/Explosion and Shock Waves</t>
  </si>
  <si>
    <t>10.16058/j.issn.1005-0930.2017.01.009</t>
  </si>
  <si>
    <t>Concurrent measurement of tensile strength and fracture toughness of quasi-brittle material using u-notched Beams: experimental analysis</t>
  </si>
  <si>
    <t>Yingyong Jichu yu Gongcheng Kexue Xuebao/Journal of Basic Science and Engineering</t>
  </si>
  <si>
    <t>10.1590/1678-4162-8434</t>
  </si>
  <si>
    <t>Mechanical analysis of transversal iliac fracture stabilization using dynamic compression plate or screws and PMM in polyurethane bone model</t>
  </si>
  <si>
    <t>10.1007/978-3-319-42028-8_1</t>
  </si>
  <si>
    <t>Effect of specimen holder on static and fatigue tests on titanium/cement interfaces</t>
  </si>
  <si>
    <t>10.1016/j.spinee.2016.06.021</t>
  </si>
  <si>
    <t>Evaluation of an injectable hydrogel and polymethyl methacrylate in restoring mechanics to compressively fractured spine motion segments</t>
  </si>
  <si>
    <t>10.1080/01694243.2016.1178831</t>
  </si>
  <si>
    <t>Experimental and numerical investigations of crack face adhesive bonding effect on the mixed-mode fracture strength of PMMA</t>
  </si>
  <si>
    <t>Journal of Adhesion Science and Technology</t>
  </si>
  <si>
    <t>10.1134/S1029959916040020</t>
  </si>
  <si>
    <t>Fracture assessment of polymethyl methacrylate using sharp notched disc bend specimens under mixed mode I + III loading</t>
  </si>
  <si>
    <t>Physical Mesomechanics</t>
  </si>
  <si>
    <t>10.1134/S1029959916030115</t>
  </si>
  <si>
    <t>Mixed mode I/II brittle fracture in V-notched Brazilian disk specimens under negative mode I conditions</t>
  </si>
  <si>
    <t>10.13225/j.cnki.jccs.2015.0370</t>
  </si>
  <si>
    <t>Dynamic caustics experiment on crack propagation of defective medium under the effect of explosive stress waves of double holes</t>
  </si>
  <si>
    <t>Meitan Xuebao/Journal of the China Coal Society</t>
  </si>
  <si>
    <t>10.1016/j.jmbbm.2016.02.002</t>
  </si>
  <si>
    <t>A novel approach for biomechanical spine analysis: Mechanical response of vertebral bone augmentation by kyphoplasty to stabilise thoracolumbar burst fractures</t>
  </si>
  <si>
    <t>10.1016/j.carbon.2016.01.036</t>
  </si>
  <si>
    <t>Mechanical properties investigation of bilayer graphene/poly(methyl methacrylate) thin films at macro, micro and nanoscale</t>
  </si>
  <si>
    <t>Carbon</t>
  </si>
  <si>
    <t>10.1016/j.polymertesting.2016.01.004</t>
  </si>
  <si>
    <t>Evaluation of the effect of water content on the stress optical coefficient in PMMA</t>
  </si>
  <si>
    <t>10.1007/s11223-016-9761-4</t>
  </si>
  <si>
    <t>Tensile Fracture Analysis of Key-Hole Notches by Means of the Strain Energy Density</t>
  </si>
  <si>
    <t>10.1016/j.otsr.2015.11.011</t>
  </si>
  <si>
    <t>Radiologic study of disc behavior following compression fracture of the thoracolumbar hinge managed by kyphoplasty: A 52-case series</t>
  </si>
  <si>
    <t>Orthopaedics and Traumatology: Surgery and Research</t>
  </si>
  <si>
    <t>10.1520/JTE20140496</t>
  </si>
  <si>
    <t>Static strength of V-notches with end holes under combined tension-shear loading: Experimental measurement by the disk test and theoretical prediction by the local energy</t>
  </si>
  <si>
    <t>Journal of Testing and Evaluation</t>
  </si>
  <si>
    <t>10.1016/j.compstruct.2015.09.001</t>
  </si>
  <si>
    <t>Tensile fracture behavior of short carbon nanotube reinforced polymer composites: A coarse-grained model</t>
  </si>
  <si>
    <t>Composite Structures</t>
  </si>
  <si>
    <t>10.1007/s00707-015-1404-5</t>
  </si>
  <si>
    <t>Combined tension–shear fracture analysis of V-notches with end holes</t>
  </si>
  <si>
    <t>Acta Mechanica</t>
  </si>
  <si>
    <t>10.1088/1748-6041/10/6/065009</t>
  </si>
  <si>
    <t>Bone engineering by phosphorylated-pullulan and β-TCP composite</t>
  </si>
  <si>
    <t>10.1590/1516-1439.024415</t>
  </si>
  <si>
    <t>Tensile bond strength of a soft liner to an acrylic resin after primer application and thermocycling</t>
  </si>
  <si>
    <t>Materials Research</t>
  </si>
  <si>
    <t>10.1016/j.clineuro.2015.08.026</t>
  </si>
  <si>
    <t>Efficacy of percutaneous vertebroplasty in patients with painful vertebral metastases: A retrospective study in 47 cases</t>
  </si>
  <si>
    <t>Clinical Neurology and Neurosurgery</t>
  </si>
  <si>
    <t>10.1134/S1029959915040050</t>
  </si>
  <si>
    <t>Mode I Fracture Analysis of Polymethylmetacrylate Using Modified Energy-Based Models</t>
  </si>
  <si>
    <t>10.1002/adem.201500021</t>
  </si>
  <si>
    <t>Macroscopic Bifurcation and Fracture Mechanism of Polymethyl Methacrylate</t>
  </si>
  <si>
    <t>10.1016/j.jmbbm.2015.06.022</t>
  </si>
  <si>
    <t>Two novel high performing composite PMMA-CaP cements for vertebroplasty: An ex vivo animal study</t>
  </si>
  <si>
    <t>10.1007/s00113-015-0050-7</t>
  </si>
  <si>
    <t>Biomechanics of implant augmentation</t>
  </si>
  <si>
    <t>Unfallchirurg</t>
  </si>
  <si>
    <t>10.1016/j.ijsolstr.2015.04.022</t>
  </si>
  <si>
    <t>Brittle fracture analysis of blunt V-notches under compression</t>
  </si>
  <si>
    <t>10.12659/MSM.893845</t>
  </si>
  <si>
    <t>Preparation of calcium phosphate cement and polymethyl methacrylate for biological composite bone cements</t>
  </si>
  <si>
    <t>Medical Science Monitor</t>
  </si>
  <si>
    <t>10.1016/j.engfracmech.2015.01.005</t>
  </si>
  <si>
    <t>Theoretical and experimental investigation of brittle fracture in V-notched PMMA specimens under compressive loading</t>
  </si>
  <si>
    <t>10.1007/s11340-014-9949-0</t>
  </si>
  <si>
    <t>Fracture Study on Key-Hole Notches Under Tension: Two Brittle Fracture Criteria and Notch Fracture Toughness Measurement by the Disk Test</t>
  </si>
  <si>
    <t>Experimental Mechanics</t>
  </si>
  <si>
    <t>10.1016/S0020-1383(15)30031-0</t>
  </si>
  <si>
    <t>PMMA-augmented SI screw: A biomechanical analysis of stiffness and pull-out force in a matched paired human cadaveric model</t>
  </si>
  <si>
    <t>Injury</t>
  </si>
  <si>
    <t>10.5267/j.esm.2014.12.001</t>
  </si>
  <si>
    <t>Tensile fracture analysis of blunt notched pmma specimens by means of the strain energy density</t>
  </si>
  <si>
    <t>Engineering Solid Mechanics</t>
  </si>
  <si>
    <t>10.5545/sv-jme.2014.2249</t>
  </si>
  <si>
    <t>The mechanical properties of moulded and thermoformed denture resins</t>
  </si>
  <si>
    <t>Strojniski Vestnik/Journal of Mechanical Engineering</t>
  </si>
  <si>
    <t>10.1177/0885328214544770</t>
  </si>
  <si>
    <t>Characterization of a new composite PMMA-HA/Brushite bone cement for spinal augmentation</t>
  </si>
  <si>
    <t>Journal of Biomaterials Applications</t>
  </si>
  <si>
    <t>10.1016/j.polymer.2014.06.019</t>
  </si>
  <si>
    <t>Fracture-induced activation in mechanophore-linked, rubber toughened PMMA</t>
  </si>
  <si>
    <t>10.2147/IJN.S61964</t>
  </si>
  <si>
    <t>Effect of additive particles on mechanical, thermal, and cell functioning properties of poly(methyl methacrylate) cement</t>
  </si>
  <si>
    <t>10.2147/IJN.S59253</t>
  </si>
  <si>
    <t>Fracture toughness of titanium-cement interfaces: Effects of fibers and loading angles</t>
  </si>
  <si>
    <t>10.1007/978-3-319-00771-7_13</t>
  </si>
  <si>
    <t>Extreme tensile damage and failure in glassy polymers via dynamic-tensile-extrusion</t>
  </si>
  <si>
    <t>10.5301/JABFM.5000177</t>
  </si>
  <si>
    <t>Interfacial sliding properties of bone screw materials and their effect on screw fixation strength</t>
  </si>
  <si>
    <t>Journal of Applied Biomaterials and Functional Materials</t>
  </si>
  <si>
    <t>10.1016/j.proeng.2014.11.806</t>
  </si>
  <si>
    <t>Effect of fiber patterns on the fracture of implant/cement interfaces</t>
  </si>
  <si>
    <t>Procedia Engineering</t>
  </si>
  <si>
    <t>10.1088/1757-899X/62/1/012028</t>
  </si>
  <si>
    <t>Tensile deformation mechanisms of ABS/PMMA/EMA blends</t>
  </si>
  <si>
    <t>IOP Conference Series: Materials Science and Engineering</t>
  </si>
  <si>
    <t>10.25103/jestr.073.03</t>
  </si>
  <si>
    <t>Experimental study on wing crack behaviours in dynamic-static superimposed stress field using caustics and high-speed photography</t>
  </si>
  <si>
    <t>Journal of Engineering Science and Technology Review</t>
  </si>
  <si>
    <t>10.4028/www.scientific.net/AMM.566.298</t>
  </si>
  <si>
    <t>Velocity-toughening and crack speed oscillations in the dynamic fracture of PMMA plates</t>
  </si>
  <si>
    <t>Applied Mechanics and Materials</t>
  </si>
  <si>
    <t>10.1016/j.tafmec.2014.02.001</t>
  </si>
  <si>
    <t>Interaction of two parallel U-notches with tip cracks in PMMA plates under tension using digital image correlation</t>
  </si>
  <si>
    <t>10.1016/j.jmbbm.2014.03.007</t>
  </si>
  <si>
    <t>Short- and long-term effects of vertebroplastic bone cement on cancellous bone</t>
  </si>
  <si>
    <t>10.1016/j.spinee.2013.06.054</t>
  </si>
  <si>
    <t>Effect of vertebroplasty on the compressive strength of vertebral bodies</t>
  </si>
  <si>
    <t>10.3969/j.issn.1002-6819.2013.23.011</t>
  </si>
  <si>
    <t>Bamboo flour modifying by grafted improves mechanical property of bamboo-plastic composites</t>
  </si>
  <si>
    <t>Nongye Gongcheng Xuebao/Transactions of the Chinese Society of Agricultural Engineering</t>
  </si>
  <si>
    <t>10.1155/2013/109784</t>
  </si>
  <si>
    <t>Related biological research in the interface between bone cement and bone after percutaneous vertebroplasty</t>
  </si>
  <si>
    <t>International Journal of Endocrinology</t>
  </si>
  <si>
    <t>10.1016/j.matlet.2013.05.081</t>
  </si>
  <si>
    <t>Shear-compression failure behavior of PMMA at different loading rates</t>
  </si>
  <si>
    <t>Materials Letters</t>
  </si>
  <si>
    <t>10.1002/jbm.a.34505</t>
  </si>
  <si>
    <t>The innovative application of a novel bone adhesive for facial fracture osteosynthesis - In vitro and in vivo results</t>
  </si>
  <si>
    <t>Journal of Biomedical Materials Research - Part A</t>
  </si>
  <si>
    <t>10.1016/j.polymertesting.2013.04.010</t>
  </si>
  <si>
    <t>Tensile, fracture and impact behavior of transparent Interpenetrating Polymer Networks with polyurethane-poly(methyl methacrylate)</t>
  </si>
  <si>
    <t>10.1166/asl.2013.4500</t>
  </si>
  <si>
    <t>Investigation of low back pain using system modeling</t>
  </si>
  <si>
    <t>Advanced Science Letters</t>
  </si>
  <si>
    <t>10.1016/j.jmbbm.2012.12.011</t>
  </si>
  <si>
    <t>Effect of high-pressure polymerization on mechanical properties of PMMA denture base resin</t>
  </si>
  <si>
    <t>10.1016/j.clinbiomech.2012.12.013</t>
  </si>
  <si>
    <t>Biomechanical comparison of an angular stable plate with augmented and non-augmented screws in a newly developed shoulder test bench</t>
  </si>
  <si>
    <t>Clinical Biomechanics</t>
  </si>
  <si>
    <t>10.1007/s00402-012-1676-3</t>
  </si>
  <si>
    <t>Cement augmentation of lag screws: An investigation on biomechanical advantages</t>
  </si>
  <si>
    <t>Archives of Orthopaedic and Trauma Surgery</t>
  </si>
  <si>
    <t>10.1016/j.jot.2013.06.002</t>
  </si>
  <si>
    <t>Quaternised chitosan-loaded polymethylmethacrylate bone cement: Biomechanical and histological evaluations</t>
  </si>
  <si>
    <t>Journal of Orthopaedic Translation</t>
  </si>
  <si>
    <t>10.1590/1678-775720130066</t>
  </si>
  <si>
    <t>Effect of silica coating and silane surface treatment on the bond strength of soft denture liner to denture base material</t>
  </si>
  <si>
    <t>Journal of Applied Oral Science</t>
  </si>
  <si>
    <t>10.1016/j.matdes.2013.01.074</t>
  </si>
  <si>
    <t>A synthesis of Polymethylmethacrylate data from U-notched specimens and V-notches with end holes by means of local energy</t>
  </si>
  <si>
    <t>Materials and Design</t>
  </si>
  <si>
    <t>10.1016/j.ijadhadh.2012.10.005</t>
  </si>
  <si>
    <t>Mechanical characterization of adhesive joints with dissimilar substrates for marine applications</t>
  </si>
  <si>
    <t>International Journal of Adhesion and Adhesives</t>
  </si>
  <si>
    <t>10.1016/j.matdes.2012.08.057</t>
  </si>
  <si>
    <t>Effect of bolt clamping force on the fracture strength of mixed mode fracture in an edge crack with different sizes: Experimental and numerical investigations</t>
  </si>
  <si>
    <t>10.4028/www.scientific.net/AMM.217-219.2308</t>
  </si>
  <si>
    <t>Twin-shear yield criterion for V-notches brittle fracture under mixed modes</t>
  </si>
  <si>
    <t>10.3139/217.2626</t>
  </si>
  <si>
    <t>Mechanical properties and fracture morphology of blends of PC with PMMA</t>
  </si>
  <si>
    <t>International Polymer Processing</t>
  </si>
  <si>
    <t>10.2147/CIA.S37025</t>
  </si>
  <si>
    <t>Radiofrequency-targeted vertebral augmentation versus traditional balloon kyphoplasty: Radiographic and morphologic outcomes of an ex vivo biomechanical pilot study</t>
  </si>
  <si>
    <t>Clinical Interventions in Aging</t>
  </si>
  <si>
    <t>10.1002/jbm.b.32758</t>
  </si>
  <si>
    <t>Bone healing response to a synthetic calcium sulfate/β-tricalcium phosphate graft material in a sheep vertebral body defect model</t>
  </si>
  <si>
    <t>10.1016/j.engfracmech.2012.04.030</t>
  </si>
  <si>
    <t>The effect of geometry on fracture strength measurement using DCDC samples</t>
  </si>
  <si>
    <t>10.1016/j.jbiomech.2012.03.003</t>
  </si>
  <si>
    <t>Mechanism of fractures of adjacent and augmented vertebrae following simulated vertebroplasty</t>
  </si>
  <si>
    <t>Journal of Biomechanics</t>
  </si>
  <si>
    <t>10.1111/j.1532-849X.2011.00804.x</t>
  </si>
  <si>
    <t>Mechanical Properties of Polyamide Versus Different PMMA Denture Base Materials</t>
  </si>
  <si>
    <t>10.4103/0970-9290.100415</t>
  </si>
  <si>
    <t>In vitro comparative evaluation of the effect of two different fiber reinforcements on the fracture toughness of provisional restorative resins</t>
  </si>
  <si>
    <t>Indian Journal of Dental Research</t>
  </si>
  <si>
    <t>10.3760/cma.j.issn.0376-2491.2012.05.004</t>
  </si>
  <si>
    <t>Cement leakages in percutaneous vertebroplasty: analysis of postoperative computed tomography</t>
  </si>
  <si>
    <t>10.1007/s10856-011-4481-6</t>
  </si>
  <si>
    <t>An innovative multi-component variate that reveals hierarchy and evolution of structural damage in a solid: Application to acrylic bone cement</t>
  </si>
  <si>
    <t>10.1007/s00701-011-1239-3</t>
  </si>
  <si>
    <t>Cement leakage as a possible complication of balloon kyphoplasty-is there a difference between osteoporotic compression fractures (AO type A1) and incomplete burst fractures (AO type A3.1)?</t>
  </si>
  <si>
    <t>Acta Neurochirurgica</t>
  </si>
  <si>
    <t>10.1016/j.msea.2011.11.036</t>
  </si>
  <si>
    <t>Investigating bolt clamping force effect on the mixed mode fracture strength and stress intensity factor for an edge crack in PMMA specimens</t>
  </si>
  <si>
    <t>Materials Science and Engineering A</t>
  </si>
  <si>
    <t>10.3290/j.jad.a22764</t>
  </si>
  <si>
    <t>Dentin bonding performance and ability of four MMA-based adhesive resins to prevent demineralization along the hybrid layer</t>
  </si>
  <si>
    <t>Journal of Adhesive Dentistry</t>
  </si>
  <si>
    <t>10.1177/159101991201800114</t>
  </si>
  <si>
    <t>Bone healing using a bi-phasic ceramic bone substitute demonstrated in human vertebroplasty and with histology in a rabbit cancellous bone defect model</t>
  </si>
  <si>
    <t>Interventional Neuroradiology</t>
  </si>
  <si>
    <t>10.1111/j.1525-1594.2011.01372.x</t>
  </si>
  <si>
    <t>In Vitro Studies of Composite Bone Filler Based on Poly(Propylene Fumarate) and Biphasic α-Tricalcium Phosphate/Hydroxyapatite Ceramic Powder</t>
  </si>
  <si>
    <t>Artificial Organs</t>
  </si>
  <si>
    <t>10.4028/www.scientific.net/AMM.130-134.2383</t>
  </si>
  <si>
    <t>Preparation and property study of PMMA/ASA alloy</t>
  </si>
  <si>
    <t>10.1016/j.jvir.2011.09.001</t>
  </si>
  <si>
    <t>Percutaneous vertebroplasty in osteoporotic patients: An institutional experience of 1,634 patients with long-term follow-up</t>
  </si>
  <si>
    <t>Journal of Vascular and Interventional Radiology</t>
  </si>
  <si>
    <t>10.1016/j.polymer.2011.09.054</t>
  </si>
  <si>
    <t>Preparation and properties of PVC/PMMA-g-imogolite nanohybrid via surface-initiated radical polymerization</t>
  </si>
  <si>
    <t>10.4028/www.scientific.net/AMM.70.159</t>
  </si>
  <si>
    <t>Experimental and theoretical study of fracture paths in brittle cracked materials subjected to pure mode II loading</t>
  </si>
  <si>
    <t>10.1007/s00402-011-1290-9</t>
  </si>
  <si>
    <t>Biomechanical comparison of different techniques in primary spinal surgery in osteoporotic cadaveric lumbar vertebrae: Expansive pedicle screw versus polymethylmethacrylate-augmented pedicle screw</t>
  </si>
  <si>
    <t>10.1021/ma2001965</t>
  </si>
  <si>
    <t>Microstructure and mechanical properties of polypropylene/poly(methyl methacrylate) nanocomposite prepared using supercritical carbon dioxide</t>
  </si>
  <si>
    <t>10.1007/s11604-011-0564-z</t>
  </si>
  <si>
    <t>Newly developed compression fractures after percutaneous vertebroplasty: Comparison with conservative treatment</t>
  </si>
  <si>
    <t>Japanese Journal of Radiology</t>
  </si>
  <si>
    <t>10.1016/j.ijimpeng.2010.10.025</t>
  </si>
  <si>
    <t>Exploring the role of shear in oblique impacts: A comparison of experimental and numerical results for planar targets</t>
  </si>
  <si>
    <t>International Journal of Impact Engineering</t>
  </si>
  <si>
    <t>10.1002/polb.22159</t>
  </si>
  <si>
    <t>Shear band formation and mode II fracture of polymeric glasses</t>
  </si>
  <si>
    <t>Journal of Polymer Science, Part B: Polymer Physics</t>
  </si>
  <si>
    <t>10.1007/978-1-4614-0222-0_9</t>
  </si>
  <si>
    <t>The influence of sample thickness on the DCDC fracture test</t>
  </si>
  <si>
    <t>10.1007/978-1-4614-0219-0_19</t>
  </si>
  <si>
    <t>Nanoscale fracture resistance measurement of a composite bone cement</t>
  </si>
  <si>
    <t>10.1007/978-1-4614-0216-9_16</t>
  </si>
  <si>
    <t>Development and characterization of a PU-PMMA transparent interpenetrating polymer networks (t-IPNs)</t>
  </si>
  <si>
    <t>10.1007/978-1-4419-9794-4_3</t>
  </si>
  <si>
    <t>Coupled experimental and computational analysis of fracture path selection in PMMA blocks</t>
  </si>
  <si>
    <t>10.1186/1471-2474-12-116</t>
  </si>
  <si>
    <t>Cement leakage causes potential thermal injury in vertebroplasty.</t>
  </si>
  <si>
    <t>BMC musculoskeletal disorders</t>
  </si>
  <si>
    <t>10.1177/0731684410379511</t>
  </si>
  <si>
    <t>Effect of Al&lt;inf&gt;2&lt;/inf&gt;O&lt;inf&gt;3&lt;/inf&gt;/ZrO&lt;inf&gt;2&lt;/inf&gt; reinforcement on the mechanical properties of PMMA denture base</t>
  </si>
  <si>
    <t>Journal of Reinforced Plastics and Composites</t>
  </si>
  <si>
    <t>10.4028/www.scientific.net/KEM.462-463.36</t>
  </si>
  <si>
    <t>Fatigue damage mechanism analyses of oriented sheets of polymethyl methacrylate glasses</t>
  </si>
  <si>
    <t>10.3760/cma.j.issn.0376-2491.2010.45.007</t>
  </si>
  <si>
    <t>Value of intraosseous venography in percutaneous vertebroplasty for treatment of symptomatic vertebral hemangiomas</t>
  </si>
  <si>
    <t>10.1109/ICBME.2010.5705003</t>
  </si>
  <si>
    <t>Usage of digital speckle correlation method by determining fracture properties of PMMA bone cement for clinical application</t>
  </si>
  <si>
    <t>2010 17th Iranian Conference of Biomedical Engineering, ICBME 2010 - Proceedings</t>
  </si>
  <si>
    <t>10.1111/j.1532-849X.2010.00642.x</t>
  </si>
  <si>
    <t>Bond Strength of Soft Liners to Fiber-Reinforced Denture-Base Resin</t>
  </si>
  <si>
    <t>10.1007/s00586-010-1479-6</t>
  </si>
  <si>
    <t>Recompression of vertebral body after balloon kyphoplasty for osteoporotic vertebral compression fracture</t>
  </si>
  <si>
    <t>10.1002/app.32111</t>
  </si>
  <si>
    <t>The effect of 3-(trimethoxysilyl) propyl methacrylate on the mechanical, thermal, and morphological properties of poly(methyl methacrylate)/ hydroxyapatite composites</t>
  </si>
  <si>
    <t>Journal of Applied Polymer Science</t>
  </si>
  <si>
    <t>10.1111/j.1532-950X.2009.00639.x</t>
  </si>
  <si>
    <t>Bending Characteristics of Polymethylmethacrylate Columns, Connecting Bars of Carbon Fiber, Titanium, and Stainless Steel Used in External Skeletal Fixation and an Acrylic Interface</t>
  </si>
  <si>
    <t>Veterinary Surgery</t>
  </si>
  <si>
    <t>10.1007/s00586-010-1342-9</t>
  </si>
  <si>
    <t>Vertebroplasty with self-locking hexagonal metal implants shows comparable primary and secondary stiffness to PMMA cement augmentation techniques in a biomechanical vertebral compression fracture model</t>
  </si>
  <si>
    <t>10.1007/s00586-010-1341-x</t>
  </si>
  <si>
    <t>Vertebral body stenting: A new method for vertebral augmentation versus kyphoplasty</t>
  </si>
  <si>
    <t>10.1002/app.31860</t>
  </si>
  <si>
    <t>Modification of recycled polycarbonate with core-shell structured latexes for enhancement of impact resistance and flame retardancy</t>
  </si>
  <si>
    <t>10.3969/j.issn.1673-8225.2010.16.039</t>
  </si>
  <si>
    <t>Effect of different filling materials on percutaneous vertebroplasty and the image characteristics</t>
  </si>
  <si>
    <t>Journal of Clinical Rehabilitative Tissue Engineering Research</t>
  </si>
  <si>
    <t>10.1002/app.31410</t>
  </si>
  <si>
    <t>Synthesis and characterization of alumina flakes/polymer composites</t>
  </si>
  <si>
    <t>10.1166/jnn.2010.1832</t>
  </si>
  <si>
    <t>Characterization of highly oriented organoclay/poly(methyl methacrylate) moulded nanocomposites</t>
  </si>
  <si>
    <t>Journal of Nanoscience and Nanotechnology</t>
  </si>
  <si>
    <t>10.1177/0731684408097777</t>
  </si>
  <si>
    <t>Properties of regenerated cellulose lyocell fiber-reinforced composites</t>
  </si>
  <si>
    <t>10.1016/j.wneu.2010.01.006</t>
  </si>
  <si>
    <t>Therapeutic efficacy of injectable calcium phosphate cement in osteoporotic vertebral compression fractures: Prospective nonrandomized controlled study at 6-month follow-up</t>
  </si>
  <si>
    <t>10.3969/j.issn.1673-8225.2009.51.044</t>
  </si>
  <si>
    <t>Effects of bone cement implantation during percutaneous vertebroplasty on coagulation functions</t>
  </si>
  <si>
    <t>10.1097/BRS.0b013e3181b4ea1e</t>
  </si>
  <si>
    <t>Vertebroplasty: Only small cement volumes are required to normalize stress distributions on the vertebral bodies</t>
  </si>
  <si>
    <t>Spine</t>
  </si>
  <si>
    <t>10.1007/s00586-009-1079-5</t>
  </si>
  <si>
    <t>The effect of pulsed jet lavage in vertebroplasty on injection forces of PMMA bone cement: An animal study</t>
  </si>
  <si>
    <t>10.3969/j.issn.1673-8225.2009.42.024</t>
  </si>
  <si>
    <t>Comparison of mechanical properties in the different mixing ratio of poly methyl methacrylate</t>
  </si>
  <si>
    <t>10.2464/jilm.59.491</t>
  </si>
  <si>
    <t>Microstructures and mechanical properties of porous Ti-6% Al-4% v alloy fabricated by spark plasma sintering technique</t>
  </si>
  <si>
    <t>Keikinzoku/Journal of Japan Institute of Light Metals</t>
  </si>
  <si>
    <t>10.1111/j.1460-2695.2009.01373.x</t>
  </si>
  <si>
    <t>Brittle failures from U- and V-notches in mode I and mixed, I + II, mode: A synthesis based on the strain energy density averaged on finite-size volumes</t>
  </si>
  <si>
    <t>10.1029/2008JB005737</t>
  </si>
  <si>
    <t>Mechanisms of deformation localization at the tips of shear fractures: Findings from analogue experiments and field evidence</t>
  </si>
  <si>
    <t>10.1007/s10856-008-3551-x</t>
  </si>
  <si>
    <t>Static and fatigue mechanical characterizations of variable diameter fibers reinforced bone cement</t>
  </si>
  <si>
    <t>10.1007/s10853-008-3217-6</t>
  </si>
  <si>
    <t>The ESC behaviour of a toughened PMMA after exposure to gamma radiation</t>
  </si>
  <si>
    <t>Journal of Materials Science</t>
  </si>
  <si>
    <t>10.1007/978-90-481-2669-9_53</t>
  </si>
  <si>
    <t>Theoretical and experimental investigations of the plane strain compression of amorphous polymers in the form of a flat plate</t>
  </si>
  <si>
    <t>Damage and Fracture Mechanics: Failure Analysis of Engineering Materials and Structures</t>
  </si>
  <si>
    <t>10.1007/s00330-008-1133-4</t>
  </si>
  <si>
    <t>Percutaneous vertebroplasty in 1,253 levels: Results and long-term effectiveness in a single centre</t>
  </si>
  <si>
    <t>European Radiology</t>
  </si>
  <si>
    <t>10.3233/BME-2008-0553</t>
  </si>
  <si>
    <t>Interfacial strength of novel PMMA/HA/nanoclay bone cement</t>
  </si>
  <si>
    <t>Bio-Medical Materials and Engineering</t>
  </si>
  <si>
    <t>10.1097/BRS.0b013e318184e750</t>
  </si>
  <si>
    <t>Augmentation of pedicle screw fixation strength using an injectable calcium sulfate cement: An in vivo study</t>
  </si>
  <si>
    <t>10.1016/j.dental.2008.02.019</t>
  </si>
  <si>
    <t>Fracture frequency of all-ceramic crowns during dynamic loading in a chewing simulator using different loading and luting protocols</t>
  </si>
  <si>
    <t>Dental Materials</t>
  </si>
  <si>
    <t>10.1007/s00270-008-9324-6</t>
  </si>
  <si>
    <t>Percutaneous vertebroplasty and bone cement leakage: Clinical experience with a new high-viscosity bone cement and delivery system for vertebral augmentation in benign and malignant compression fractures</t>
  </si>
  <si>
    <t>CardioVascular and Interventional Radiology</t>
  </si>
  <si>
    <t>10.1186/1475-925X-7-16</t>
  </si>
  <si>
    <t>A new adhesive technique for internal fixation in midfacial surgery</t>
  </si>
  <si>
    <t>BioMedical Engineering Online</t>
  </si>
  <si>
    <t>10.1142/S0218957708001936</t>
  </si>
  <si>
    <t>Biomechanical evaluation of transpedicularly placed intravertebral support for the management of osteoporotic vertebral compression fractures</t>
  </si>
  <si>
    <t>Journal of Musculoskeletal Research</t>
  </si>
  <si>
    <t>10.1016/j.actbio.2008.06.019</t>
  </si>
  <si>
    <t>Performance of vertebral cancellous bone augmented with compliant PMMA under dynamic loads</t>
  </si>
  <si>
    <t>10.1063/1.2833237</t>
  </si>
  <si>
    <t>A study of pre-stress effect on the failure waves in glasses</t>
  </si>
  <si>
    <t>10.1016/S0167-3785(07)12030-3</t>
  </si>
  <si>
    <t>Chapter 27 Descriptive Classification: Failure Modes of Particles by Compression</t>
  </si>
  <si>
    <t>Handbook of Powder Technology</t>
  </si>
  <si>
    <t>10.1007/s10704-008-9213-7</t>
  </si>
  <si>
    <t>Fracture assessment of U-notches under mixed mode loading: Two procedures based on the 'equivalent local mode I' concept</t>
  </si>
  <si>
    <t>10.1097/BSD.0b013e318040ad73</t>
  </si>
  <si>
    <t>Biomechanical evaluation of an injectable radiopaque polypropylene fumarate cement for kyphoplasty in a cadaveric osteoporotic vertebral compression fracture model</t>
  </si>
  <si>
    <t>Journal of Spinal Disorders and Techniques</t>
  </si>
  <si>
    <t>10.1016/j.joms.2007.04.010</t>
  </si>
  <si>
    <t>Mechanical Strength and Stiffness of Biodegradable and Titanium Osteofixation Systems</t>
  </si>
  <si>
    <t>Journal of Oral and Maxillofacial Surgery</t>
  </si>
  <si>
    <t>10.1016/j.dental.2006.11.014</t>
  </si>
  <si>
    <t>Evaluation of bond strength of soft relining materials to denture base polymers</t>
  </si>
  <si>
    <t>10.1016/j.dental.2006.06.051</t>
  </si>
  <si>
    <t>Effect of thermal cycling on composites reinforced with two differently sized silica-glass fibers</t>
  </si>
  <si>
    <t>10.1097/BRS.0b013e318074d4b9</t>
  </si>
  <si>
    <t>The influence of endplate-to-endplate cement augmentation on vertebral strength and stiffness in vertebroplasty</t>
  </si>
  <si>
    <t>10.1016/j.bone.2006.11.021</t>
  </si>
  <si>
    <t>Mechanical efficacy of vertebroplasty: Influence of cement type, BMD, fracture severity, and disc degeneration</t>
  </si>
  <si>
    <t>Bone</t>
  </si>
  <si>
    <t>10.1007/s11771-007-0278-7</t>
  </si>
  <si>
    <t>Rheologic fracture of PMMA material at different strain rates</t>
  </si>
  <si>
    <t>Journal of Central South University of Technology (English Edition)</t>
  </si>
  <si>
    <t>10.1007/s00132-006-1041-8</t>
  </si>
  <si>
    <t>Internal fixation of meta- and diaphyseal intercalary bone defects after tumour resection with intramedullary nailing and porous polymethylmetacrylate (PMMA) spacer</t>
  </si>
  <si>
    <t>Orthopade</t>
  </si>
  <si>
    <t>10.4028/0-87849-448-0.965</t>
  </si>
  <si>
    <t>Development of damage zone by scattered cracking around crack tips in brittle solids under compression</t>
  </si>
  <si>
    <t>10.1016/j.engfracmech.2006.05.014</t>
  </si>
  <si>
    <t>Microdeformation mechanisms in rubber toughened PMMA and PMMA-based copolymers</t>
  </si>
  <si>
    <t>10.1016/j.engfracmech.2006.06.008</t>
  </si>
  <si>
    <t>Dynamic crack bifurcation in PMMA</t>
  </si>
  <si>
    <t>10.1007/s10704-006-9006-9</t>
  </si>
  <si>
    <t>Compression-induced axial crack propagation in DCDC polymer samples: Experiments and modeling</t>
  </si>
  <si>
    <t>10.1097/01.brs.0000240202.91336.99</t>
  </si>
  <si>
    <t>Infected vertebroplasty due to uncommon bacteria solved surgically: A rare and threatening life complication of a common procedure - Report of a case and a review of the literature</t>
  </si>
  <si>
    <t>10.1007/s00198-006-0128-8</t>
  </si>
  <si>
    <t>Osseous integration of calcium phosphate in osteoporotic vertebral fractures after kyphoplasty: Initial results from a clinical and experimental pilot study</t>
  </si>
  <si>
    <t>10.3171/spi.2006.4.2.154</t>
  </si>
  <si>
    <t>The biomechanical evaluation of calcium phosphate cements for use in vertebroplasty</t>
  </si>
  <si>
    <t>10.1016/j.polymer.2005.10.143</t>
  </si>
  <si>
    <t>Toughened poly(methyl methacrylate) nanocomposites by incorporating polyhedral oligomeric silsesquioxanes</t>
  </si>
  <si>
    <t>10.1097/00004728-200605000-00025</t>
  </si>
  <si>
    <t>Leakage of polymethylmethacrylate in percutaneous vertebroplasty: Comparison of osteoporotic vertebral compression fractures with and without an intravertebral vacuum cleft</t>
  </si>
  <si>
    <t>Journal of Computer Assisted Tomography</t>
  </si>
  <si>
    <t>10.1563/769.1</t>
  </si>
  <si>
    <t>The role of interfacial mechanics in the prediction of global mechanical behavior of a bioactive composite: an in vitro study.</t>
  </si>
  <si>
    <t>The Journal of oral implantology</t>
  </si>
  <si>
    <t>10.1016/j.prosdent.2005.11.009</t>
  </si>
  <si>
    <t>Comparison of the midline stress fields in maxillary and mandibular complete dentures: A pilot study</t>
  </si>
  <si>
    <t>Journal of Prosthetic Dentistry</t>
  </si>
  <si>
    <t>10.1166/jnn.2005.088</t>
  </si>
  <si>
    <t>In-situ synthesis and performance of titanium oxide/poly(methyl methacrylate) nanocomposites</t>
  </si>
  <si>
    <t>10.2460/ajvr.2005.66.1954</t>
  </si>
  <si>
    <t>Evaluation of an osteoconductive resorbable calcium phosphate cement and polymethylmethacrylate for augmentation of orthopedic screws in the pelvis of canine cadavers</t>
  </si>
  <si>
    <t>American Journal of Veterinary Research</t>
  </si>
  <si>
    <t>10.1111/j.1532-950X.2005.00091.x</t>
  </si>
  <si>
    <t>An in vitro evaluation of plate luting using osteotomized equine third metacarpal bones with a limited contact-dynamic compression plate</t>
  </si>
  <si>
    <t>10.1016/j.biomaterials.2005.04.064</t>
  </si>
  <si>
    <t>Microtomography assessment of failure in acrylic bone cement</t>
  </si>
  <si>
    <t>Biomaterials</t>
  </si>
  <si>
    <t>10.1016/j.polymer.2005.06.093</t>
  </si>
  <si>
    <t>Mechanical properties evaluation of new composites with protein biofibers reinforcing poly(methyl methacrylate)</t>
  </si>
  <si>
    <t>10.1016/j.spinee.2005.03.011</t>
  </si>
  <si>
    <t>Biomechanical evaluation of kyphoplasty with calcium sulfate cement in a cadaveric osteoporotic vertebral compression fracture model</t>
  </si>
  <si>
    <t>10.1016/j.compositesa.2005.01.025</t>
  </si>
  <si>
    <t>Flexural fatigue of denture base polymer with fiber-reinforced composite reinforcement</t>
  </si>
  <si>
    <t>Composites Part A: Applied Science and Manufacturing</t>
  </si>
  <si>
    <t>10.1002/jbm.b.30197</t>
  </si>
  <si>
    <t>Cortical bone screw fixation in ionically modified apatite cements</t>
  </si>
  <si>
    <t>10.1016/j.engfracmech.2004.09.005</t>
  </si>
  <si>
    <t>The cohesive crack concept: Application to PMMA at -60°C</t>
  </si>
  <si>
    <t>10.1016/j.compositesa.2004.08.006</t>
  </si>
  <si>
    <t>Effect of cold plasma treatment on mechanical properties of PET/PMMA composites</t>
  </si>
  <si>
    <t>10.1617/14104</t>
  </si>
  <si>
    <t>Mode I and mixed mode fracture studies in brittle materials using the Brazilian disc specimen</t>
  </si>
  <si>
    <t>Materials and Structures/Materiaux et Constructions</t>
  </si>
  <si>
    <t>10.1002/pen.20269</t>
  </si>
  <si>
    <t>Mechanical behavior of polymethylmethacrylate with molecules oriented via simple shear</t>
  </si>
  <si>
    <t>Polymer Engineering and Science</t>
  </si>
  <si>
    <t>10.1016/j.matlet.2004.07.022</t>
  </si>
  <si>
    <t>Experimental study of tensile properties of PMMA at intermediate strain rate</t>
  </si>
  <si>
    <t>10.1016/j.ijsolstr.2004.04.044</t>
  </si>
  <si>
    <t>Tensile-shear transition in mixed mode I/III fracture</t>
  </si>
  <si>
    <t>10.1016/j.compstruc.2004.03.059</t>
  </si>
  <si>
    <t>Cohesive fracture growth in a thermoelastic bimaterial medium</t>
  </si>
  <si>
    <t>Computers and Structures</t>
  </si>
  <si>
    <t>10.1007/s00701-004-0259-7</t>
  </si>
  <si>
    <t>Treatment of pain from osteoporotic vertebral collapse by percutaneous PMMA vertebroplasty</t>
  </si>
  <si>
    <t>10.1111/j.1945-5100.2004.tb00338.x</t>
  </si>
  <si>
    <t>Dynamic tensile strength of terrestrial rocks and application to impact cratering</t>
  </si>
  <si>
    <t>Meteoritics and Planetary Science</t>
  </si>
  <si>
    <t>10.1351/pac200476020389</t>
  </si>
  <si>
    <t>Rheological and mechanical properties of poly(α -methylstyren-co-acrylonitrile)/poly(methylacrylate-co-methyl methacrylate) blends in miscible and phase-separated regimes of various morphologies: Part IV. Influence of the morphology on the mechanical properties. (IUPAC Technical Report)</t>
  </si>
  <si>
    <t>Pure and Applied Chemistry</t>
  </si>
  <si>
    <t>10.1016/j.powtec.2003.09.008</t>
  </si>
  <si>
    <t>Static and dynamic failure of PMMA spheres</t>
  </si>
  <si>
    <t>Powder Technology</t>
  </si>
  <si>
    <t>10.1016/j.porgcoat.2003.02.002</t>
  </si>
  <si>
    <t>Viscoelastic effects on the scratch resistance of polymers: Relationship between mechanical properties and scratch properties at various temperatures</t>
  </si>
  <si>
    <t>Progress in Organic Coatings</t>
  </si>
  <si>
    <t>10.1177/0731684403027377</t>
  </si>
  <si>
    <t>SEM observations of the fractured surfaces of coir composites</t>
  </si>
  <si>
    <t>10.1016/S0924-0136(03)00051-7</t>
  </si>
  <si>
    <t>Joining of engineering thermoplastics by concentrated beam insolation - A feasibility study</t>
  </si>
  <si>
    <t>10.1097/01.BRS.0000076831.38265.8D</t>
  </si>
  <si>
    <t>The effect of vertebral body percentage fill on mechanical behavior during percutaneous vertebroplasty</t>
  </si>
  <si>
    <t>10.1097/01.BRS.0000076822.61468.7D</t>
  </si>
  <si>
    <t>Biomechanical effects of unipedicular vertebroplasty on intact vertebrae</t>
  </si>
  <si>
    <t>10.1002/app.12287</t>
  </si>
  <si>
    <t>Changes in the interfacial properties of PC/SAN blends with compatibilizer</t>
  </si>
  <si>
    <t>10.1016/S0022-5096(02)00145-X</t>
  </si>
  <si>
    <t>Theoretical development and experimental validation of a thermally dissipative cohesive zone model for dynamic fracture of amorphous polymers</t>
  </si>
  <si>
    <t>Journal of the Mechanics and Physics of Solids</t>
  </si>
  <si>
    <t>10.1016/S0921-5093(02)00584-1</t>
  </si>
  <si>
    <t>Notch strength and notch sensitivity of polymethyl methacrylate glasses</t>
  </si>
  <si>
    <t>10.1016/S0142-9612(02)00464-7</t>
  </si>
  <si>
    <t>Interfacial fracture toughness between bovine cortical bone and cements</t>
  </si>
  <si>
    <t>10.1016/S0040-1951(02)00648-0</t>
  </si>
  <si>
    <t>Photoelastic and numerical investigation of stress distributions around fault models under biaxial compressive loading conditions</t>
  </si>
  <si>
    <t>Tectonophysics</t>
  </si>
  <si>
    <t>10.1148/radiol.2262010906</t>
  </si>
  <si>
    <t>Vertebral compression fractures: Pain reduction and improvement in functional mobility after percutaneous polymethylmethacrylate vertebroplasty - Retrospective report of 245 cases</t>
  </si>
  <si>
    <t>Radiology</t>
  </si>
  <si>
    <t>10.1016/S1566-1369(03)80097-3</t>
  </si>
  <si>
    <t>A drop tower method for high rate fracture toughness testing of polymers</t>
  </si>
  <si>
    <t>European Structural Integrity Society</t>
  </si>
  <si>
    <t>10.1016/S1566-1369(03)80093-6</t>
  </si>
  <si>
    <t>Laboratory test for measuring resistance to rapid crack propagation</t>
  </si>
  <si>
    <t>10.4028/www.scientific.net/msf.440-441.137</t>
  </si>
  <si>
    <t>Simulation of Propagation and Localization of Minute Cracks near a Mode II Crack Tip under Compressive Stresses</t>
  </si>
  <si>
    <t>Materials Science Forum</t>
  </si>
  <si>
    <t>10.1053/jvet.2003.50029</t>
  </si>
  <si>
    <t>Evaluation of a Nontoxic Rigid Polymer as Connecting Bar in External Skeletal Fixators</t>
  </si>
  <si>
    <t>10.1080/714906140</t>
  </si>
  <si>
    <t>Comparison between the adherence of a rigid axisymmetrical cone and a truncated one, in adhesive contact on an elastic half-space</t>
  </si>
  <si>
    <t>Journal of Adhesion</t>
  </si>
  <si>
    <t>10.4028/www.scientific.net/kem.251-252.327</t>
  </si>
  <si>
    <t>The genesis of echelon-mode-I cracks in the neighbourhood of a mode-II-crack tip under uniaxial compression</t>
  </si>
  <si>
    <t>10.1097/01.blo.0000093053.96273.ee</t>
  </si>
  <si>
    <t>PMMA to Stabilize Bone and Deliver Antineoplastic and Antiresorptive Agents</t>
  </si>
  <si>
    <t>Clinical Orthopaedics and Related Research</t>
  </si>
  <si>
    <t>10.1067/mpr.2003.41</t>
  </si>
  <si>
    <t>Effect of thermocycling on tensile bond strength of six silicone-based, resilient denture liners</t>
  </si>
  <si>
    <t>10.1097/00007632-200206150-00010</t>
  </si>
  <si>
    <t>Biomechanical evaluation of an injectable calcium phosphate cement for vertebroplasty</t>
  </si>
  <si>
    <t>10.1097/00005131-200205000-00003</t>
  </si>
  <si>
    <t>The effect of augmentation with resorbable or conventional bone cement on the holding strength for femoral neck fracture devices</t>
  </si>
  <si>
    <t>Journal of Orthopaedic Trauma</t>
  </si>
  <si>
    <t>10.1002/jbm.10234</t>
  </si>
  <si>
    <t>Investigation of interfacial strength and its structure on the development of a new design of UHMWPE acetabular component</t>
  </si>
  <si>
    <t>Journal of Biomedical Materials Research</t>
  </si>
  <si>
    <t>10.1016/S0109-5641(01)00049-5</t>
  </si>
  <si>
    <t>Long-term tensile bond durability of two different 4-META containing resin cements to dentin</t>
  </si>
  <si>
    <t>10.1016/S1359-835X(01)00136-1</t>
  </si>
  <si>
    <t>Flexural, impact and compressive properties of a rigid-thermoplastic matrix/cellulose fiber reinforced composites</t>
  </si>
  <si>
    <t>Composites - Part A: Applied Science and Manufacturing</t>
  </si>
  <si>
    <t>10.1016/S0143-7496(01)00035-5</t>
  </si>
  <si>
    <t>Adhesive contact and kinetics of adherence of a rigid conical punch on an elastic half-space (natural rubber)</t>
  </si>
  <si>
    <t>10.2472/jsms.51.1345</t>
  </si>
  <si>
    <t>Propagation behavior of the stress waves on the strip with a inclined notch</t>
  </si>
  <si>
    <t>Zairyo/Journal of the Society of Materials Science, Japan</t>
  </si>
  <si>
    <t>10.1016/S0143-7496(02)00052-0</t>
  </si>
  <si>
    <t>Kinetics of adherence of a rigid truncated cone on an elastic half-space (unfilled natural rubber)</t>
  </si>
  <si>
    <t>10.1016/S0040-1951(01)00058-0</t>
  </si>
  <si>
    <t>Experimental analysis of slip distribution along a fault segment under stick-slip and stable sliding conditions</t>
  </si>
  <si>
    <t>10.1016/S0022-3093(01)00571-3</t>
  </si>
  <si>
    <t>Properties of PMMA artificially aged</t>
  </si>
  <si>
    <t>Journal of Non-Crystalline Solids</t>
  </si>
  <si>
    <t>10.1016/S0020-7683(00)00168-2</t>
  </si>
  <si>
    <t>On crack-tip cooling during dynamic crack initiation</t>
  </si>
  <si>
    <t>10.1299/kikaia.67.697</t>
  </si>
  <si>
    <t>Fatigue fracture property of the amorphous high polymer materials at high temperature</t>
  </si>
  <si>
    <t>Nihon Kikai Gakkai Ronbunshu, A Hen/Transactions of the Japan Society of Mechanical Engineers, Part A</t>
  </si>
  <si>
    <t>10.1179/146580101101541480</t>
  </si>
  <si>
    <t>Evolution of dynamic fractures in poly(methyl methacrylate)</t>
  </si>
  <si>
    <t>Plastics, Rubber and Composites Processing and Applications</t>
  </si>
  <si>
    <t>10.1351/pac200173060897</t>
  </si>
  <si>
    <t>Blends containing core-shell impact modifiers part 1. Structure and tensile deformation mechanisms (IUPAC Technical Report)</t>
  </si>
  <si>
    <t>10.1295/polymj.33.819</t>
  </si>
  <si>
    <t>In situ SEM observation of fracture processes in thin film of poly(methyl methacrylate)</t>
  </si>
  <si>
    <t>Polymer Journal</t>
  </si>
  <si>
    <t>10.1002/1521-3900(200105)169:1&lt;159::AID-MASY159&gt;3.0.CO;2-A</t>
  </si>
  <si>
    <t>Filled PMMA: Mechanical properties and fracture behaviour</t>
  </si>
  <si>
    <t>Macromolecular Symposia</t>
  </si>
  <si>
    <t>10.1002/pen.11369</t>
  </si>
  <si>
    <t>Effects of PC-PMMA block copolymer on the compatibility and interfacial properties of PC/SAN blends</t>
  </si>
  <si>
    <t>10.1016/S0021-9290(99)00107-4</t>
  </si>
  <si>
    <t>Mechanical strength of the cement-bone interface is greater in shear than in tension</t>
  </si>
  <si>
    <t>10.1021/ma970125x</t>
  </si>
  <si>
    <t>Adhesion of polymer interfaces reinforced with random and diblock copolymers as a function of geometry</t>
  </si>
  <si>
    <t>10.1016/S1566-1369(99)80004-1</t>
  </si>
  <si>
    <t>Fatigue and fracture of plane elements with sharp notches under biaxial loading</t>
  </si>
  <si>
    <t>10.1016/S0109-5641(99)00038-X</t>
  </si>
  <si>
    <t>Bond strength and failure analysis of lining materials to denture resin</t>
  </si>
  <si>
    <t>10.1111/j.1532-849X.1999.tb00004.x</t>
  </si>
  <si>
    <t>Reinforcement of denture base resin with glass fillers</t>
  </si>
  <si>
    <t>10.1023/A:1008944127971</t>
  </si>
  <si>
    <t>New starch-based thermoplastic hydrogels for use as bone cements or drug-delivery carriers</t>
  </si>
  <si>
    <t>10.1002/(SICI)1097-4636(199823)43:3&lt;261::AID-JBM6&gt;3.0.CO;2-L</t>
  </si>
  <si>
    <t>Precoating of ultrahigh molecular weight polyethylene with polymethylmethacrylate: Interfacial strength</t>
  </si>
  <si>
    <t>10.1016/S0142-9612(98)00062-3</t>
  </si>
  <si>
    <t>Development of bioactive bone cement and its clinical applications</t>
  </si>
  <si>
    <t>10.1002/(SICI)1099-0488(199805)36:7&lt;1235::AID-POLB13&gt;3.0.CO;2-9</t>
  </si>
  <si>
    <t>Blends of poly(methyl methacrylate) (PMMA) with PMMA ionomers: Mechanical properties</t>
  </si>
  <si>
    <t>10.1016/S0013-7944(97)00096-9</t>
  </si>
  <si>
    <t>Experimental determination of interlaminar G&lt;inf&gt;Ic&lt;/inf&gt; using a fully embedded centre-cracked specimen</t>
  </si>
  <si>
    <t>10.1002/(SICI)1097-4636(19970915)36:4&lt;441::AID-JBM2&gt;3.0.CO;2-E</t>
  </si>
  <si>
    <t>Bending and fracture toughness of woven self-reinforced composite poly(methyl methacrylate)</t>
  </si>
  <si>
    <t>10.1002/(SICI)1097-4636(199723)38:3&lt;211::AID-JBM5&gt;3.0.CO;2-S</t>
  </si>
  <si>
    <t>Fracture toughness of CoCr alloy-PMMA cement interface</t>
  </si>
  <si>
    <t>10.1023/A:1018574109544</t>
  </si>
  <si>
    <t>Reliability of PMMA bone cement fixation: Fracture and fatigue crack-growth behaviour</t>
  </si>
  <si>
    <t>10.1023/a:1007346203407</t>
  </si>
  <si>
    <t>Fracture initiation at sharp notches under mode I, mode II, and mild mixed mode loading</t>
  </si>
  <si>
    <t>10.1016/S0021-9290(96)00164-9</t>
  </si>
  <si>
    <t>Tensile strength of the cement-bone interface depends on the amount of bone interdigitated with PMMA cement</t>
  </si>
  <si>
    <t>10.1023/A:1007321906116</t>
  </si>
  <si>
    <t>Displacement fields around a crack tip in polymers</t>
  </si>
  <si>
    <t>10.2472/jsms.46.1255</t>
  </si>
  <si>
    <t>Effect of compressive stress on fatigue crack propagation in polymers</t>
  </si>
  <si>
    <t>10.1299/kikaia.63.2290</t>
  </si>
  <si>
    <t>Life predictions and observations of crack closure behavior of surface fatigue cracks in PMMA with residual stresses</t>
  </si>
  <si>
    <t>Nippon Kikai Gakkai Ronbunshu, A Hen/Transactions of the Japan Society of Mechanical Engineers, Part A</t>
  </si>
  <si>
    <t>10.1097/00005131-199711000-00006</t>
  </si>
  <si>
    <t>Hip Screw augmentation with an in situ-setting calcium phosphate cement: An in vitro biomechanical analysis</t>
  </si>
  <si>
    <t>10.1051/jp4:19973157</t>
  </si>
  <si>
    <t>Loading rate dependence of the deformation and fracture mechanisms in impact modified poly(methyl methacrylate)</t>
  </si>
  <si>
    <t>Journal De Physique. IV : JP</t>
  </si>
  <si>
    <t>10.1299/kikaia.63.1385</t>
  </si>
  <si>
    <t>Experimental analysis of displacement fields around a crack tip in polymers</t>
  </si>
  <si>
    <t>10.1055/s-2008-1035133</t>
  </si>
  <si>
    <t>Damage in various intraocular lenses by Neodymium:YAG laser photodisruption</t>
  </si>
  <si>
    <t>Klinische Monatsblatter fur Augenheilkunde</t>
  </si>
  <si>
    <t>10.1021/bk-1996-0648.ch011</t>
  </si>
  <si>
    <t>Healing and Fracture Studies in Incompletely Annealed Latex Films and Related Materials</t>
  </si>
  <si>
    <t>ACS Symposium Series</t>
  </si>
  <si>
    <t>10.1007/BF00366351</t>
  </si>
  <si>
    <t>High ductility in poly(methyl methacrylate) induced by absorption and desorption of an acetonitrile aqueous solution</t>
  </si>
  <si>
    <t>10.1007/BF02953628</t>
  </si>
  <si>
    <t>Micro-strain distribution around a crack tip by electron beam moiré methods</t>
  </si>
  <si>
    <t>KSME Journal</t>
  </si>
  <si>
    <t>10.1016/0020-7683(94)00288-8</t>
  </si>
  <si>
    <t>Interlaminar dynamic crack propagation</t>
  </si>
  <si>
    <t>10.3109/00016359509005954</t>
  </si>
  <si>
    <t>Bonding of resin teeth to the polymethyl methacrylate denture base material</t>
  </si>
  <si>
    <t>Acta Odontologica Scandinavica</t>
  </si>
  <si>
    <t>10.1016/0142-9612(95)98900-Y</t>
  </si>
  <si>
    <t>Self-reinforced composite poly(methyl methacrylate): static and fatigue properties</t>
  </si>
  <si>
    <t>10.1007/BF00053333</t>
  </si>
  <si>
    <t>A modified double-torsion method for measuring the fracture toughness of polymeric ophthalmic lenses</t>
  </si>
  <si>
    <t>10.1016/0109-5641(94)90057-4</t>
  </si>
  <si>
    <t>Development of high-toughness resin for dental applications</t>
  </si>
  <si>
    <t>10.1016/0022-3913(94)90447-2</t>
  </si>
  <si>
    <t>Acrylic resin-fiber composite-part II: The effect of polymerization shrinkage of polymethyl methacrylate applied to fiber roving on transverse strength</t>
  </si>
  <si>
    <t>The Journal of Prosthetic Dentistry</t>
  </si>
  <si>
    <t>10.1299/kikaia.60.1193</t>
  </si>
  <si>
    <t>Applicability of Piezoelectric Ceramics to a Dipole Simulated AE Source</t>
  </si>
  <si>
    <t>Transactions of the Japan Society of Mechanical Engineers Series A</t>
  </si>
  <si>
    <t>10.1016/0032-3861(94)90034-5</t>
  </si>
  <si>
    <t>Adhesion and welding in the system SAN/PMMA</t>
  </si>
  <si>
    <t>10.1007/BF00351424</t>
  </si>
  <si>
    <t>Non-destructive evaluation of the micromechanism of the deformation process during tensile tests on polymers by the elastic-wave transfer function method</t>
  </si>
  <si>
    <t>10.1016/0142-9612(94)90266-6</t>
  </si>
  <si>
    <t>Experimental studies on a new bioactive bone cement: hydroxyapatite composite resin</t>
  </si>
  <si>
    <t>10.1111/j.1460-2695.1993.tb00082.x</t>
  </si>
  <si>
    <t>A STUDY OF SUPERIMPOSED FRACTURE MODES I, II AND III ON PMMA</t>
  </si>
  <si>
    <t>Fatigue &amp;amp; Fracture of Engineering Materials &amp;amp; Structures</t>
  </si>
  <si>
    <t>10.1016/0020-7683(93)90111-J</t>
  </si>
  <si>
    <t>Mixed-mode quantification for dynamic fracture initiation: Application to the compact compression specimen</t>
  </si>
  <si>
    <t>10.1177/073168449301200704</t>
  </si>
  <si>
    <t>Evaluation of the stress intensity factor of brittle polymers based on the crack arrest concept</t>
  </si>
  <si>
    <t>10.1080/10589759208952747</t>
  </si>
  <si>
    <t>Nondestructive evaluation of precursory stage of fracture on polymer by etfum</t>
  </si>
  <si>
    <t>Nondestructive Testing and Evaluation</t>
  </si>
  <si>
    <t>10.4012/dmj.11.141</t>
  </si>
  <si>
    <t>A New Procedure of the Tensile Fatigue Test for Dental Materials</t>
  </si>
  <si>
    <t>Dental Materials Journal</t>
  </si>
  <si>
    <t>10.1002/app.1992.070450809</t>
  </si>
  <si>
    <t>10.1016/0032-3950(91)90134-C</t>
  </si>
  <si>
    <t>Theory of the complete isotherm on the durability of polymers in surface-active media</t>
  </si>
  <si>
    <t>Polymer Science U.S.S.R.</t>
  </si>
  <si>
    <t>10.1016/0956-7151(91)90073-A</t>
  </si>
  <si>
    <t>The compressive failure of alumina containing controlled distributions of flaws</t>
  </si>
  <si>
    <t>Acta Metallurgica Et Materialia</t>
  </si>
  <si>
    <t>10.1029/91GL00214</t>
  </si>
  <si>
    <t>Geophysical Research Letters</t>
  </si>
  <si>
    <t>10.1097/00005131-199105020-00004</t>
  </si>
  <si>
    <t>Mechanical and biological effects of plate luting</t>
  </si>
  <si>
    <t>10.1007/BF01045743</t>
  </si>
  <si>
    <t>Mechanical behaviour of poly(methyl methacrylate) - Part 1 Tensile strength and fracture toughness</t>
  </si>
  <si>
    <t>10.1007/BF01045745</t>
  </si>
  <si>
    <t>Mechanical behaviour of poly(methyl methacrylate) - Part 3 Activation processes for fracture mechanism</t>
  </si>
  <si>
    <t>10.1299/kikaia.56.2411</t>
  </si>
  <si>
    <t>Ductile Fracture Behavior of Sheet Cracked Specimens under the Mode I - II Mixed-Mode Loading Condition</t>
  </si>
  <si>
    <t>10.1016/0020-7403(90)90004-3</t>
  </si>
  <si>
    <t>Fracture of an elastic strip containing a pair of collinear cracks perpendicular to the edges of the strip: Theory and experiment</t>
  </si>
  <si>
    <t>International Journal of Mechanical Sciences</t>
  </si>
  <si>
    <t>10.1002/pen.760302109</t>
  </si>
  <si>
    <t>Polymer Engineering &amp;amp; Science</t>
  </si>
  <si>
    <t>10.1016/0956-7151(90)90307-3</t>
  </si>
  <si>
    <t>Wing cracks and brittle compressive fracture</t>
  </si>
  <si>
    <t>10.1016/S0883-5403(06)80005-7</t>
  </si>
  <si>
    <t>Use of high-energy shock waves for bone cement removal</t>
  </si>
  <si>
    <t>Journal of Arthroplasty</t>
  </si>
  <si>
    <t>10.1016/0013-7944(89)90243-9</t>
  </si>
  <si>
    <t>The fracture behaviour of PMMA in mixed modes I and II</t>
  </si>
  <si>
    <t>10.1299/kikaia.55.2237</t>
  </si>
  <si>
    <t>Discussion of a Scalelike Fracture Surface Mark in Fine Ceramics</t>
  </si>
  <si>
    <t>10.1007/BF01115765</t>
  </si>
  <si>
    <t>Rubber-modified bone cement</t>
  </si>
  <si>
    <t>10.1088/0022-3727/21/1/012</t>
  </si>
  <si>
    <t>Fracture surface energy measurements of PMMA: A new experimental approach</t>
  </si>
  <si>
    <t>Journal of Physics D: Applied Physics</t>
  </si>
  <si>
    <t>10.1029/TC007i006p01243</t>
  </si>
  <si>
    <t>Can natural faults propagate under Mode II conditions?</t>
  </si>
  <si>
    <t>Tectonics</t>
  </si>
  <si>
    <t>10.1295/koron.45.683</t>
  </si>
  <si>
    <t>AE Characteristics and Fracture Toughness of Glass-Filled Poly(methyl methacrylate)</t>
  </si>
  <si>
    <t>Kobunshi Ronbunshu</t>
  </si>
  <si>
    <t>10.1295/polymj.20.673</t>
  </si>
  <si>
    <t>Improvement of adhesion of kevlar fiber to poly(methyl methacrylate)</t>
  </si>
  <si>
    <t>10.2472/jsms.37.447</t>
  </si>
  <si>
    <t>Condition of Fracture in Tension on Grooved Shafts of Thermoplastics</t>
  </si>
  <si>
    <t>Journal of the Society of Materials Science, Japan</t>
  </si>
  <si>
    <t>10.1007/BF00811683</t>
  </si>
  <si>
    <t>Effect of external mechanical loading on the character of the laser failure of polymethyl methacrylate</t>
  </si>
  <si>
    <t>Mechanics of Composite Materials</t>
  </si>
  <si>
    <t>10.1016/0167-8442(87)90017-6</t>
  </si>
  <si>
    <t>An improved experimental method for the determination of the critical stress intensity factor K&lt;inf&gt;Ic&lt;/inf&gt; of brittle materials</t>
  </si>
  <si>
    <t>10.1002/jbm.820210208</t>
  </si>
  <si>
    <t>10.1016/0142-9418(87)90032-8</t>
  </si>
  <si>
    <t>Fracture energy measurements in polycarbonate and PMMA</t>
  </si>
  <si>
    <t>10.1007/BF00547941</t>
  </si>
  <si>
    <t>Fatigue crack growth of PMMA in organic agents</t>
  </si>
  <si>
    <t>10.2472/jsms.35.1054</t>
  </si>
  <si>
    <t>Initiation of Wavy Striation in Environmental Fatigue of PMMA</t>
  </si>
  <si>
    <t>10.1016/0001-6160(86)90087-8</t>
  </si>
  <si>
    <t>The failure of brittle porous solids under compressive stress states</t>
  </si>
  <si>
    <t>Acta Metallurgica</t>
  </si>
  <si>
    <t>10.1007/BF00545209</t>
  </si>
  <si>
    <t>A new type of fatigue striation on PMMA immersed in organic agents</t>
  </si>
  <si>
    <t>10.1007/BF00556088</t>
  </si>
  <si>
    <t>Weathering of injection-moulded glassy polymers: changes in residual stress and fracture behaviour</t>
  </si>
  <si>
    <t>10.1002/pen.760251607</t>
  </si>
  <si>
    <t>Comparison of impact and compact tension fracture properties of poly(methyl methacrylate)</t>
  </si>
  <si>
    <t>10.1299/kikaia.51.1494</t>
  </si>
  <si>
    <t>Condition of Ductile and Brittle Fracture in Tension on Notched Plate of Rigid Plastics</t>
  </si>
  <si>
    <t>10.1002/pen.760250404</t>
  </si>
  <si>
    <t>Surface embrittlement of ductile polymers: A fracture mechanics analysis</t>
  </si>
  <si>
    <t>10.1007/BF00980760</t>
  </si>
  <si>
    <t>Environmental effects of silicone oil on mechanical properties of low and high molecular weight PMMA</t>
  </si>
  <si>
    <t>10.1016/0021-9290(84)90015-0</t>
  </si>
  <si>
    <t>Improvement of mechanical properties of acrylic bone cement by fiber reinforcement</t>
  </si>
  <si>
    <t>10.2472/jsms.32.88</t>
  </si>
  <si>
    <t>Application of Acoustic Emission Technique to Investigation of Fracture Processes in Glassy Polymers</t>
  </si>
  <si>
    <t>10.1016/0013-7944(83)90007-3</t>
  </si>
  <si>
    <t>Characteristics of brittle fracture under general combined modes including those under bi-axial tensile loads</t>
  </si>
  <si>
    <t>10.1002/jbm.820170305</t>
  </si>
  <si>
    <t>10.1016/0013-7944(83)90019-X</t>
  </si>
  <si>
    <t>Modeling of the frequency effect on fatigue crack propagation in PMMA</t>
  </si>
  <si>
    <t>10.1007/BF01130613</t>
  </si>
  <si>
    <t>Influence of load biaxiality on the fracture load of center cracked sheets</t>
  </si>
  <si>
    <t>10.2355/tetsutohagane1955.68.13_1830</t>
  </si>
  <si>
    <t>EVALUATION OF BRITTLE FRACTURE STRENGTH OF SURFACE NOTCHED ROUND BAR.</t>
  </si>
  <si>
    <t>TETSU TO HAGANE</t>
  </si>
  <si>
    <t>10.1002/jbm.820160515</t>
  </si>
  <si>
    <t>Thin film PMMA precoating for improved implant bone–cement fixation</t>
  </si>
  <si>
    <t>10.1007/BF00552073</t>
  </si>
  <si>
    <t>Fracture mechanics studies of crack healing and welding of polymers</t>
  </si>
  <si>
    <t>10.1002/app.1981.070260503</t>
  </si>
  <si>
    <t>Mechanical behavior of gradient polymers</t>
  </si>
  <si>
    <t>10.1016/0013-7944(81)90017-5</t>
  </si>
  <si>
    <t>Mixed-mode fracture angle and fracture locus of materials subjected to compressive loading</t>
  </si>
  <si>
    <t>10.1243/03093247V161009</t>
  </si>
  <si>
    <t>Crack propagation in thin plates under double torsion</t>
  </si>
  <si>
    <t>The Journal of Strain Analysis for Engineering Design</t>
  </si>
  <si>
    <t>10.1007/BF02265216</t>
  </si>
  <si>
    <t>Fatigue crack growth in polymers</t>
  </si>
  <si>
    <t>10.1002/pen.760200810</t>
  </si>
  <si>
    <t>A comparative study of the tensile and charpy impact tests from a fracture mechanics viewpoint</t>
  </si>
  <si>
    <t>10.1088/0022-3727/11/4/022</t>
  </si>
  <si>
    <t>The mechanics of indentation fracture in poly(methyl methacrylate)</t>
  </si>
  <si>
    <t>10.1295/koron.35.543</t>
  </si>
  <si>
    <t>Effects of the notch shapes of test specimen on the charpy impact value of poly (methyl methacrylate) and polypropylene</t>
  </si>
  <si>
    <t>KOBUNSHI RONBUNSHU</t>
  </si>
  <si>
    <t>10.1016/0032-3861(78)90320-8</t>
  </si>
  <si>
    <t>Generalized theory of the total fracture surface energy for glassy organic polymers</t>
  </si>
  <si>
    <t>10.1520/stp27396s</t>
  </si>
  <si>
    <t>INVESTIGATION OF AXISYMMETRIC CRACK PROPAGATION.</t>
  </si>
  <si>
    <t>ASTM Special Technical Publication</t>
  </si>
  <si>
    <t>10.1007/BF00036011</t>
  </si>
  <si>
    <t>Further results on the angled crack problem</t>
  </si>
  <si>
    <t>10.1007/BF00554938</t>
  </si>
  <si>
    <t>Craze formation and growth in anisotropic polymers</t>
  </si>
  <si>
    <t>10.1002/app.1975.070190603</t>
  </si>
  <si>
    <t>10.1007/BF00552926</t>
  </si>
  <si>
    <t>Temperature effects in the fracture of PMMA</t>
  </si>
  <si>
    <t>10.1007/BF00856367</t>
  </si>
  <si>
    <t>Comparison of the long-term strengths of polymers under uniaxial alternating and pulsating loads</t>
  </si>
  <si>
    <t>Polymer Mechanics</t>
  </si>
  <si>
    <t>10.1080/14786436908217795</t>
  </si>
  <si>
    <t>Temperature dependence of yield and fracture in polymethylmethacrylate</t>
  </si>
  <si>
    <t>Philosophical Magazine</t>
  </si>
  <si>
    <r>
      <t>The effects of functional azo initiator on PMMA and polyurethane IPN systems. III. Tear resistance and crack growth of PBD(1,2)</t>
    </r>
    <r>
      <rPr>
        <sz val="11"/>
        <color theme="1"/>
        <rFont val="宋体"/>
        <family val="2"/>
      </rPr>
      <t>‐</t>
    </r>
    <r>
      <rPr>
        <sz val="11"/>
        <color theme="1"/>
        <rFont val="Times New Roman"/>
        <family val="1"/>
      </rPr>
      <t>PU/PMMA (50%) blends</t>
    </r>
  </si>
  <si>
    <r>
      <t>Dynamic tensile</t>
    </r>
    <r>
      <rPr>
        <sz val="11"/>
        <color theme="1"/>
        <rFont val="宋体"/>
        <family val="2"/>
      </rPr>
      <t>‐</t>
    </r>
    <r>
      <rPr>
        <sz val="11"/>
        <color theme="1"/>
        <rFont val="Times New Roman"/>
        <family val="1"/>
      </rPr>
      <t>failure</t>
    </r>
    <r>
      <rPr>
        <sz val="11"/>
        <color theme="1"/>
        <rFont val="宋体"/>
        <family val="2"/>
      </rPr>
      <t>‐</t>
    </r>
    <r>
      <rPr>
        <sz val="11"/>
        <color theme="1"/>
        <rFont val="Times New Roman"/>
        <family val="1"/>
      </rPr>
      <t>induced velocity deficits in rock</t>
    </r>
  </si>
  <si>
    <r>
      <t>Methanol</t>
    </r>
    <r>
      <rPr>
        <sz val="11"/>
        <color theme="1"/>
        <rFont val="宋体"/>
        <family val="2"/>
      </rPr>
      <t>‐</t>
    </r>
    <r>
      <rPr>
        <sz val="11"/>
        <color theme="1"/>
        <rFont val="Times New Roman"/>
        <family val="1"/>
      </rPr>
      <t>Induced crack healing in poly(methyl methacrylate)</t>
    </r>
  </si>
  <si>
    <r>
      <t>Bone</t>
    </r>
    <r>
      <rPr>
        <sz val="11"/>
        <color theme="1"/>
        <rFont val="宋体"/>
        <family val="2"/>
      </rPr>
      <t>‐</t>
    </r>
    <r>
      <rPr>
        <sz val="11"/>
        <color theme="1"/>
        <rFont val="Times New Roman"/>
        <family val="1"/>
      </rPr>
      <t>particle</t>
    </r>
    <r>
      <rPr>
        <sz val="11"/>
        <color theme="1"/>
        <rFont val="宋体"/>
        <family val="2"/>
      </rPr>
      <t>‐</t>
    </r>
    <r>
      <rPr>
        <sz val="11"/>
        <color theme="1"/>
        <rFont val="Times New Roman"/>
        <family val="1"/>
      </rPr>
      <t>impregnated bone cement: An in vitro study</t>
    </r>
  </si>
  <si>
    <r>
      <t>Mechanical strength of poly(methyl methacrylate) cement</t>
    </r>
    <r>
      <rPr>
        <sz val="11"/>
        <color theme="1"/>
        <rFont val="宋体"/>
        <family val="2"/>
      </rPr>
      <t>‐</t>
    </r>
    <r>
      <rPr>
        <sz val="11"/>
        <color theme="1"/>
        <rFont val="Times New Roman"/>
        <family val="1"/>
      </rPr>
      <t>human bone interfaces</t>
    </r>
  </si>
  <si>
    <r>
      <t>Stress wave</t>
    </r>
    <r>
      <rPr>
        <sz val="11"/>
        <color theme="1"/>
        <rFont val="宋体"/>
        <family val="2"/>
      </rPr>
      <t>‐</t>
    </r>
    <r>
      <rPr>
        <sz val="11"/>
        <color theme="1"/>
        <rFont val="Times New Roman"/>
        <family val="1"/>
      </rPr>
      <t>initiated fracture in amorphous thermoplastics</t>
    </r>
  </si>
  <si>
    <t>material</t>
    <phoneticPr fontId="3" type="noConversion"/>
  </si>
  <si>
    <t>specimen</t>
    <phoneticPr fontId="3" type="noConversion"/>
  </si>
  <si>
    <t>temperature</t>
    <phoneticPr fontId="3" type="noConversion"/>
  </si>
  <si>
    <t>K_IC</t>
    <phoneticPr fontId="3" type="noConversion"/>
  </si>
  <si>
    <t>K_IIC</t>
    <phoneticPr fontId="3" type="noConversion"/>
  </si>
  <si>
    <t>storage_modulus</t>
    <phoneticPr fontId="3" type="noConversion"/>
  </si>
  <si>
    <t>loss_modulus</t>
    <phoneticPr fontId="3" type="noConversion"/>
  </si>
  <si>
    <t>elastic_modulus</t>
    <phoneticPr fontId="3" type="noConversion"/>
  </si>
  <si>
    <t>poisson_ratio</t>
    <phoneticPr fontId="3" type="noConversion"/>
  </si>
  <si>
    <t>tensile_strength</t>
    <phoneticPr fontId="3" type="noConversion"/>
  </si>
  <si>
    <t>yield_strength</t>
    <phoneticPr fontId="3" type="noConversion"/>
  </si>
  <si>
    <t>load_disp_curve</t>
    <phoneticPr fontId="3" type="noConversion"/>
  </si>
  <si>
    <t>PMMA</t>
    <phoneticPr fontId="3" type="noConversion"/>
  </si>
  <si>
    <t>The tensile-loading shear fracture (TLSF) specimen</t>
    <phoneticPr fontId="3" type="noConversion"/>
  </si>
  <si>
    <t>PMMA-based dental polymer</t>
    <phoneticPr fontId="3" type="noConversion"/>
  </si>
  <si>
    <t>U-notched sample, cracked sample, standard tensile test sample</t>
    <phoneticPr fontId="3" type="noConversion"/>
  </si>
  <si>
    <t>double-edged notched Brazilian disk (DNBD)</t>
    <phoneticPr fontId="3" type="noConversion"/>
  </si>
  <si>
    <t>compression_strength</t>
    <phoneticPr fontId="3" type="noConversion"/>
  </si>
  <si>
    <t>shear_strength</t>
    <phoneticPr fontId="3" type="noConversion"/>
  </si>
  <si>
    <t>T_stress</t>
    <phoneticPr fontId="3" type="noConversion"/>
  </si>
  <si>
    <t>not related</t>
    <phoneticPr fontId="3" type="noConversion"/>
  </si>
  <si>
    <t>bone</t>
    <phoneticPr fontId="3" type="noConversion"/>
  </si>
  <si>
    <t>strain_field</t>
    <phoneticPr fontId="3" type="noConversion"/>
  </si>
  <si>
    <t>PMMA-cement</t>
    <phoneticPr fontId="3" type="noConversion"/>
  </si>
  <si>
    <t>cylinder</t>
    <phoneticPr fontId="3" type="noConversion"/>
  </si>
  <si>
    <t>note</t>
    <phoneticPr fontId="3" type="noConversion"/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</si>
  <si>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</si>
  <si>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</si>
  <si>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</si>
  <si>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</si>
  <si>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</si>
  <si>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</si>
  <si>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</si>
  <si>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</si>
  <si>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</si>
  <si>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</si>
  <si>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</si>
  <si>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</si>
  <si>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</si>
  <si>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</si>
  <si>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</si>
  <si>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</si>
  <si>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</si>
  <si>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</si>
  <si>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</si>
  <si>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</si>
  <si>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index</t>
    <phoneticPr fontId="3" type="noConversion"/>
  </si>
  <si>
    <t>PMMA</t>
    <phoneticPr fontId="3" type="noConversion"/>
  </si>
  <si>
    <t>central cracked plate (CCP) and compact tension shear (CTS) specimens</t>
    <phoneticPr fontId="3" type="noConversion"/>
  </si>
  <si>
    <t>loading_angle</t>
    <phoneticPr fontId="3" type="noConversion"/>
  </si>
  <si>
    <t>pre_crack_length</t>
    <phoneticPr fontId="3" type="noConversion"/>
  </si>
  <si>
    <t>friction_coefficient</t>
    <phoneticPr fontId="3" type="noConversion"/>
  </si>
  <si>
    <t>compact tension specimen</t>
    <phoneticPr fontId="3" type="noConversion"/>
  </si>
  <si>
    <t xml:space="preserve">compression-Molded (CM) Samples, three-point bending </t>
    <phoneticPr fontId="3" type="noConversion"/>
  </si>
  <si>
    <t>flexural_strength</t>
    <phoneticPr fontId="3" type="noConversion"/>
  </si>
  <si>
    <t>impact_strength</t>
    <phoneticPr fontId="3" type="noConversion"/>
  </si>
  <si>
    <t>PMMA/PHBV</t>
    <phoneticPr fontId="3" type="noConversion"/>
  </si>
  <si>
    <t>elongation</t>
    <phoneticPr fontId="3" type="noConversion"/>
  </si>
  <si>
    <t>cannot access</t>
  </si>
  <si>
    <t>cannot access</t>
    <phoneticPr fontId="3" type="noConversion"/>
  </si>
  <si>
    <t>PMMA-CNF</t>
    <phoneticPr fontId="3" type="noConversion"/>
  </si>
  <si>
    <t>not related(hydraulic)</t>
    <phoneticPr fontId="3" type="noConversion"/>
  </si>
  <si>
    <t>PMMA</t>
    <phoneticPr fontId="3" type="noConversion"/>
  </si>
  <si>
    <t>PMMA bone cement</t>
    <phoneticPr fontId="3" type="noConversion"/>
  </si>
  <si>
    <t>wedge splitting test</t>
    <phoneticPr fontId="3" type="noConversion"/>
  </si>
  <si>
    <t>density</t>
    <phoneticPr fontId="3" type="noConversion"/>
  </si>
  <si>
    <t>compression_modulus</t>
    <phoneticPr fontId="3" type="noConversion"/>
  </si>
  <si>
    <t>volume_fraction</t>
    <phoneticPr fontId="3" type="noConversion"/>
  </si>
  <si>
    <t>G_c</t>
    <phoneticPr fontId="3" type="noConversion"/>
  </si>
  <si>
    <t>semi-circular bend, pseudo-compact tension, pseudo-semi-circular bend</t>
    <phoneticPr fontId="3" type="noConversion"/>
  </si>
  <si>
    <t>simple tension</t>
    <phoneticPr fontId="3" type="noConversion"/>
  </si>
  <si>
    <t>disc</t>
    <phoneticPr fontId="3" type="noConversion"/>
  </si>
  <si>
    <t>not ideal</t>
    <phoneticPr fontId="3" type="noConversion"/>
  </si>
  <si>
    <t>HC-PMMA</t>
    <phoneticPr fontId="3" type="noConversion"/>
  </si>
  <si>
    <t>cylinder</t>
    <phoneticPr fontId="3" type="noConversion"/>
  </si>
  <si>
    <t>PMMA(reinforced)</t>
    <phoneticPr fontId="3" type="noConversion"/>
  </si>
  <si>
    <t>simple tension, three point bending</t>
    <phoneticPr fontId="3" type="noConversion"/>
  </si>
  <si>
    <t>PMMA/PKS</t>
    <phoneticPr fontId="3" type="noConversion"/>
  </si>
  <si>
    <t>cylinder, three point bend</t>
    <phoneticPr fontId="3" type="noConversion"/>
  </si>
  <si>
    <t>rectangular specimen with U-shaped notch</t>
    <phoneticPr fontId="3" type="noConversion"/>
  </si>
  <si>
    <t>specimen with rectangular or circular hole</t>
    <phoneticPr fontId="3" type="noConversion"/>
  </si>
  <si>
    <t>not related(numerical)</t>
    <phoneticPr fontId="3" type="noConversion"/>
  </si>
  <si>
    <t>U-notched sample</t>
    <phoneticPr fontId="3" type="noConversion"/>
  </si>
  <si>
    <t>K_IIIC</t>
    <phoneticPr fontId="3" type="noConversion"/>
  </si>
  <si>
    <t>key-hole notched sample</t>
    <phoneticPr fontId="3" type="noConversion"/>
  </si>
  <si>
    <t>V-notched specimen</t>
    <phoneticPr fontId="3" type="noConversion"/>
  </si>
  <si>
    <t>PMMA-B-CPP</t>
    <phoneticPr fontId="3" type="noConversion"/>
  </si>
  <si>
    <t>fibre-modified PMMA</t>
    <phoneticPr fontId="3" type="noConversion"/>
  </si>
  <si>
    <t>three point bend</t>
    <phoneticPr fontId="3" type="noConversion"/>
  </si>
  <si>
    <t>CT, double cantilever beam</t>
    <phoneticPr fontId="3" type="noConversion"/>
  </si>
  <si>
    <t>PDMS/PMMA</t>
    <phoneticPr fontId="3" type="noConversion"/>
  </si>
  <si>
    <t>fracture_load_disp</t>
    <phoneticPr fontId="3" type="noConversion"/>
  </si>
  <si>
    <t>not related(crack speed)</t>
    <phoneticPr fontId="3" type="noConversion"/>
  </si>
  <si>
    <t>Study of Damage Mechanisms of Amorphous and Low Semicrystalline Polymers under Tensile Deformation by Ultrasmall-Angle X-ray Scattering</t>
    <phoneticPr fontId="3" type="noConversion"/>
  </si>
  <si>
    <t>PMMA/fibre</t>
    <phoneticPr fontId="3" type="noConversion"/>
  </si>
  <si>
    <t>single edge notched bending, compact tension</t>
    <phoneticPr fontId="3" type="noConversion"/>
  </si>
  <si>
    <t>PMMA/HA</t>
    <phoneticPr fontId="3" type="noConversion"/>
  </si>
  <si>
    <t>simple tension, flexural test (three point bend)</t>
    <phoneticPr fontId="3" type="noConversion"/>
  </si>
  <si>
    <t>PMMA</t>
    <phoneticPr fontId="3" type="noConversion"/>
  </si>
  <si>
    <t>compact tension, semi-circular bend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</si>
</sst>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9"/>
      <name val="宋体"/>
      <family val="3"/>
      <charset val="134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常规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</dxfs>
  <tableStyles count="1" defaultTableStyle="TableStyleMedium9" defaultPivotStyle="PivotStyleLight16">
    <tableStyle name="表样式 1" pivot="0" count="0" xr9:uid="{F02D8845-457E-495A-BAF1-88FBA14DB8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307E88-C217-408F-A4E4-FE55C11F2378}" name="表4" displayName="表4" ref="A1:BB426" totalsRowShown="0" headerRowDxfId="55" dataDxfId="54">
  <tableColumns count="54">
    <tableColumn id="1" xr3:uid="{1CD4E91A-1BE8-4CE2-86BE-933DBE31CCF1}" name="index" dataDxfId="53"/>
    <tableColumn id="2" xr3:uid="{64777412-109A-44E7-B340-6B5CE327CECC}" name="doi" dataDxfId="52"/>
    <tableColumn id="3" xr3:uid="{97B3C2CA-5F9E-436B-8D94-34621AE72586}" name="title" dataDxfId="51"/>
    <tableColumn id="4" xr3:uid="{880B8A59-9309-4876-8A84-6183B827E612}" name="publication_name" dataDxfId="50"/>
    <tableColumn id="5" xr3:uid="{50972D0B-BA9C-4D26-90FF-7CDB616C593F}" name="url" dataDxfId="49"/>
    <tableColumn id="6" xr3:uid="{3B1BBF01-6FE4-4321-A995-7A387E9EBC04}" name="note" dataDxfId="48"/>
    <tableColumn id="7" xr3:uid="{D71C519F-D3BD-4DF4-98F9-D626945FB99D}" name="material" dataDxfId="47"/>
    <tableColumn id="9" xr3:uid="{7CD7DD41-9799-4AD5-A880-D34A0A06A726}" name="specimen" dataDxfId="46"/>
    <tableColumn id="46" xr3:uid="{B1D29CAF-B1EC-4015-9CDA-F031995AC7F9}" name="loading_angle" dataDxfId="45"/>
    <tableColumn id="47" xr3:uid="{43A1852B-4583-45BD-B37A-EF74380D8C36}" name="pre_crack_length" dataDxfId="44"/>
    <tableColumn id="11" xr3:uid="{980B6E15-B3FF-4B6B-A78F-A84AA4D73060}" name="temperature" dataDxfId="43"/>
    <tableColumn id="12" xr3:uid="{F65F646F-9754-4BF7-842F-FD3EC9D0719F}" name="K_IC" dataDxfId="42"/>
    <tableColumn id="13" xr3:uid="{652B395D-1817-4CEF-AD6D-9EF93DCBC479}" name="K_IIC" dataDxfId="41"/>
    <tableColumn id="56" xr3:uid="{50FBAFDD-C2F2-414B-807E-6E6739D1AFD8}" name="K_IIIC" dataDxfId="40"/>
    <tableColumn id="52" xr3:uid="{98FDB737-17D7-4E3D-A704-A24364E5B969}" name="density" dataDxfId="39"/>
    <tableColumn id="54" xr3:uid="{D440285E-6BEF-4D7B-AFCC-4B12BD2888BD}" name="volume_fraction" dataDxfId="38"/>
    <tableColumn id="14" xr3:uid="{91CAE428-72B3-45E8-9896-669A309FEE45}" name="storage_modulus" dataDxfId="37"/>
    <tableColumn id="15" xr3:uid="{F6DE192D-6977-460B-A16F-4C48072E7F0D}" name="loss_modulus" dataDxfId="36"/>
    <tableColumn id="16" xr3:uid="{79F8372D-0004-4D5B-A3E4-B0D1378BB1A0}" name="elastic_modulus" dataDxfId="35"/>
    <tableColumn id="53" xr3:uid="{30C8BFBB-741C-41A0-98D4-B106089D855D}" name="compression_modulus" dataDxfId="34"/>
    <tableColumn id="17" xr3:uid="{A2504416-9D1E-4A32-92EA-E4E77FA1EA95}" name="poisson_ratio" dataDxfId="33"/>
    <tableColumn id="51" xr3:uid="{18CDB38F-AC7C-4C83-BF12-6136B9FAF968}" name="elongation" dataDxfId="32"/>
    <tableColumn id="49" xr3:uid="{9EDD9196-8E5A-4AA6-ADB4-30FFBCB98147}" name="flexural_strength" dataDxfId="31"/>
    <tableColumn id="18" xr3:uid="{F1162932-6406-4D92-A297-2F43C47843B1}" name="tensile_strength" dataDxfId="30"/>
    <tableColumn id="19" xr3:uid="{7579A692-BC1D-4640-BA6D-EDFC2A60D961}" name="shear_strength" dataDxfId="29"/>
    <tableColumn id="20" xr3:uid="{BD88DDE9-D8BC-48CF-9DC5-B47857271FA3}" name="compression_strength" dataDxfId="28"/>
    <tableColumn id="50" xr3:uid="{B5F877AF-76E0-4A6E-B863-B2163207F29E}" name="impact_strength" dataDxfId="27"/>
    <tableColumn id="21" xr3:uid="{B9EA6E90-BCC1-4775-988B-4990762E33D3}" name="yield_strength" dataDxfId="26"/>
    <tableColumn id="48" xr3:uid="{C7BAFB37-0A7C-4985-97D7-8251150CF536}" name="friction_coefficient" dataDxfId="25"/>
    <tableColumn id="22" xr3:uid="{F5CE9003-6D23-4A87-A312-CFEF210313D1}" name="fracture_load_disp" dataDxfId="24"/>
    <tableColumn id="55" xr3:uid="{79F1C036-D49A-4D9E-AD4F-E1767F78D979}" name="G_c" dataDxfId="23"/>
    <tableColumn id="23" xr3:uid="{D8F0BECC-125C-43A8-A43A-3C66AC7CC25B}" name="T_stress" dataDxfId="22"/>
    <tableColumn id="24" xr3:uid="{B2B825E4-30A7-4D22-9254-4770532F4A52}" name="load_disp_curve" dataDxfId="21"/>
    <tableColumn id="25" xr3:uid="{63731B61-81DB-4478-BFA3-A0006CC3649D}" name="strain_field" dataDxfId="20"/>
    <tableColumn id="26" xr3:uid="{B1CEB0FA-D9F2-4FE6-B267-08BB9DA53172}" name="列2" dataDxfId="19"/>
    <tableColumn id="27" xr3:uid="{CEB43356-6E20-4C5D-9D19-C05302477D79}" name="列3" dataDxfId="18"/>
    <tableColumn id="28" xr3:uid="{14CC1034-A7FC-4C42-A491-F055246D4A0B}" name="列4" dataDxfId="17"/>
    <tableColumn id="29" xr3:uid="{DC503EAA-D0D2-4EEF-AA17-AD76F369C291}" name="列5" dataDxfId="16"/>
    <tableColumn id="30" xr3:uid="{3389AB52-B83C-4AAE-8861-C3A885D089B1}" name="列6" dataDxfId="15"/>
    <tableColumn id="31" xr3:uid="{F06E86E0-4DF6-4474-9ECE-ABA6B59041DF}" name="列7" dataDxfId="14"/>
    <tableColumn id="32" xr3:uid="{7DE4C976-235C-4061-A0F8-9BA3DFC9FFBB}" name="列8" dataDxfId="13"/>
    <tableColumn id="33" xr3:uid="{29BAFB48-C83E-417B-B8AB-FCCFE823AAE7}" name="列9" dataDxfId="12"/>
    <tableColumn id="34" xr3:uid="{41A548E8-42D6-420D-999E-A9BC1B3BC115}" name="列10" dataDxfId="11"/>
    <tableColumn id="35" xr3:uid="{473605D5-B72C-4C36-87E3-36A298CA4B7A}" name="列11" dataDxfId="10"/>
    <tableColumn id="36" xr3:uid="{6B0F1C92-87FD-41F6-B181-04F0A62DBD07}" name="列12" dataDxfId="9"/>
    <tableColumn id="37" xr3:uid="{64E4F107-97D1-499D-A843-57C744E330B6}" name="列13" dataDxfId="8"/>
    <tableColumn id="38" xr3:uid="{74332C26-4479-40A1-909D-212855430B5C}" name="列14" dataDxfId="7"/>
    <tableColumn id="39" xr3:uid="{CB8FBF4B-4F33-4B37-ABCA-F32D5AB2525F}" name="列15" dataDxfId="6"/>
    <tableColumn id="40" xr3:uid="{B868F042-D8D3-4DA7-AE23-BF746A9BD082}" name="列16" dataDxfId="5"/>
    <tableColumn id="41" xr3:uid="{11A4F2EB-C588-45A8-97EB-677E5425BB6E}" name="列17" dataDxfId="4"/>
    <tableColumn id="42" xr3:uid="{5465A9B0-ADA8-459D-816A-2A791310F78D}" name="列18" dataDxfId="3"/>
    <tableColumn id="43" xr3:uid="{30273518-29B6-437B-8A5F-0D17B9598FD5}" name="列19" dataDxfId="2"/>
    <tableColumn id="44" xr3:uid="{AF5C43BA-D185-441F-8031-7172BEA148A7}" name="列20" dataDxfId="1"/>
    <tableColumn id="45" xr3:uid="{E2EED6B6-556E-4CCA-9065-D6D74593397E}" name="列2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26"/>
  <sheetViews>
    <sheetView tabSelected="1" zoomScale="85" zoomScaleNormal="85" workbookViewId="0">
      <pane xSplit="1" topLeftCell="M1" activePane="topRight" state="frozen"/>
      <selection pane="topRight" activeCell="AC19" sqref="AC19"/>
    </sheetView>
  </sheetViews>
  <sheetFormatPr defaultRowHeight="13.8" x14ac:dyDescent="0.25"/>
  <cols>
    <col min="1" max="1" width="8.88671875" style="1"/>
    <col min="2" max="2" width="11.77734375" style="1" customWidth="1"/>
    <col min="3" max="3" width="77.109375" style="1" customWidth="1"/>
    <col min="4" max="4" width="17.33203125" style="1" customWidth="1"/>
    <col min="5" max="5" width="8.88671875" style="1"/>
    <col min="6" max="6" width="11.5546875" style="1" customWidth="1"/>
    <col min="7" max="7" width="9.44140625" style="1" customWidth="1"/>
    <col min="8" max="8" width="52.44140625" style="1" customWidth="1"/>
    <col min="9" max="10" width="12.88671875" style="1" customWidth="1"/>
    <col min="11" max="11" width="12.33203125" style="1" customWidth="1"/>
    <col min="12" max="16" width="8.88671875" style="1"/>
    <col min="17" max="17" width="16.77734375" style="1" customWidth="1"/>
    <col min="18" max="18" width="14.88671875" style="1" customWidth="1"/>
    <col min="19" max="20" width="16.6640625" style="1" customWidth="1"/>
    <col min="21" max="23" width="14.6640625" style="1" customWidth="1"/>
    <col min="24" max="24" width="15.88671875" style="1" customWidth="1"/>
    <col min="25" max="25" width="14.5546875" style="1" customWidth="1"/>
    <col min="26" max="27" width="20.5546875" style="1" customWidth="1"/>
    <col min="28" max="29" width="14.5546875" style="1" customWidth="1"/>
    <col min="30" max="32" width="13.5546875" style="1" customWidth="1"/>
    <col min="33" max="33" width="16.109375" style="1" customWidth="1"/>
    <col min="34" max="34" width="11.88671875" style="1" customWidth="1"/>
    <col min="35" max="54" width="0" style="1" hidden="1" customWidth="1"/>
    <col min="55" max="16384" width="8.88671875" style="1"/>
  </cols>
  <sheetData>
    <row r="1" spans="1:54" x14ac:dyDescent="0.25">
      <c r="A1" s="1" t="s">
        <v>1125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1104</v>
      </c>
      <c r="G1" s="2" t="s">
        <v>1079</v>
      </c>
      <c r="H1" s="3" t="s">
        <v>1080</v>
      </c>
      <c r="I1" s="1" t="s">
        <v>1128</v>
      </c>
      <c r="J1" s="1" t="s">
        <v>1129</v>
      </c>
      <c r="K1" s="1" t="s">
        <v>1081</v>
      </c>
      <c r="L1" s="1" t="s">
        <v>1082</v>
      </c>
      <c r="M1" s="1" t="s">
        <v>1083</v>
      </c>
      <c r="N1" s="1" t="s">
        <v>1162</v>
      </c>
      <c r="O1" s="1" t="s">
        <v>1144</v>
      </c>
      <c r="P1" s="1" t="s">
        <v>1146</v>
      </c>
      <c r="Q1" s="1" t="s">
        <v>1084</v>
      </c>
      <c r="R1" s="1" t="s">
        <v>1085</v>
      </c>
      <c r="S1" s="1" t="s">
        <v>1086</v>
      </c>
      <c r="T1" s="1" t="s">
        <v>1145</v>
      </c>
      <c r="U1" s="1" t="s">
        <v>1087</v>
      </c>
      <c r="V1" s="1" t="s">
        <v>1136</v>
      </c>
      <c r="W1" s="1" t="s">
        <v>1133</v>
      </c>
      <c r="X1" s="1" t="s">
        <v>1088</v>
      </c>
      <c r="Y1" s="1" t="s">
        <v>1097</v>
      </c>
      <c r="Z1" s="1" t="s">
        <v>1096</v>
      </c>
      <c r="AA1" s="1" t="s">
        <v>1134</v>
      </c>
      <c r="AB1" s="1" t="s">
        <v>1089</v>
      </c>
      <c r="AC1" s="1" t="s">
        <v>1130</v>
      </c>
      <c r="AD1" s="1" t="s">
        <v>1170</v>
      </c>
      <c r="AE1" s="1" t="s">
        <v>1147</v>
      </c>
      <c r="AF1" s="1" t="s">
        <v>1098</v>
      </c>
      <c r="AG1" s="1" t="s">
        <v>1090</v>
      </c>
      <c r="AH1" s="1" t="s">
        <v>1101</v>
      </c>
      <c r="AI1" s="1" t="s">
        <v>1105</v>
      </c>
      <c r="AJ1" s="1" t="s">
        <v>1106</v>
      </c>
      <c r="AK1" s="1" t="s">
        <v>1107</v>
      </c>
      <c r="AL1" s="1" t="s">
        <v>1108</v>
      </c>
      <c r="AM1" s="1" t="s">
        <v>1109</v>
      </c>
      <c r="AN1" s="1" t="s">
        <v>1110</v>
      </c>
      <c r="AO1" s="1" t="s">
        <v>1111</v>
      </c>
      <c r="AP1" s="1" t="s">
        <v>1112</v>
      </c>
      <c r="AQ1" s="1" t="s">
        <v>1113</v>
      </c>
      <c r="AR1" s="1" t="s">
        <v>1114</v>
      </c>
      <c r="AS1" s="1" t="s">
        <v>1115</v>
      </c>
      <c r="AT1" s="1" t="s">
        <v>1116</v>
      </c>
      <c r="AU1" s="1" t="s">
        <v>1117</v>
      </c>
      <c r="AV1" s="1" t="s">
        <v>1118</v>
      </c>
      <c r="AW1" s="1" t="s">
        <v>1119</v>
      </c>
      <c r="AX1" s="1" t="s">
        <v>1120</v>
      </c>
      <c r="AY1" s="1" t="s">
        <v>1121</v>
      </c>
      <c r="AZ1" s="1" t="s">
        <v>1122</v>
      </c>
      <c r="BA1" s="1" t="s">
        <v>1123</v>
      </c>
      <c r="BB1" s="1" t="s">
        <v>1124</v>
      </c>
    </row>
    <row r="2" spans="1:54" x14ac:dyDescent="0.25">
      <c r="A2" s="2">
        <v>0</v>
      </c>
      <c r="B2" s="1" t="s">
        <v>4</v>
      </c>
      <c r="C2" s="1" t="s">
        <v>5</v>
      </c>
      <c r="D2" s="1" t="s">
        <v>6</v>
      </c>
      <c r="E2" s="1" t="str">
        <f>HYPERLINK("https://doi.org/10.1016/j.engfracmech.2022.108733","DOI Link")</f>
        <v>DOI Link</v>
      </c>
      <c r="G2" s="4" t="s">
        <v>1091</v>
      </c>
      <c r="H2" s="4" t="s">
        <v>1092</v>
      </c>
      <c r="I2" s="4"/>
      <c r="J2" s="4"/>
      <c r="K2" s="4">
        <v>1</v>
      </c>
      <c r="L2" s="4"/>
      <c r="M2" s="4">
        <v>1</v>
      </c>
      <c r="N2" s="4"/>
      <c r="O2" s="4"/>
      <c r="P2" s="4"/>
      <c r="Q2" s="4">
        <v>1</v>
      </c>
      <c r="R2" s="4">
        <v>1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54" x14ac:dyDescent="0.25">
      <c r="A3" s="2">
        <v>1</v>
      </c>
      <c r="B3" s="1" t="s">
        <v>7</v>
      </c>
      <c r="C3" s="1" t="s">
        <v>8</v>
      </c>
      <c r="D3" s="1" t="s">
        <v>9</v>
      </c>
      <c r="E3" s="1" t="str">
        <f>HYPERLINK("https://doi.org/10.21608/EJCHEM.2022.88597.4786","DOI Link")</f>
        <v>DOI Link</v>
      </c>
      <c r="F3" s="1" t="s">
        <v>1138</v>
      </c>
    </row>
    <row r="4" spans="1:54" x14ac:dyDescent="0.25">
      <c r="A4" s="2">
        <v>2</v>
      </c>
      <c r="B4" s="1" t="s">
        <v>10</v>
      </c>
      <c r="C4" s="1" t="s">
        <v>11</v>
      </c>
      <c r="D4" s="1" t="s">
        <v>12</v>
      </c>
      <c r="E4" s="1" t="str">
        <f>HYPERLINK("https://doi.org/10.3389/fbioe.2022.891940","DOI Link")</f>
        <v>DOI Link</v>
      </c>
      <c r="G4" s="1" t="s">
        <v>1091</v>
      </c>
      <c r="H4" s="1" t="s">
        <v>1100</v>
      </c>
      <c r="AG4" s="1">
        <v>1</v>
      </c>
      <c r="AH4" s="1">
        <v>1</v>
      </c>
    </row>
    <row r="5" spans="1:54" x14ac:dyDescent="0.25">
      <c r="A5" s="2">
        <v>3</v>
      </c>
      <c r="B5" s="1" t="s">
        <v>13</v>
      </c>
      <c r="C5" s="1" t="s">
        <v>14</v>
      </c>
      <c r="D5" s="1" t="s">
        <v>15</v>
      </c>
      <c r="E5" s="1" t="str">
        <f>HYPERLINK("https://doi.org/10.1016/j.tafmec.2022.103282","DOI Link")</f>
        <v>DOI Link</v>
      </c>
      <c r="G5" s="4" t="s">
        <v>1093</v>
      </c>
      <c r="H5" s="4" t="s">
        <v>1094</v>
      </c>
      <c r="I5" s="4"/>
      <c r="J5" s="4"/>
      <c r="K5" s="4"/>
      <c r="L5" s="4">
        <v>1</v>
      </c>
      <c r="M5" s="4"/>
      <c r="N5" s="4"/>
      <c r="O5" s="4"/>
      <c r="P5" s="4"/>
      <c r="Q5" s="4"/>
      <c r="R5" s="4"/>
      <c r="S5" s="4">
        <v>1</v>
      </c>
      <c r="T5" s="4"/>
      <c r="U5" s="4">
        <v>1</v>
      </c>
      <c r="V5" s="4"/>
      <c r="W5" s="4"/>
      <c r="X5" s="4">
        <v>1</v>
      </c>
      <c r="Y5" s="4"/>
      <c r="Z5" s="4"/>
      <c r="AA5" s="4"/>
      <c r="AB5" s="4">
        <v>1</v>
      </c>
      <c r="AC5" s="4"/>
      <c r="AD5" s="4">
        <v>1</v>
      </c>
      <c r="AE5" s="4"/>
      <c r="AF5" s="4"/>
      <c r="AG5" s="4">
        <v>1</v>
      </c>
    </row>
    <row r="6" spans="1:54" x14ac:dyDescent="0.25">
      <c r="A6" s="2">
        <v>4</v>
      </c>
      <c r="B6" s="1" t="s">
        <v>16</v>
      </c>
      <c r="C6" s="1" t="s">
        <v>17</v>
      </c>
      <c r="D6" s="1" t="s">
        <v>18</v>
      </c>
      <c r="E6" s="1" t="str">
        <f>HYPERLINK("https://doi.org/10.3390/jfb13010018","DOI Link")</f>
        <v>DOI Link</v>
      </c>
      <c r="G6" s="1" t="s">
        <v>1102</v>
      </c>
      <c r="H6" s="1" t="s">
        <v>1103</v>
      </c>
      <c r="S6" s="1">
        <v>1</v>
      </c>
      <c r="Z6" s="1">
        <v>1</v>
      </c>
    </row>
    <row r="7" spans="1:54" x14ac:dyDescent="0.25">
      <c r="A7" s="2">
        <v>5</v>
      </c>
      <c r="B7" s="1" t="s">
        <v>19</v>
      </c>
      <c r="C7" s="1" t="s">
        <v>20</v>
      </c>
      <c r="D7" s="1" t="s">
        <v>21</v>
      </c>
      <c r="E7" s="1" t="str">
        <f>HYPERLINK("https://doi.org/10.1016/j.conbuildmat.2021.125998","DOI Link")</f>
        <v>DOI Link</v>
      </c>
      <c r="F7" s="1" t="s">
        <v>1099</v>
      </c>
      <c r="G7" s="4"/>
    </row>
    <row r="8" spans="1:54" x14ac:dyDescent="0.25">
      <c r="A8" s="2">
        <v>6</v>
      </c>
      <c r="B8" s="1" t="s">
        <v>22</v>
      </c>
      <c r="C8" s="1" t="s">
        <v>23</v>
      </c>
      <c r="D8" s="1" t="s">
        <v>24</v>
      </c>
      <c r="E8" s="1" t="str">
        <f>HYPERLINK("https://doi.org/10.1007/s10856-022-06645-8","DOI Link")</f>
        <v>DOI Link</v>
      </c>
      <c r="G8" s="4" t="s">
        <v>1091</v>
      </c>
      <c r="H8" s="1" t="s">
        <v>1103</v>
      </c>
      <c r="S8" s="1">
        <v>1</v>
      </c>
      <c r="Z8" s="1">
        <v>1</v>
      </c>
      <c r="AG8" s="1">
        <v>1</v>
      </c>
    </row>
    <row r="9" spans="1:54" x14ac:dyDescent="0.25">
      <c r="A9" s="2">
        <v>7</v>
      </c>
      <c r="B9" s="1" t="s">
        <v>25</v>
      </c>
      <c r="C9" s="1" t="s">
        <v>26</v>
      </c>
      <c r="D9" s="1" t="s">
        <v>15</v>
      </c>
      <c r="E9" s="1" t="str">
        <f>HYPERLINK("https://doi.org/10.1016/j.tafmec.2021.103150","DOI Link")</f>
        <v>DOI Link</v>
      </c>
      <c r="G9" s="4" t="s">
        <v>1091</v>
      </c>
      <c r="H9" s="5" t="s">
        <v>1095</v>
      </c>
      <c r="I9" s="4">
        <v>1</v>
      </c>
      <c r="J9" s="4"/>
      <c r="K9" s="4"/>
      <c r="L9" s="4">
        <v>1</v>
      </c>
      <c r="M9" s="4">
        <v>1</v>
      </c>
      <c r="N9" s="4"/>
      <c r="O9" s="4"/>
      <c r="P9" s="4"/>
      <c r="Q9" s="4"/>
      <c r="R9" s="4"/>
      <c r="S9" s="4"/>
      <c r="T9" s="4"/>
      <c r="U9" s="4"/>
      <c r="V9" s="4"/>
      <c r="W9" s="4"/>
      <c r="X9" s="4">
        <v>1</v>
      </c>
      <c r="Y9" s="4">
        <v>1</v>
      </c>
      <c r="Z9" s="4"/>
      <c r="AA9" s="4"/>
      <c r="AB9" s="4"/>
      <c r="AC9" s="4">
        <v>1</v>
      </c>
      <c r="AD9" s="4">
        <v>1</v>
      </c>
      <c r="AE9" s="4"/>
      <c r="AF9" s="4">
        <v>1</v>
      </c>
      <c r="AG9" s="4">
        <v>1</v>
      </c>
      <c r="AH9" s="1">
        <v>1</v>
      </c>
    </row>
    <row r="10" spans="1:54" x14ac:dyDescent="0.25">
      <c r="A10" s="2">
        <v>8</v>
      </c>
      <c r="B10" s="1" t="s">
        <v>27</v>
      </c>
      <c r="C10" s="1" t="s">
        <v>28</v>
      </c>
      <c r="D10" s="1" t="s">
        <v>29</v>
      </c>
      <c r="E10" s="1" t="str">
        <f>HYPERLINK("https://doi.org/10.1002/cre2.637","DOI Link")</f>
        <v>DOI Link</v>
      </c>
      <c r="F10" s="1" t="s">
        <v>1099</v>
      </c>
    </row>
    <row r="11" spans="1:54" x14ac:dyDescent="0.25">
      <c r="A11" s="2">
        <v>9</v>
      </c>
      <c r="B11" s="1" t="s">
        <v>30</v>
      </c>
      <c r="C11" s="1" t="s">
        <v>31</v>
      </c>
      <c r="D11" s="1" t="s">
        <v>32</v>
      </c>
      <c r="E11" s="1" t="str">
        <f>HYPERLINK("https://doi.org/10.1111/ffe.13787","DOI Link")</f>
        <v>DOI Link</v>
      </c>
      <c r="G11" s="1" t="s">
        <v>1126</v>
      </c>
      <c r="H11" s="1" t="s">
        <v>1127</v>
      </c>
      <c r="I11" s="1">
        <v>1</v>
      </c>
      <c r="J11" s="1">
        <v>1</v>
      </c>
      <c r="L11" s="1">
        <v>1</v>
      </c>
      <c r="S11" s="1">
        <v>1</v>
      </c>
      <c r="U11" s="1">
        <v>1</v>
      </c>
      <c r="X11" s="1">
        <v>1</v>
      </c>
      <c r="AC11" s="1">
        <v>1</v>
      </c>
      <c r="AD11" s="1">
        <v>1</v>
      </c>
      <c r="AF11" s="1">
        <v>1</v>
      </c>
      <c r="AG11" s="1">
        <v>1</v>
      </c>
    </row>
    <row r="12" spans="1:54" x14ac:dyDescent="0.25">
      <c r="A12" s="2">
        <v>10</v>
      </c>
      <c r="B12" s="1" t="s">
        <v>33</v>
      </c>
      <c r="C12" s="1" t="s">
        <v>34</v>
      </c>
      <c r="D12" s="1" t="s">
        <v>35</v>
      </c>
      <c r="E12" s="1" t="str">
        <f>HYPERLINK("https://doi.org/10.1016/j.ijsolstr.2022.111798","DOI Link")</f>
        <v>DOI Link</v>
      </c>
      <c r="G12" s="1" t="s">
        <v>1126</v>
      </c>
      <c r="H12" s="1" t="s">
        <v>1131</v>
      </c>
      <c r="AG12" s="1">
        <v>1</v>
      </c>
      <c r="AH12" s="1">
        <v>1</v>
      </c>
    </row>
    <row r="13" spans="1:54" x14ac:dyDescent="0.25">
      <c r="A13" s="2">
        <v>11</v>
      </c>
      <c r="B13" s="1" t="s">
        <v>36</v>
      </c>
      <c r="C13" s="1" t="s">
        <v>37</v>
      </c>
      <c r="D13" s="1" t="s">
        <v>38</v>
      </c>
      <c r="E13" s="1" t="str">
        <f>HYPERLINK("https://doi.org/10.1002/adem.202200225","DOI Link")</f>
        <v>DOI Link</v>
      </c>
      <c r="G13" s="1" t="s">
        <v>1126</v>
      </c>
      <c r="H13" s="1" t="s">
        <v>1132</v>
      </c>
      <c r="S13" s="1">
        <v>1</v>
      </c>
      <c r="W13" s="1">
        <v>1</v>
      </c>
      <c r="AA13" s="1">
        <v>1</v>
      </c>
      <c r="AG13" s="1">
        <v>1</v>
      </c>
    </row>
    <row r="14" spans="1:54" x14ac:dyDescent="0.25">
      <c r="A14" s="2">
        <v>12</v>
      </c>
      <c r="B14" s="1" t="s">
        <v>39</v>
      </c>
      <c r="C14" s="1" t="s">
        <v>40</v>
      </c>
      <c r="D14" s="1" t="s">
        <v>41</v>
      </c>
      <c r="E14" s="1" t="str">
        <f>HYPERLINK("https://doi.org/10.1155/2022/9791775","DOI Link")</f>
        <v>DOI Link</v>
      </c>
      <c r="G14" s="1" t="s">
        <v>1135</v>
      </c>
      <c r="V14" s="1">
        <v>1</v>
      </c>
      <c r="W14" s="1">
        <v>1</v>
      </c>
      <c r="X14" s="1">
        <v>1</v>
      </c>
      <c r="AA14" s="1">
        <v>1</v>
      </c>
    </row>
    <row r="15" spans="1:54" x14ac:dyDescent="0.25">
      <c r="A15" s="2">
        <v>13</v>
      </c>
      <c r="B15" s="1" t="s">
        <v>42</v>
      </c>
      <c r="C15" s="1" t="s">
        <v>43</v>
      </c>
      <c r="D15" s="1" t="s">
        <v>44</v>
      </c>
      <c r="E15" s="1" t="str">
        <f>HYPERLINK("https://doi.org/10.4028/p-197rys","DOI Link")</f>
        <v>DOI Link</v>
      </c>
      <c r="F15" s="1" t="s">
        <v>1138</v>
      </c>
    </row>
    <row r="16" spans="1:54" x14ac:dyDescent="0.25">
      <c r="A16" s="2">
        <v>14</v>
      </c>
      <c r="B16" s="1" t="s">
        <v>45</v>
      </c>
      <c r="C16" s="1" t="s">
        <v>46</v>
      </c>
      <c r="D16" s="1" t="s">
        <v>47</v>
      </c>
      <c r="E16" s="1" t="str">
        <f>HYPERLINK("https://doi.org/10.1515/ijnsns-2021-0185","DOI Link")</f>
        <v>DOI Link</v>
      </c>
      <c r="F16" s="1" t="s">
        <v>1137</v>
      </c>
    </row>
    <row r="17" spans="1:34" x14ac:dyDescent="0.25">
      <c r="A17" s="2">
        <v>15</v>
      </c>
      <c r="B17" s="1" t="s">
        <v>48</v>
      </c>
      <c r="C17" s="1" t="s">
        <v>49</v>
      </c>
      <c r="D17" s="1" t="s">
        <v>50</v>
      </c>
      <c r="E17" s="1" t="str">
        <f>HYPERLINK("https://doi.org/10.1021/acsapm.1c00933","DOI Link")</f>
        <v>DOI Link</v>
      </c>
      <c r="G17" s="1" t="s">
        <v>1139</v>
      </c>
      <c r="L17" s="1">
        <v>1</v>
      </c>
      <c r="S17" s="1">
        <v>1</v>
      </c>
      <c r="X17" s="1">
        <v>1</v>
      </c>
      <c r="AG17" s="1">
        <v>1</v>
      </c>
    </row>
    <row r="18" spans="1:34" x14ac:dyDescent="0.25">
      <c r="A18" s="2">
        <v>16</v>
      </c>
      <c r="B18" s="1" t="s">
        <v>51</v>
      </c>
      <c r="C18" s="1" t="s">
        <v>52</v>
      </c>
      <c r="D18" s="1" t="s">
        <v>53</v>
      </c>
      <c r="E18" s="1" t="str">
        <f>HYPERLINK("https://doi.org/10.1038/s41598-021-01388-y","DOI Link")</f>
        <v>DOI Link</v>
      </c>
      <c r="F18" s="1" t="s">
        <v>1140</v>
      </c>
    </row>
    <row r="19" spans="1:34" x14ac:dyDescent="0.25">
      <c r="A19" s="2">
        <v>17</v>
      </c>
      <c r="B19" s="1" t="s">
        <v>54</v>
      </c>
      <c r="C19" s="1" t="s">
        <v>55</v>
      </c>
      <c r="D19" s="1" t="s">
        <v>56</v>
      </c>
      <c r="E19" s="1" t="str">
        <f>HYPERLINK("https://doi.org/10.1186/s12891-021-04571-4","DOI Link")</f>
        <v>DOI Link</v>
      </c>
      <c r="G19" s="1" t="s">
        <v>1141</v>
      </c>
      <c r="H19" s="1" t="s">
        <v>1103</v>
      </c>
      <c r="K19" s="1">
        <v>1</v>
      </c>
      <c r="S19" s="1">
        <v>1</v>
      </c>
      <c r="AB19" s="1">
        <v>1</v>
      </c>
      <c r="AD19" s="1">
        <v>1</v>
      </c>
      <c r="AG19" s="1">
        <v>1</v>
      </c>
    </row>
    <row r="20" spans="1:34" x14ac:dyDescent="0.25">
      <c r="A20" s="2">
        <v>18</v>
      </c>
      <c r="B20" s="1" t="s">
        <v>57</v>
      </c>
      <c r="C20" s="1" t="s">
        <v>58</v>
      </c>
      <c r="D20" s="1" t="s">
        <v>59</v>
      </c>
      <c r="E20" s="1" t="str">
        <f>HYPERLINK("https://doi.org/10.1016/j.jmbbm.2021.104663","DOI Link")</f>
        <v>DOI Link</v>
      </c>
      <c r="G20" s="1" t="s">
        <v>1142</v>
      </c>
      <c r="H20" s="1" t="s">
        <v>1143</v>
      </c>
      <c r="L20" s="1">
        <v>1</v>
      </c>
      <c r="O20" s="1">
        <v>1</v>
      </c>
      <c r="P20" s="1">
        <v>1</v>
      </c>
      <c r="T20" s="1">
        <v>1</v>
      </c>
      <c r="Z20" s="1">
        <v>1</v>
      </c>
      <c r="AD20" s="1">
        <v>1</v>
      </c>
      <c r="AE20" s="1">
        <v>1</v>
      </c>
      <c r="AG20" s="1">
        <v>1</v>
      </c>
      <c r="AH20" s="1">
        <v>1</v>
      </c>
    </row>
    <row r="21" spans="1:34" x14ac:dyDescent="0.25">
      <c r="A21" s="2">
        <v>19</v>
      </c>
      <c r="B21" s="1" t="s">
        <v>60</v>
      </c>
      <c r="C21" s="1" t="s">
        <v>61</v>
      </c>
      <c r="D21" s="1" t="s">
        <v>62</v>
      </c>
      <c r="E21" s="1" t="str">
        <f>HYPERLINK("https://doi.org/10.1088/1755-1315/833/1/012031","DOI Link")</f>
        <v>DOI Link</v>
      </c>
      <c r="G21" s="1" t="s">
        <v>1141</v>
      </c>
      <c r="H21" s="1" t="s">
        <v>1148</v>
      </c>
      <c r="J21" s="1">
        <v>1</v>
      </c>
      <c r="L21" s="1">
        <v>1</v>
      </c>
      <c r="AG21" s="1">
        <v>1</v>
      </c>
    </row>
    <row r="22" spans="1:34" x14ac:dyDescent="0.25">
      <c r="A22" s="2">
        <v>20</v>
      </c>
      <c r="B22" s="1" t="s">
        <v>63</v>
      </c>
      <c r="C22" s="1" t="s">
        <v>64</v>
      </c>
      <c r="D22" s="1" t="s">
        <v>65</v>
      </c>
      <c r="E22" s="1" t="str">
        <f>HYPERLINK("https://doi.org/10.1088/2053-1591/ac2340","DOI Link")</f>
        <v>DOI Link</v>
      </c>
      <c r="G22" s="1" t="s">
        <v>1141</v>
      </c>
      <c r="H22" s="1" t="s">
        <v>1149</v>
      </c>
      <c r="S22" s="1">
        <v>1</v>
      </c>
      <c r="AG22" s="1">
        <v>1</v>
      </c>
    </row>
    <row r="23" spans="1:34" x14ac:dyDescent="0.25">
      <c r="A23" s="2">
        <v>21</v>
      </c>
      <c r="B23" s="1" t="s">
        <v>66</v>
      </c>
      <c r="C23" s="1" t="s">
        <v>67</v>
      </c>
      <c r="D23" s="1" t="s">
        <v>68</v>
      </c>
      <c r="E23" s="1" t="str">
        <f>HYPERLINK("https://doi.org/10.3390/en14175433","DOI Link")</f>
        <v>DOI Link</v>
      </c>
      <c r="G23" s="1" t="s">
        <v>1141</v>
      </c>
      <c r="O23" s="1">
        <v>1</v>
      </c>
      <c r="S23" s="1">
        <v>1</v>
      </c>
      <c r="U23" s="1">
        <v>1</v>
      </c>
      <c r="X23" s="1">
        <v>1</v>
      </c>
      <c r="Z23" s="1">
        <v>1</v>
      </c>
    </row>
    <row r="24" spans="1:34" x14ac:dyDescent="0.25">
      <c r="A24" s="2">
        <v>22</v>
      </c>
      <c r="B24" s="1" t="s">
        <v>69</v>
      </c>
      <c r="C24" s="1" t="s">
        <v>70</v>
      </c>
      <c r="D24" s="1" t="s">
        <v>71</v>
      </c>
      <c r="E24" s="1" t="str">
        <f>HYPERLINK("https://doi.org/10.1098/rsta.2020.0292","DOI Link")</f>
        <v>DOI Link</v>
      </c>
      <c r="F24" s="1" t="s">
        <v>1151</v>
      </c>
      <c r="G24" s="1" t="s">
        <v>1141</v>
      </c>
      <c r="H24" s="1" t="s">
        <v>1150</v>
      </c>
      <c r="S24" s="1">
        <v>1</v>
      </c>
    </row>
    <row r="25" spans="1:34" x14ac:dyDescent="0.25">
      <c r="A25" s="2">
        <v>23</v>
      </c>
      <c r="B25" s="1" t="s">
        <v>72</v>
      </c>
      <c r="C25" s="1" t="s">
        <v>73</v>
      </c>
      <c r="D25" s="1" t="s">
        <v>74</v>
      </c>
      <c r="E25" s="1" t="str">
        <f>HYPERLINK("https://doi.org/10.1007/s11771-021-4781-z","DOI Link")</f>
        <v>DOI Link</v>
      </c>
      <c r="G25" s="1" t="s">
        <v>1152</v>
      </c>
      <c r="H25" s="1" t="s">
        <v>1153</v>
      </c>
      <c r="O25" s="1">
        <v>1</v>
      </c>
      <c r="S25" s="1">
        <v>1</v>
      </c>
      <c r="U25" s="1">
        <v>1</v>
      </c>
      <c r="Z25" s="1">
        <v>1</v>
      </c>
      <c r="AB25" s="1">
        <v>1</v>
      </c>
      <c r="AD25" s="1">
        <v>1</v>
      </c>
      <c r="AG25" s="1">
        <v>1</v>
      </c>
    </row>
    <row r="26" spans="1:34" x14ac:dyDescent="0.25">
      <c r="A26" s="2">
        <v>24</v>
      </c>
      <c r="B26" s="1" t="s">
        <v>75</v>
      </c>
      <c r="C26" s="1" t="s">
        <v>76</v>
      </c>
      <c r="D26" s="1" t="s">
        <v>77</v>
      </c>
      <c r="E26" s="1" t="str">
        <f>HYPERLINK("https://doi.org/10.3390/ma14154127","DOI Link")</f>
        <v>DOI Link</v>
      </c>
      <c r="G26" s="1" t="s">
        <v>1154</v>
      </c>
      <c r="L26" s="1">
        <v>1</v>
      </c>
      <c r="AA26" s="1">
        <v>1</v>
      </c>
    </row>
    <row r="27" spans="1:34" x14ac:dyDescent="0.25">
      <c r="A27" s="2">
        <v>25</v>
      </c>
      <c r="B27" s="1" t="s">
        <v>78</v>
      </c>
      <c r="C27" s="1" t="s">
        <v>79</v>
      </c>
      <c r="D27" s="1" t="s">
        <v>15</v>
      </c>
      <c r="E27" s="1" t="str">
        <f>HYPERLINK("https://doi.org/10.1016/j.tafmec.2021.102931","DOI Link")</f>
        <v>DOI Link</v>
      </c>
      <c r="G27" s="1" t="s">
        <v>1141</v>
      </c>
      <c r="H27" s="1" t="s">
        <v>1155</v>
      </c>
      <c r="S27" s="1">
        <v>1</v>
      </c>
      <c r="U27" s="1">
        <v>1</v>
      </c>
      <c r="X27" s="1">
        <v>1</v>
      </c>
      <c r="AD27" s="1">
        <v>1</v>
      </c>
      <c r="AG27" s="1">
        <v>1</v>
      </c>
    </row>
    <row r="28" spans="1:34" x14ac:dyDescent="0.25">
      <c r="A28" s="2">
        <v>26</v>
      </c>
      <c r="B28" s="1" t="s">
        <v>80</v>
      </c>
      <c r="C28" s="1" t="s">
        <v>81</v>
      </c>
      <c r="D28" s="1" t="s">
        <v>82</v>
      </c>
      <c r="E28" s="1" t="str">
        <f>HYPERLINK("https://doi.org/10.1177/09544119211013927","DOI Link")</f>
        <v>DOI Link</v>
      </c>
      <c r="F28" s="1" t="s">
        <v>1137</v>
      </c>
    </row>
    <row r="29" spans="1:34" ht="13.8" customHeight="1" x14ac:dyDescent="0.25">
      <c r="A29" s="2">
        <v>27</v>
      </c>
      <c r="B29" s="1" t="s">
        <v>83</v>
      </c>
      <c r="C29" s="1" t="s">
        <v>84</v>
      </c>
      <c r="D29" s="1" t="s">
        <v>85</v>
      </c>
      <c r="E29" s="1" t="str">
        <f>HYPERLINK("https://doi.org/10.1063/5.0051936","DOI Link")</f>
        <v>DOI Link</v>
      </c>
      <c r="G29" s="1" t="s">
        <v>1156</v>
      </c>
      <c r="S29" s="1">
        <v>1</v>
      </c>
      <c r="V29" s="1">
        <v>1</v>
      </c>
      <c r="X29" s="1">
        <v>1</v>
      </c>
    </row>
    <row r="30" spans="1:34" x14ac:dyDescent="0.25">
      <c r="A30" s="2">
        <v>28</v>
      </c>
      <c r="B30" s="1" t="s">
        <v>86</v>
      </c>
      <c r="C30" s="1" t="s">
        <v>87</v>
      </c>
      <c r="D30" s="1" t="s">
        <v>88</v>
      </c>
      <c r="E30" s="1" t="str">
        <f>HYPERLINK("https://doi.org/10.1007/s00289-020-03300-6","DOI Link")</f>
        <v>DOI Link</v>
      </c>
      <c r="G30" s="1" t="s">
        <v>1141</v>
      </c>
      <c r="H30" s="1" t="s">
        <v>1157</v>
      </c>
      <c r="L30" s="1">
        <v>1</v>
      </c>
      <c r="S30" s="1">
        <v>1</v>
      </c>
      <c r="U30" s="1">
        <v>1</v>
      </c>
      <c r="X30" s="1">
        <v>1</v>
      </c>
      <c r="AG30" s="1">
        <v>1</v>
      </c>
    </row>
    <row r="31" spans="1:34" x14ac:dyDescent="0.25">
      <c r="A31" s="2">
        <v>29</v>
      </c>
      <c r="B31" s="1" t="s">
        <v>89</v>
      </c>
      <c r="C31" s="1" t="s">
        <v>90</v>
      </c>
      <c r="D31" s="1" t="s">
        <v>91</v>
      </c>
      <c r="E31" s="1" t="str">
        <f>HYPERLINK("https://doi.org/10.1016/j.compbiomed.2021.104395","DOI Link")</f>
        <v>DOI Link</v>
      </c>
      <c r="G31" s="1" t="s">
        <v>1141</v>
      </c>
      <c r="AD31" s="1">
        <v>1</v>
      </c>
    </row>
    <row r="32" spans="1:34" x14ac:dyDescent="0.25">
      <c r="A32" s="2">
        <v>30</v>
      </c>
      <c r="B32" s="1" t="s">
        <v>92</v>
      </c>
      <c r="C32" s="1" t="s">
        <v>93</v>
      </c>
      <c r="D32" s="1" t="s">
        <v>94</v>
      </c>
      <c r="E32" s="1" t="str">
        <f>HYPERLINK("https://doi.org/10.3390/app11052104","DOI Link")</f>
        <v>DOI Link</v>
      </c>
      <c r="G32" s="1" t="s">
        <v>1141</v>
      </c>
      <c r="H32" s="1" t="s">
        <v>1158</v>
      </c>
      <c r="S32" s="1">
        <v>1</v>
      </c>
      <c r="U32" s="1">
        <v>1</v>
      </c>
      <c r="Z32" s="1">
        <v>1</v>
      </c>
      <c r="AG32" s="1">
        <v>1</v>
      </c>
    </row>
    <row r="33" spans="1:33" x14ac:dyDescent="0.25">
      <c r="A33" s="2">
        <v>31</v>
      </c>
      <c r="B33" s="1" t="s">
        <v>95</v>
      </c>
      <c r="C33" s="1" t="s">
        <v>96</v>
      </c>
      <c r="D33" s="1" t="s">
        <v>97</v>
      </c>
      <c r="E33" s="1" t="str">
        <f>HYPERLINK("https://doi.org/10.1007/s10704-020-00512-9","DOI Link")</f>
        <v>DOI Link</v>
      </c>
      <c r="G33" s="1" t="s">
        <v>1141</v>
      </c>
      <c r="H33" s="1" t="s">
        <v>1159</v>
      </c>
      <c r="J33" s="1">
        <v>1</v>
      </c>
      <c r="AD33" s="1">
        <v>1</v>
      </c>
    </row>
    <row r="34" spans="1:33" x14ac:dyDescent="0.25">
      <c r="A34" s="2">
        <v>32</v>
      </c>
      <c r="B34" s="1" t="s">
        <v>98</v>
      </c>
      <c r="C34" s="1" t="s">
        <v>99</v>
      </c>
      <c r="D34" s="1" t="s">
        <v>6</v>
      </c>
      <c r="E34" s="1" t="str">
        <f>HYPERLINK("https://doi.org/10.1016/j.engfracmech.2021.107540","DOI Link")</f>
        <v>DOI Link</v>
      </c>
      <c r="F34" s="1" t="s">
        <v>1160</v>
      </c>
    </row>
    <row r="35" spans="1:33" x14ac:dyDescent="0.25">
      <c r="A35" s="2">
        <v>33</v>
      </c>
      <c r="B35" s="1" t="s">
        <v>100</v>
      </c>
      <c r="C35" s="1" t="s">
        <v>101</v>
      </c>
      <c r="D35" s="1" t="s">
        <v>102</v>
      </c>
      <c r="E35" s="1" t="str">
        <f>HYPERLINK("https://doi.org/10.1016/j.mssp.2020.105539","DOI Link")</f>
        <v>DOI Link</v>
      </c>
      <c r="G35" s="1" t="s">
        <v>1141</v>
      </c>
      <c r="AD35" s="1">
        <v>1</v>
      </c>
    </row>
    <row r="36" spans="1:33" x14ac:dyDescent="0.25">
      <c r="A36" s="2">
        <v>34</v>
      </c>
      <c r="B36" s="1" t="s">
        <v>103</v>
      </c>
      <c r="C36" s="1" t="s">
        <v>104</v>
      </c>
      <c r="D36" s="1" t="s">
        <v>105</v>
      </c>
      <c r="E36" s="1" t="str">
        <f>HYPERLINK("https://doi.org/10.1016/j.ijrmms.2020.104433","DOI Link")</f>
        <v>DOI Link</v>
      </c>
      <c r="F36" s="1" t="s">
        <v>1099</v>
      </c>
    </row>
    <row r="37" spans="1:33" x14ac:dyDescent="0.25">
      <c r="A37" s="2">
        <v>35</v>
      </c>
      <c r="B37" s="1" t="s">
        <v>106</v>
      </c>
      <c r="C37" s="1" t="s">
        <v>107</v>
      </c>
      <c r="D37" s="1" t="s">
        <v>108</v>
      </c>
      <c r="E37" s="1" t="str">
        <f>HYPERLINK("https://doi.org/10.11607/IJP.6992","DOI Link")</f>
        <v>DOI Link</v>
      </c>
      <c r="F37" s="1" t="s">
        <v>1137</v>
      </c>
    </row>
    <row r="38" spans="1:33" x14ac:dyDescent="0.25">
      <c r="A38" s="2">
        <v>36</v>
      </c>
      <c r="B38" s="1" t="s">
        <v>109</v>
      </c>
      <c r="C38" s="1" t="s">
        <v>110</v>
      </c>
      <c r="D38" s="1" t="s">
        <v>111</v>
      </c>
      <c r="E38" s="1" t="str">
        <f>HYPERLINK("https://doi.org/10.22603/SSRR.2020-0019","DOI Link")</f>
        <v>DOI Link</v>
      </c>
      <c r="F38" s="1" t="s">
        <v>1099</v>
      </c>
    </row>
    <row r="39" spans="1:33" x14ac:dyDescent="0.25">
      <c r="A39" s="2">
        <v>37</v>
      </c>
      <c r="B39" s="1" t="s">
        <v>112</v>
      </c>
      <c r="C39" s="1" t="s">
        <v>113</v>
      </c>
      <c r="D39" s="1" t="s">
        <v>114</v>
      </c>
      <c r="E39" s="1" t="str">
        <f>HYPERLINK("https://doi.org/10.1177/20551169211027070","DOI Link")</f>
        <v>DOI Link</v>
      </c>
      <c r="F39" s="1" t="s">
        <v>1137</v>
      </c>
    </row>
    <row r="40" spans="1:33" x14ac:dyDescent="0.25">
      <c r="A40" s="2">
        <v>38</v>
      </c>
      <c r="B40" s="1" t="s">
        <v>115</v>
      </c>
      <c r="C40" s="1" t="s">
        <v>116</v>
      </c>
      <c r="D40" s="1" t="s">
        <v>117</v>
      </c>
      <c r="E40" s="1" t="str">
        <f>HYPERLINK("https://doi.org/10.1007/s11223-021-00255-5","DOI Link")</f>
        <v>DOI Link</v>
      </c>
      <c r="G40" s="1" t="s">
        <v>1141</v>
      </c>
      <c r="H40" s="1" t="s">
        <v>1161</v>
      </c>
      <c r="J40" s="1">
        <v>1</v>
      </c>
      <c r="L40" s="1">
        <v>1</v>
      </c>
      <c r="N40" s="1">
        <v>1</v>
      </c>
      <c r="S40" s="1">
        <v>1</v>
      </c>
      <c r="U40" s="1">
        <v>1</v>
      </c>
      <c r="X40" s="1">
        <v>1</v>
      </c>
      <c r="AD40" s="1">
        <v>1</v>
      </c>
    </row>
    <row r="41" spans="1:33" x14ac:dyDescent="0.25">
      <c r="A41" s="2">
        <v>39</v>
      </c>
      <c r="B41" s="1" t="s">
        <v>118</v>
      </c>
      <c r="C41" s="1" t="s">
        <v>119</v>
      </c>
      <c r="D41" s="1" t="s">
        <v>120</v>
      </c>
      <c r="E41" s="1" t="str">
        <f>HYPERLINK("https://doi.org/10.1016/j.euromechsol.2020.104089","DOI Link")</f>
        <v>DOI Link</v>
      </c>
      <c r="G41" s="1" t="s">
        <v>1141</v>
      </c>
      <c r="H41" s="1" t="s">
        <v>1163</v>
      </c>
      <c r="L41" s="1">
        <v>1</v>
      </c>
      <c r="N41" s="1">
        <v>1</v>
      </c>
      <c r="S41" s="1">
        <v>1</v>
      </c>
      <c r="U41" s="1">
        <v>1</v>
      </c>
      <c r="X41" s="1">
        <v>1</v>
      </c>
      <c r="AD41" s="1">
        <v>1</v>
      </c>
      <c r="AG41" s="1">
        <v>1</v>
      </c>
    </row>
    <row r="42" spans="1:33" x14ac:dyDescent="0.25">
      <c r="A42" s="2">
        <v>40</v>
      </c>
      <c r="B42" s="1" t="s">
        <v>121</v>
      </c>
      <c r="C42" s="1" t="s">
        <v>122</v>
      </c>
      <c r="D42" s="1" t="s">
        <v>15</v>
      </c>
      <c r="E42" s="1" t="str">
        <f>HYPERLINK("https://doi.org/10.1016/j.tafmec.2020.102790","DOI Link")</f>
        <v>DOI Link</v>
      </c>
      <c r="G42" s="1" t="s">
        <v>1141</v>
      </c>
      <c r="H42" s="1" t="s">
        <v>1164</v>
      </c>
      <c r="L42" s="1">
        <v>1</v>
      </c>
      <c r="S42" s="1">
        <v>1</v>
      </c>
      <c r="U42" s="1">
        <v>1</v>
      </c>
      <c r="X42" s="1">
        <v>1</v>
      </c>
      <c r="AD42" s="1">
        <v>1</v>
      </c>
      <c r="AG42" s="1">
        <v>1</v>
      </c>
    </row>
    <row r="43" spans="1:33" x14ac:dyDescent="0.25">
      <c r="A43" s="2">
        <v>41</v>
      </c>
      <c r="B43" s="1" t="s">
        <v>123</v>
      </c>
      <c r="C43" s="1" t="s">
        <v>124</v>
      </c>
      <c r="D43" s="1" t="s">
        <v>59</v>
      </c>
      <c r="E43" s="1" t="str">
        <f>HYPERLINK("https://doi.org/10.1016/j.jmbbm.2020.104094","DOI Link")</f>
        <v>DOI Link</v>
      </c>
      <c r="G43" s="1" t="s">
        <v>1165</v>
      </c>
      <c r="K43" s="1">
        <v>1</v>
      </c>
      <c r="Q43" s="1">
        <v>1</v>
      </c>
      <c r="R43" s="1">
        <v>1</v>
      </c>
      <c r="W43" s="1">
        <v>1</v>
      </c>
      <c r="AG43" s="1">
        <v>1</v>
      </c>
    </row>
    <row r="44" spans="1:33" x14ac:dyDescent="0.25">
      <c r="A44" s="2">
        <v>42</v>
      </c>
      <c r="B44" s="1" t="s">
        <v>125</v>
      </c>
      <c r="C44" s="1" t="s">
        <v>126</v>
      </c>
      <c r="D44" s="1" t="s">
        <v>59</v>
      </c>
      <c r="E44" s="1" t="str">
        <f>HYPERLINK("https://doi.org/10.1016/j.jmbbm.2020.104072","DOI Link")</f>
        <v>DOI Link</v>
      </c>
      <c r="G44" s="1" t="s">
        <v>1166</v>
      </c>
      <c r="H44" s="1" t="s">
        <v>1167</v>
      </c>
      <c r="W44" s="1">
        <v>1</v>
      </c>
      <c r="X44" s="1">
        <v>1</v>
      </c>
      <c r="AG44" s="1">
        <v>1</v>
      </c>
    </row>
    <row r="45" spans="1:33" x14ac:dyDescent="0.25">
      <c r="A45" s="2">
        <v>43</v>
      </c>
      <c r="B45" s="1" t="s">
        <v>127</v>
      </c>
      <c r="C45" s="1" t="s">
        <v>128</v>
      </c>
      <c r="D45" s="1" t="s">
        <v>129</v>
      </c>
      <c r="E45" s="1" t="str">
        <f>HYPERLINK("https://doi.org/10.1016/j.msec.2020.110904","DOI Link")</f>
        <v>DOI Link</v>
      </c>
      <c r="F45" s="1" t="s">
        <v>1099</v>
      </c>
    </row>
    <row r="46" spans="1:33" x14ac:dyDescent="0.25">
      <c r="A46" s="2">
        <v>44</v>
      </c>
      <c r="B46" s="1" t="s">
        <v>130</v>
      </c>
      <c r="C46" s="1" t="s">
        <v>131</v>
      </c>
      <c r="D46" s="1" t="s">
        <v>85</v>
      </c>
      <c r="E46" s="1" t="str">
        <f>HYPERLINK("https://doi.org/10.1063/5.0028691","DOI Link")</f>
        <v>DOI Link</v>
      </c>
      <c r="G46" s="1" t="s">
        <v>1141</v>
      </c>
      <c r="H46" s="1" t="s">
        <v>1168</v>
      </c>
      <c r="L46" s="1">
        <v>1</v>
      </c>
      <c r="S46" s="1">
        <v>1</v>
      </c>
      <c r="U46" s="1">
        <v>1</v>
      </c>
      <c r="X46" s="1">
        <v>1</v>
      </c>
    </row>
    <row r="47" spans="1:33" x14ac:dyDescent="0.25">
      <c r="A47" s="2">
        <v>45</v>
      </c>
      <c r="B47" s="1" t="s">
        <v>132</v>
      </c>
      <c r="C47" s="1" t="s">
        <v>133</v>
      </c>
      <c r="D47" s="1" t="s">
        <v>134</v>
      </c>
      <c r="E47" s="1" t="str">
        <f>HYPERLINK("https://doi.org/10.1021/acsami.0c11643","DOI Link")</f>
        <v>DOI Link</v>
      </c>
      <c r="G47" s="1" t="s">
        <v>1169</v>
      </c>
      <c r="S47" s="1">
        <v>1</v>
      </c>
      <c r="AD47" s="1">
        <v>1</v>
      </c>
      <c r="AE47" s="1">
        <v>1</v>
      </c>
    </row>
    <row r="48" spans="1:33" x14ac:dyDescent="0.25">
      <c r="A48" s="2">
        <v>46</v>
      </c>
      <c r="B48" s="1" t="s">
        <v>135</v>
      </c>
      <c r="C48" s="1" t="s">
        <v>136</v>
      </c>
      <c r="D48" s="1" t="s">
        <v>35</v>
      </c>
      <c r="E48" s="1" t="str">
        <f>HYPERLINK("https://doi.org/10.1016/j.ijsolstr.2020.04.031","DOI Link")</f>
        <v>DOI Link</v>
      </c>
      <c r="F48" s="1" t="s">
        <v>1160</v>
      </c>
    </row>
    <row r="49" spans="1:33" x14ac:dyDescent="0.25">
      <c r="A49" s="2">
        <v>47</v>
      </c>
      <c r="B49" s="1" t="s">
        <v>137</v>
      </c>
      <c r="C49" s="1" t="s">
        <v>138</v>
      </c>
      <c r="D49" s="1" t="s">
        <v>139</v>
      </c>
      <c r="E49" s="1" t="str">
        <f>HYPERLINK("https://doi.org/10.1016/j.jmatprotec.2020.116691","DOI Link")</f>
        <v>DOI Link</v>
      </c>
      <c r="F49" s="1" t="s">
        <v>1099</v>
      </c>
    </row>
    <row r="50" spans="1:33" x14ac:dyDescent="0.25">
      <c r="A50" s="2">
        <v>48</v>
      </c>
      <c r="B50" s="1" t="s">
        <v>140</v>
      </c>
      <c r="C50" s="1" t="s">
        <v>141</v>
      </c>
      <c r="D50" s="1" t="s">
        <v>15</v>
      </c>
      <c r="E50" s="1" t="str">
        <f>HYPERLINK("https://doi.org/10.1016/j.tafmec.2020.102583","DOI Link")</f>
        <v>DOI Link</v>
      </c>
      <c r="F50" s="1" t="s">
        <v>1171</v>
      </c>
    </row>
    <row r="51" spans="1:33" x14ac:dyDescent="0.25">
      <c r="A51" s="2">
        <v>49</v>
      </c>
      <c r="B51" s="1" t="s">
        <v>142</v>
      </c>
      <c r="C51" s="1" t="s">
        <v>1172</v>
      </c>
      <c r="D51" s="1" t="s">
        <v>143</v>
      </c>
      <c r="E51" s="1" t="str">
        <f>HYPERLINK("https://doi.org/10.1021/acs.macromol.0c00534","DOI Link")</f>
        <v>DOI Link</v>
      </c>
      <c r="G51" s="1" t="s">
        <v>1141</v>
      </c>
      <c r="H51" s="1" t="s">
        <v>1149</v>
      </c>
      <c r="K51" s="1">
        <v>1</v>
      </c>
      <c r="O51" s="1">
        <v>1</v>
      </c>
      <c r="S51" s="1">
        <v>1</v>
      </c>
      <c r="AB51" s="1">
        <v>1</v>
      </c>
      <c r="AG51" s="1">
        <v>1</v>
      </c>
    </row>
    <row r="52" spans="1:33" x14ac:dyDescent="0.25">
      <c r="A52" s="2">
        <v>50</v>
      </c>
      <c r="B52" s="1" t="s">
        <v>144</v>
      </c>
      <c r="C52" s="1" t="s">
        <v>145</v>
      </c>
      <c r="D52" s="1" t="s">
        <v>85</v>
      </c>
      <c r="E52" s="1" t="str">
        <f>HYPERLINK("https://doi.org/10.1063/5.0003022","DOI Link")</f>
        <v>DOI Link</v>
      </c>
      <c r="F52" s="1" t="s">
        <v>1099</v>
      </c>
    </row>
    <row r="53" spans="1:33" x14ac:dyDescent="0.25">
      <c r="A53" s="2">
        <v>51</v>
      </c>
      <c r="B53" s="1" t="s">
        <v>146</v>
      </c>
      <c r="C53" s="1" t="s">
        <v>147</v>
      </c>
      <c r="D53" s="1" t="s">
        <v>148</v>
      </c>
      <c r="E53" s="1" t="str">
        <f>HYPERLINK("https://doi.org/10.1016/j.polymertesting.2020.106425","DOI Link")</f>
        <v>DOI Link</v>
      </c>
      <c r="F53" s="1" t="s">
        <v>1099</v>
      </c>
    </row>
    <row r="54" spans="1:33" x14ac:dyDescent="0.25">
      <c r="A54" s="2">
        <v>52</v>
      </c>
      <c r="B54" s="1" t="s">
        <v>149</v>
      </c>
      <c r="C54" s="1" t="s">
        <v>150</v>
      </c>
      <c r="D54" s="1" t="s">
        <v>151</v>
      </c>
      <c r="E54" s="1" t="str">
        <f>HYPERLINK("https://doi.org/10.5755/j01.mech.26.2.23308","DOI Link")</f>
        <v>DOI Link</v>
      </c>
      <c r="G54" s="1" t="s">
        <v>1173</v>
      </c>
      <c r="H54" s="1" t="s">
        <v>1174</v>
      </c>
      <c r="J54" s="1">
        <v>1</v>
      </c>
      <c r="L54" s="1">
        <v>1</v>
      </c>
      <c r="S54" s="1">
        <v>1</v>
      </c>
      <c r="U54" s="1">
        <v>1</v>
      </c>
      <c r="V54" s="1">
        <v>1</v>
      </c>
      <c r="X54" s="1">
        <v>1</v>
      </c>
      <c r="AA54" s="1">
        <v>1</v>
      </c>
      <c r="AG54" s="1">
        <v>1</v>
      </c>
    </row>
    <row r="55" spans="1:33" x14ac:dyDescent="0.25">
      <c r="A55" s="2">
        <v>53</v>
      </c>
      <c r="B55" s="1" t="s">
        <v>152</v>
      </c>
      <c r="C55" s="1" t="s">
        <v>153</v>
      </c>
      <c r="D55" s="1" t="s">
        <v>154</v>
      </c>
      <c r="E55" s="1" t="str">
        <f>HYPERLINK("https://doi.org/10.1007/s42452-020-2546-1","DOI Link")</f>
        <v>DOI Link</v>
      </c>
      <c r="G55" s="1" t="s">
        <v>1175</v>
      </c>
      <c r="H55" s="1" t="s">
        <v>1176</v>
      </c>
      <c r="L55" s="1">
        <v>1</v>
      </c>
      <c r="O55" s="1">
        <v>1</v>
      </c>
      <c r="S55" s="1">
        <v>1</v>
      </c>
      <c r="V55" s="1">
        <v>1</v>
      </c>
      <c r="W55" s="1">
        <v>1</v>
      </c>
      <c r="X55" s="1">
        <v>1</v>
      </c>
    </row>
    <row r="56" spans="1:33" x14ac:dyDescent="0.25">
      <c r="A56" s="2">
        <v>54</v>
      </c>
      <c r="B56" s="1" t="s">
        <v>155</v>
      </c>
      <c r="C56" s="1" t="s">
        <v>156</v>
      </c>
      <c r="D56" s="1" t="s">
        <v>157</v>
      </c>
      <c r="E56" s="1" t="str">
        <f>HYPERLINK("https://doi.org/10.13465/j.cnki.jvs.2020.05.010","DOI Link")</f>
        <v>DOI Link</v>
      </c>
      <c r="F56" s="1" t="s">
        <v>1099</v>
      </c>
    </row>
    <row r="57" spans="1:33" x14ac:dyDescent="0.25">
      <c r="A57" s="2">
        <v>55</v>
      </c>
      <c r="B57" s="1" t="s">
        <v>158</v>
      </c>
      <c r="C57" s="1" t="s">
        <v>159</v>
      </c>
      <c r="D57" s="1" t="s">
        <v>6</v>
      </c>
      <c r="E57" s="1" t="str">
        <f>HYPERLINK("https://doi.org/10.1016/j.engfracmech.2020.106891","DOI Link")</f>
        <v>DOI Link</v>
      </c>
      <c r="G57" s="1" t="s">
        <v>1177</v>
      </c>
      <c r="H57" s="1" t="s">
        <v>1178</v>
      </c>
      <c r="L57" s="1">
        <v>1</v>
      </c>
      <c r="AD57" s="1">
        <v>1</v>
      </c>
    </row>
    <row r="58" spans="1:33" x14ac:dyDescent="0.25">
      <c r="A58" s="2">
        <v>56</v>
      </c>
      <c r="B58" s="1" t="s">
        <v>160</v>
      </c>
      <c r="C58" s="1" t="s">
        <v>161</v>
      </c>
      <c r="D58" s="1" t="s">
        <v>162</v>
      </c>
      <c r="E58" s="1" t="str">
        <f>HYPERLINK("https://doi.org/10.14704/NQ.2020.18.2.NQ20125","DOI Link")</f>
        <v>DOI Link</v>
      </c>
    </row>
    <row r="59" spans="1:33" x14ac:dyDescent="0.25">
      <c r="A59" s="2">
        <v>57</v>
      </c>
      <c r="B59" s="1" t="s">
        <v>163</v>
      </c>
      <c r="C59" s="1" t="s">
        <v>164</v>
      </c>
      <c r="D59" s="1" t="s">
        <v>134</v>
      </c>
      <c r="E59" s="1" t="str">
        <f>HYPERLINK("https://doi.org/10.1021/acsami.9b20417","DOI Link")</f>
        <v>DOI Link</v>
      </c>
    </row>
    <row r="60" spans="1:33" x14ac:dyDescent="0.25">
      <c r="A60" s="2">
        <v>58</v>
      </c>
      <c r="B60" s="1" t="s">
        <v>165</v>
      </c>
      <c r="C60" s="1" t="s">
        <v>166</v>
      </c>
      <c r="D60" s="1" t="s">
        <v>167</v>
      </c>
      <c r="E60" s="1" t="str">
        <f>HYPERLINK("https://doi.org/10.2147/IJN.S273541","DOI Link")</f>
        <v>DOI Link</v>
      </c>
    </row>
    <row r="61" spans="1:33" x14ac:dyDescent="0.25">
      <c r="A61" s="2">
        <v>59</v>
      </c>
      <c r="B61" s="1" t="s">
        <v>168</v>
      </c>
      <c r="C61" s="1" t="s">
        <v>169</v>
      </c>
      <c r="D61" s="1" t="s">
        <v>170</v>
      </c>
      <c r="E61" s="1" t="str">
        <f>HYPERLINK("https://doi.org/10.1016/j.ijscr.2020.09.182","DOI Link")</f>
        <v>DOI Link</v>
      </c>
    </row>
    <row r="62" spans="1:33" x14ac:dyDescent="0.25">
      <c r="A62" s="2">
        <v>60</v>
      </c>
      <c r="B62" s="1" t="s">
        <v>171</v>
      </c>
      <c r="C62" s="1" t="s">
        <v>172</v>
      </c>
      <c r="D62" s="1" t="s">
        <v>173</v>
      </c>
      <c r="E62" s="1" t="str">
        <f>HYPERLINK("https://doi.org/10.22616/ERDev.2020.19.TF115","DOI Link")</f>
        <v>DOI Link</v>
      </c>
    </row>
    <row r="63" spans="1:33" x14ac:dyDescent="0.25">
      <c r="A63" s="2">
        <v>61</v>
      </c>
      <c r="B63" s="1" t="s">
        <v>174</v>
      </c>
      <c r="C63" s="1" t="s">
        <v>175</v>
      </c>
      <c r="D63" s="1" t="s">
        <v>176</v>
      </c>
      <c r="E63" s="1" t="str">
        <f>HYPERLINK("https://doi.org/10.30880/ijie.2020.12.05.013","DOI Link")</f>
        <v>DOI Link</v>
      </c>
    </row>
    <row r="64" spans="1:33" x14ac:dyDescent="0.25">
      <c r="A64" s="2">
        <v>62</v>
      </c>
      <c r="B64" s="1" t="s">
        <v>177</v>
      </c>
      <c r="C64" s="1" t="s">
        <v>178</v>
      </c>
      <c r="D64" s="1" t="s">
        <v>179</v>
      </c>
      <c r="E64" s="1" t="str">
        <f>HYPERLINK("https://doi.org/10.7150/thno.44428","DOI Link")</f>
        <v>DOI Link</v>
      </c>
    </row>
    <row r="65" spans="1:5" x14ac:dyDescent="0.25">
      <c r="A65" s="2">
        <v>63</v>
      </c>
      <c r="B65" s="1" t="s">
        <v>180</v>
      </c>
      <c r="C65" s="1" t="s">
        <v>181</v>
      </c>
      <c r="D65" s="1" t="s">
        <v>182</v>
      </c>
      <c r="E65" s="1" t="str">
        <f>HYPERLINK("https://doi.org/10.1088/2053-1583/ab4c0f","DOI Link")</f>
        <v>DOI Link</v>
      </c>
    </row>
    <row r="66" spans="1:5" x14ac:dyDescent="0.25">
      <c r="A66" s="2">
        <v>64</v>
      </c>
      <c r="B66" s="1" t="s">
        <v>183</v>
      </c>
      <c r="C66" s="1" t="s">
        <v>184</v>
      </c>
      <c r="D66" s="1" t="s">
        <v>185</v>
      </c>
      <c r="E66" s="1" t="str">
        <f>HYPERLINK("https://doi.org/10.1134/S0020168519150019","DOI Link")</f>
        <v>DOI Link</v>
      </c>
    </row>
    <row r="67" spans="1:5" x14ac:dyDescent="0.25">
      <c r="A67" s="2">
        <v>65</v>
      </c>
      <c r="B67" s="1" t="s">
        <v>186</v>
      </c>
      <c r="C67" s="1" t="s">
        <v>187</v>
      </c>
      <c r="D67" s="1" t="s">
        <v>188</v>
      </c>
      <c r="E67" s="1" t="str">
        <f>HYPERLINK("https://doi.org/10.1007/s11668-019-00745-4","DOI Link")</f>
        <v>DOI Link</v>
      </c>
    </row>
    <row r="68" spans="1:5" x14ac:dyDescent="0.25">
      <c r="A68" s="2">
        <v>66</v>
      </c>
      <c r="B68" s="1" t="s">
        <v>189</v>
      </c>
      <c r="C68" s="1" t="s">
        <v>190</v>
      </c>
      <c r="D68" s="1" t="s">
        <v>35</v>
      </c>
      <c r="E68" s="1" t="str">
        <f>HYPERLINK("https://doi.org/10.1016/j.ijsolstr.2019.05.026","DOI Link")</f>
        <v>DOI Link</v>
      </c>
    </row>
    <row r="69" spans="1:5" x14ac:dyDescent="0.25">
      <c r="A69" s="2">
        <v>67</v>
      </c>
      <c r="B69" s="1" t="s">
        <v>191</v>
      </c>
      <c r="C69" s="1" t="s">
        <v>192</v>
      </c>
      <c r="D69" s="1" t="s">
        <v>193</v>
      </c>
      <c r="E69" s="1" t="str">
        <f>HYPERLINK("https://doi.org/10.1590/1678-4162-10273","DOI Link")</f>
        <v>DOI Link</v>
      </c>
    </row>
    <row r="70" spans="1:5" x14ac:dyDescent="0.25">
      <c r="A70" s="2">
        <v>68</v>
      </c>
      <c r="B70" s="1" t="s">
        <v>194</v>
      </c>
      <c r="C70" s="1" t="s">
        <v>195</v>
      </c>
      <c r="D70" s="1" t="s">
        <v>32</v>
      </c>
      <c r="E70" s="1" t="str">
        <f>HYPERLINK("https://doi.org/10.1111/ffe.13105","DOI Link")</f>
        <v>DOI Link</v>
      </c>
    </row>
    <row r="71" spans="1:5" x14ac:dyDescent="0.25">
      <c r="A71" s="2">
        <v>69</v>
      </c>
      <c r="B71" s="1" t="s">
        <v>196</v>
      </c>
      <c r="C71" s="1" t="s">
        <v>197</v>
      </c>
      <c r="D71" s="1" t="s">
        <v>198</v>
      </c>
      <c r="E71" s="1" t="str">
        <f>HYPERLINK("https://doi.org/10.1016/j.spinee.2019.06.007","DOI Link")</f>
        <v>DOI Link</v>
      </c>
    </row>
    <row r="72" spans="1:5" x14ac:dyDescent="0.25">
      <c r="A72" s="2">
        <v>70</v>
      </c>
      <c r="B72" s="1" t="s">
        <v>199</v>
      </c>
      <c r="C72" s="1" t="s">
        <v>200</v>
      </c>
      <c r="D72" s="1" t="s">
        <v>201</v>
      </c>
      <c r="E72" s="1" t="str">
        <f>HYPERLINK("https://doi.org/10.1016/j.polymer.2019.121805","DOI Link")</f>
        <v>DOI Link</v>
      </c>
    </row>
    <row r="73" spans="1:5" x14ac:dyDescent="0.25">
      <c r="A73" s="2">
        <v>71</v>
      </c>
      <c r="B73" s="1" t="s">
        <v>202</v>
      </c>
      <c r="C73" s="1" t="s">
        <v>203</v>
      </c>
      <c r="D73" s="1" t="s">
        <v>204</v>
      </c>
      <c r="E73" s="1" t="str">
        <f>HYPERLINK("https://doi.org/10.5958/0976-5506.2019.02603.2","DOI Link")</f>
        <v>DOI Link</v>
      </c>
    </row>
    <row r="74" spans="1:5" x14ac:dyDescent="0.25">
      <c r="A74" s="2">
        <v>72</v>
      </c>
      <c r="B74" s="1" t="s">
        <v>205</v>
      </c>
      <c r="C74" s="1" t="s">
        <v>206</v>
      </c>
      <c r="D74" s="1" t="s">
        <v>148</v>
      </c>
      <c r="E74" s="1" t="str">
        <f>HYPERLINK("https://doi.org/10.1016/j.polymertesting.2019.105923","DOI Link")</f>
        <v>DOI Link</v>
      </c>
    </row>
    <row r="75" spans="1:5" x14ac:dyDescent="0.25">
      <c r="A75" s="2">
        <v>73</v>
      </c>
      <c r="B75" s="1" t="s">
        <v>207</v>
      </c>
      <c r="C75" s="1" t="s">
        <v>208</v>
      </c>
      <c r="D75" s="1" t="s">
        <v>154</v>
      </c>
      <c r="E75" s="1" t="str">
        <f>HYPERLINK("https://doi.org/10.1007/s42452-019-0749-0","DOI Link")</f>
        <v>DOI Link</v>
      </c>
    </row>
    <row r="76" spans="1:5" x14ac:dyDescent="0.25">
      <c r="A76" s="2">
        <v>74</v>
      </c>
      <c r="B76" s="1" t="s">
        <v>209</v>
      </c>
      <c r="C76" s="1" t="s">
        <v>210</v>
      </c>
      <c r="D76" s="1" t="s">
        <v>211</v>
      </c>
      <c r="E76" s="1" t="str">
        <f>HYPERLINK("https://doi.org/10.1002/mame.201900041","DOI Link")</f>
        <v>DOI Link</v>
      </c>
    </row>
    <row r="77" spans="1:5" x14ac:dyDescent="0.25">
      <c r="A77" s="2">
        <v>75</v>
      </c>
      <c r="B77" s="1" t="s">
        <v>212</v>
      </c>
      <c r="C77" s="1" t="s">
        <v>213</v>
      </c>
      <c r="D77" s="1" t="s">
        <v>157</v>
      </c>
      <c r="E77" s="1" t="str">
        <f>HYPERLINK("https://doi.org/10.13465/j.cnki.jvs.2019.11.018","DOI Link")</f>
        <v>DOI Link</v>
      </c>
    </row>
    <row r="78" spans="1:5" x14ac:dyDescent="0.25">
      <c r="A78" s="2">
        <v>76</v>
      </c>
      <c r="B78" s="1" t="s">
        <v>214</v>
      </c>
      <c r="C78" s="1" t="s">
        <v>215</v>
      </c>
      <c r="D78" s="1" t="s">
        <v>216</v>
      </c>
      <c r="E78" s="1" t="str">
        <f>HYPERLINK("https://doi.org/10.1016/j.actamat.2019.03.036","DOI Link")</f>
        <v>DOI Link</v>
      </c>
    </row>
    <row r="79" spans="1:5" x14ac:dyDescent="0.25">
      <c r="A79" s="2">
        <v>77</v>
      </c>
      <c r="B79" s="1" t="s">
        <v>217</v>
      </c>
      <c r="C79" s="1" t="s">
        <v>218</v>
      </c>
      <c r="D79" s="1" t="s">
        <v>219</v>
      </c>
      <c r="E79" s="1" t="str">
        <f>HYPERLINK("https://doi.org/10.1002/jbm.b.34216","DOI Link")</f>
        <v>DOI Link</v>
      </c>
    </row>
    <row r="80" spans="1:5" x14ac:dyDescent="0.25">
      <c r="A80" s="2">
        <v>78</v>
      </c>
      <c r="B80" s="1" t="s">
        <v>220</v>
      </c>
      <c r="C80" s="1" t="s">
        <v>221</v>
      </c>
      <c r="D80" s="1" t="s">
        <v>15</v>
      </c>
      <c r="E80" s="1" t="str">
        <f>HYPERLINK("https://doi.org/10.1016/j.tafmec.2018.12.013","DOI Link")</f>
        <v>DOI Link</v>
      </c>
    </row>
    <row r="81" spans="1:5" x14ac:dyDescent="0.25">
      <c r="A81" s="2">
        <v>79</v>
      </c>
      <c r="B81" s="1" t="s">
        <v>222</v>
      </c>
      <c r="C81" s="1" t="s">
        <v>223</v>
      </c>
      <c r="D81" s="1" t="s">
        <v>224</v>
      </c>
      <c r="E81" s="1" t="str">
        <f>HYPERLINK("https://doi.org/10.1016/j.ijfatigue.2018.11.013","DOI Link")</f>
        <v>DOI Link</v>
      </c>
    </row>
    <row r="82" spans="1:5" x14ac:dyDescent="0.25">
      <c r="A82" s="2">
        <v>80</v>
      </c>
      <c r="B82" s="1" t="s">
        <v>225</v>
      </c>
      <c r="C82" s="1" t="s">
        <v>226</v>
      </c>
      <c r="D82" s="1" t="s">
        <v>227</v>
      </c>
      <c r="E82" s="1" t="str">
        <f>HYPERLINK("https://doi.org/10.1007/s00198-018-4754-8","DOI Link")</f>
        <v>DOI Link</v>
      </c>
    </row>
    <row r="83" spans="1:5" x14ac:dyDescent="0.25">
      <c r="A83" s="2">
        <v>81</v>
      </c>
      <c r="B83" s="1" t="s">
        <v>228</v>
      </c>
      <c r="C83" s="1" t="s">
        <v>229</v>
      </c>
      <c r="D83" s="1" t="s">
        <v>59</v>
      </c>
      <c r="E83" s="1" t="str">
        <f>HYPERLINK("https://doi.org/10.1016/j.jmbbm.2018.09.033","DOI Link")</f>
        <v>DOI Link</v>
      </c>
    </row>
    <row r="84" spans="1:5" x14ac:dyDescent="0.25">
      <c r="A84" s="2">
        <v>82</v>
      </c>
      <c r="B84" s="1" t="s">
        <v>230</v>
      </c>
      <c r="C84" s="1" t="s">
        <v>231</v>
      </c>
      <c r="D84" s="1" t="s">
        <v>32</v>
      </c>
      <c r="E84" s="1" t="str">
        <f>HYPERLINK("https://doi.org/10.1111/ffe.13033","DOI Link")</f>
        <v>DOI Link</v>
      </c>
    </row>
    <row r="85" spans="1:5" x14ac:dyDescent="0.25">
      <c r="A85" s="2">
        <v>83</v>
      </c>
      <c r="B85" s="1" t="s">
        <v>232</v>
      </c>
      <c r="C85" s="1" t="s">
        <v>233</v>
      </c>
      <c r="D85" s="1" t="s">
        <v>234</v>
      </c>
      <c r="E85" s="1" t="str">
        <f>HYPERLINK("https://doi.org/10.1007/978-3-319-95089-1_5","DOI Link")</f>
        <v>DOI Link</v>
      </c>
    </row>
    <row r="86" spans="1:5" x14ac:dyDescent="0.25">
      <c r="A86" s="2">
        <v>84</v>
      </c>
      <c r="B86" s="1" t="s">
        <v>235</v>
      </c>
      <c r="C86" s="1" t="s">
        <v>236</v>
      </c>
      <c r="D86" s="1" t="s">
        <v>237</v>
      </c>
      <c r="E86" s="1" t="str">
        <f>HYPERLINK("https://doi.org/10.1029/2018JB016831","DOI Link")</f>
        <v>DOI Link</v>
      </c>
    </row>
    <row r="87" spans="1:5" x14ac:dyDescent="0.25">
      <c r="A87" s="2">
        <v>85</v>
      </c>
      <c r="B87" s="1" t="s">
        <v>238</v>
      </c>
      <c r="C87" s="1" t="s">
        <v>239</v>
      </c>
      <c r="D87" s="1" t="s">
        <v>240</v>
      </c>
      <c r="E87" s="1" t="str">
        <f>HYPERLINK("https://doi.org/10.1111/jopr.12668","DOI Link")</f>
        <v>DOI Link</v>
      </c>
    </row>
    <row r="88" spans="1:5" x14ac:dyDescent="0.25">
      <c r="A88" s="2">
        <v>86</v>
      </c>
      <c r="B88" s="1" t="s">
        <v>241</v>
      </c>
      <c r="C88" s="1" t="s">
        <v>242</v>
      </c>
      <c r="D88" s="1" t="s">
        <v>243</v>
      </c>
      <c r="E88" s="1" t="str">
        <f>HYPERLINK("https://doi.org/10.21123/bsj.2018.15.4.0449","DOI Link")</f>
        <v>DOI Link</v>
      </c>
    </row>
    <row r="89" spans="1:5" x14ac:dyDescent="0.25">
      <c r="A89" s="2">
        <v>87</v>
      </c>
      <c r="B89" s="1" t="s">
        <v>244</v>
      </c>
      <c r="C89" s="1" t="s">
        <v>245</v>
      </c>
      <c r="D89" s="1" t="s">
        <v>246</v>
      </c>
      <c r="E89" s="1" t="str">
        <f>HYPERLINK("https://doi.org/10.1007/s40799-018-0267-9","DOI Link")</f>
        <v>DOI Link</v>
      </c>
    </row>
    <row r="90" spans="1:5" x14ac:dyDescent="0.25">
      <c r="A90" s="2">
        <v>88</v>
      </c>
      <c r="B90" s="1" t="s">
        <v>247</v>
      </c>
      <c r="C90" s="1" t="s">
        <v>248</v>
      </c>
      <c r="D90" s="1" t="s">
        <v>148</v>
      </c>
      <c r="E90" s="1" t="str">
        <f>HYPERLINK("https://doi.org/10.1016/j.polymertesting.2018.10.002","DOI Link")</f>
        <v>DOI Link</v>
      </c>
    </row>
    <row r="91" spans="1:5" x14ac:dyDescent="0.25">
      <c r="A91" s="2">
        <v>89</v>
      </c>
      <c r="B91" s="1" t="s">
        <v>249</v>
      </c>
      <c r="C91" s="1" t="s">
        <v>250</v>
      </c>
      <c r="D91" s="1" t="s">
        <v>251</v>
      </c>
      <c r="E91" s="1" t="str">
        <f>HYPERLINK("https://doi.org/10.5704/MOJ.1811.002","DOI Link")</f>
        <v>DOI Link</v>
      </c>
    </row>
    <row r="92" spans="1:5" x14ac:dyDescent="0.25">
      <c r="A92" s="2">
        <v>90</v>
      </c>
      <c r="B92" s="1" t="s">
        <v>252</v>
      </c>
      <c r="C92" s="1" t="s">
        <v>253</v>
      </c>
      <c r="D92" s="1" t="s">
        <v>15</v>
      </c>
      <c r="E92" s="1" t="str">
        <f>HYPERLINK("https://doi.org/10.1016/j.tafmec.2018.08.002","DOI Link")</f>
        <v>DOI Link</v>
      </c>
    </row>
    <row r="93" spans="1:5" x14ac:dyDescent="0.25">
      <c r="A93" s="2">
        <v>91</v>
      </c>
      <c r="B93" s="1" t="s">
        <v>254</v>
      </c>
      <c r="C93" s="1" t="s">
        <v>255</v>
      </c>
      <c r="D93" s="1" t="s">
        <v>256</v>
      </c>
      <c r="E93" s="1" t="str">
        <f>HYPERLINK("https://doi.org/10.7150/ijms.26697","DOI Link")</f>
        <v>DOI Link</v>
      </c>
    </row>
    <row r="94" spans="1:5" x14ac:dyDescent="0.25">
      <c r="A94" s="2">
        <v>92</v>
      </c>
      <c r="B94" s="1" t="s">
        <v>257</v>
      </c>
      <c r="C94" s="1" t="s">
        <v>258</v>
      </c>
      <c r="D94" s="1" t="s">
        <v>259</v>
      </c>
      <c r="E94" s="1" t="str">
        <f>HYPERLINK("https://doi.org/10.1051/epjconf/201818302034","DOI Link")</f>
        <v>DOI Link</v>
      </c>
    </row>
    <row r="95" spans="1:5" x14ac:dyDescent="0.25">
      <c r="A95" s="2">
        <v>93</v>
      </c>
      <c r="B95" s="1" t="s">
        <v>260</v>
      </c>
      <c r="C95" s="1" t="s">
        <v>261</v>
      </c>
      <c r="D95" s="1" t="s">
        <v>262</v>
      </c>
      <c r="E95" s="1" t="str">
        <f>HYPERLINK("https://doi.org/10.3760/cma.j.issn.0376-2491.2018.33.010","DOI Link")</f>
        <v>DOI Link</v>
      </c>
    </row>
    <row r="96" spans="1:5" x14ac:dyDescent="0.25">
      <c r="A96" s="2">
        <v>94</v>
      </c>
      <c r="B96" s="1" t="s">
        <v>263</v>
      </c>
      <c r="C96" s="1" t="s">
        <v>264</v>
      </c>
      <c r="D96" s="1" t="s">
        <v>148</v>
      </c>
      <c r="E96" s="1" t="str">
        <f>HYPERLINK("https://doi.org/10.1016/j.polymertesting.2018.06.032","DOI Link")</f>
        <v>DOI Link</v>
      </c>
    </row>
    <row r="97" spans="1:5" x14ac:dyDescent="0.25">
      <c r="A97" s="2">
        <v>95</v>
      </c>
      <c r="B97" s="1" t="s">
        <v>265</v>
      </c>
      <c r="C97" s="1" t="s">
        <v>266</v>
      </c>
      <c r="D97" s="1" t="s">
        <v>267</v>
      </c>
      <c r="E97" s="1" t="str">
        <f>HYPERLINK("https://doi.org/10.3144/expresspolymlett.2018.64","DOI Link")</f>
        <v>DOI Link</v>
      </c>
    </row>
    <row r="98" spans="1:5" x14ac:dyDescent="0.25">
      <c r="A98" s="2">
        <v>96</v>
      </c>
      <c r="B98" s="1" t="s">
        <v>268</v>
      </c>
      <c r="C98" s="1" t="s">
        <v>269</v>
      </c>
      <c r="D98" s="1" t="s">
        <v>85</v>
      </c>
      <c r="E98" s="1" t="str">
        <f>HYPERLINK("https://doi.org/10.1063/1.5044803","DOI Link")</f>
        <v>DOI Link</v>
      </c>
    </row>
    <row r="99" spans="1:5" x14ac:dyDescent="0.25">
      <c r="A99" s="2">
        <v>97</v>
      </c>
      <c r="B99" s="1" t="s">
        <v>270</v>
      </c>
      <c r="C99" s="1" t="s">
        <v>271</v>
      </c>
      <c r="D99" s="1" t="s">
        <v>272</v>
      </c>
      <c r="E99" s="1" t="str">
        <f>HYPERLINK("https://doi.org/10.11779/CJGE201807020","DOI Link")</f>
        <v>DOI Link</v>
      </c>
    </row>
    <row r="100" spans="1:5" x14ac:dyDescent="0.25">
      <c r="A100" s="2">
        <v>98</v>
      </c>
      <c r="B100" s="1" t="s">
        <v>273</v>
      </c>
      <c r="C100" s="1" t="s">
        <v>274</v>
      </c>
      <c r="D100" s="1" t="s">
        <v>275</v>
      </c>
      <c r="E100" s="1" t="str">
        <f>HYPERLINK("https://doi.org/10.1007/s00170-018-1847-7","DOI Link")</f>
        <v>DOI Link</v>
      </c>
    </row>
    <row r="101" spans="1:5" x14ac:dyDescent="0.25">
      <c r="A101" s="2">
        <v>99</v>
      </c>
      <c r="B101" s="1" t="s">
        <v>276</v>
      </c>
      <c r="C101" s="1" t="s">
        <v>277</v>
      </c>
      <c r="D101" s="1" t="s">
        <v>32</v>
      </c>
      <c r="E101" s="1" t="str">
        <f>HYPERLINK("https://doi.org/10.1111/ffe.12801","DOI Link")</f>
        <v>DOI Link</v>
      </c>
    </row>
    <row r="102" spans="1:5" x14ac:dyDescent="0.25">
      <c r="A102" s="2">
        <v>100</v>
      </c>
      <c r="B102" s="1" t="s">
        <v>278</v>
      </c>
      <c r="C102" s="1" t="s">
        <v>279</v>
      </c>
      <c r="D102" s="1" t="s">
        <v>280</v>
      </c>
      <c r="E102" s="1" t="str">
        <f>HYPERLINK("https://doi.org/10.1021/acsanm.8b00376","DOI Link")</f>
        <v>DOI Link</v>
      </c>
    </row>
    <row r="103" spans="1:5" x14ac:dyDescent="0.25">
      <c r="A103" s="2">
        <v>101</v>
      </c>
      <c r="B103" s="1" t="s">
        <v>281</v>
      </c>
      <c r="C103" s="1" t="s">
        <v>282</v>
      </c>
      <c r="D103" s="1" t="s">
        <v>283</v>
      </c>
      <c r="E103" s="1" t="str">
        <f>HYPERLINK("https://doi.org/10.1088/1748-605X/aab8d6","DOI Link")</f>
        <v>DOI Link</v>
      </c>
    </row>
    <row r="104" spans="1:5" x14ac:dyDescent="0.25">
      <c r="A104" s="2">
        <v>102</v>
      </c>
      <c r="B104" s="1" t="s">
        <v>284</v>
      </c>
      <c r="C104" s="1" t="s">
        <v>285</v>
      </c>
      <c r="D104" s="1" t="s">
        <v>193</v>
      </c>
      <c r="E104" s="1" t="str">
        <f>HYPERLINK("https://doi.org/10.1590/1678-4162-9620","DOI Link")</f>
        <v>DOI Link</v>
      </c>
    </row>
    <row r="105" spans="1:5" x14ac:dyDescent="0.25">
      <c r="A105" s="2">
        <v>103</v>
      </c>
      <c r="B105" s="1" t="s">
        <v>286</v>
      </c>
      <c r="C105" s="1" t="s">
        <v>287</v>
      </c>
      <c r="D105" s="1" t="s">
        <v>288</v>
      </c>
      <c r="E105" s="1" t="str">
        <f>HYPERLINK("https://doi.org/10.1016/j.actbio.2018.03.014","DOI Link")</f>
        <v>DOI Link</v>
      </c>
    </row>
    <row r="106" spans="1:5" x14ac:dyDescent="0.25">
      <c r="A106" s="2">
        <v>104</v>
      </c>
      <c r="B106" s="1" t="s">
        <v>289</v>
      </c>
      <c r="C106" s="1" t="s">
        <v>290</v>
      </c>
      <c r="D106" s="1" t="s">
        <v>291</v>
      </c>
      <c r="E106" s="1" t="str">
        <f>HYPERLINK("https://doi.org/10.1186/s13018-018-0799-9","DOI Link")</f>
        <v>DOI Link</v>
      </c>
    </row>
    <row r="107" spans="1:5" x14ac:dyDescent="0.25">
      <c r="A107" s="2">
        <v>105</v>
      </c>
      <c r="B107" s="1" t="s">
        <v>292</v>
      </c>
      <c r="C107" s="1" t="s">
        <v>293</v>
      </c>
      <c r="D107" s="1" t="s">
        <v>294</v>
      </c>
      <c r="E107" s="1" t="str">
        <f>HYPERLINK("https://doi.org/10.1089/pho.2017.4408","DOI Link")</f>
        <v>DOI Link</v>
      </c>
    </row>
    <row r="108" spans="1:5" x14ac:dyDescent="0.25">
      <c r="A108" s="2">
        <v>106</v>
      </c>
      <c r="B108" s="1" t="s">
        <v>295</v>
      </c>
      <c r="C108" s="1" t="s">
        <v>296</v>
      </c>
      <c r="D108" s="1" t="s">
        <v>297</v>
      </c>
      <c r="E108" s="1" t="str">
        <f>HYPERLINK("https://doi.org/10.1016/j.wneu.2018.01.174","DOI Link")</f>
        <v>DOI Link</v>
      </c>
    </row>
    <row r="109" spans="1:5" x14ac:dyDescent="0.25">
      <c r="A109" s="2">
        <v>107</v>
      </c>
      <c r="B109" s="1" t="s">
        <v>298</v>
      </c>
      <c r="C109" s="1" t="s">
        <v>299</v>
      </c>
      <c r="D109" s="1" t="s">
        <v>300</v>
      </c>
      <c r="E109" s="1" t="str">
        <f>HYPERLINK("https://doi.org/10.1007/s00603-017-1335-7","DOI Link")</f>
        <v>DOI Link</v>
      </c>
    </row>
    <row r="110" spans="1:5" x14ac:dyDescent="0.25">
      <c r="A110" s="2">
        <v>108</v>
      </c>
      <c r="B110" s="1" t="s">
        <v>301</v>
      </c>
      <c r="C110" s="1" t="s">
        <v>302</v>
      </c>
      <c r="D110" s="1" t="s">
        <v>303</v>
      </c>
      <c r="E110" s="1" t="str">
        <f>HYPERLINK("https://doi.org/10.12989/gae.2018.14.2.195","DOI Link")</f>
        <v>DOI Link</v>
      </c>
    </row>
    <row r="111" spans="1:5" x14ac:dyDescent="0.25">
      <c r="A111" s="2">
        <v>109</v>
      </c>
      <c r="B111" s="1" t="s">
        <v>304</v>
      </c>
      <c r="C111" s="1" t="s">
        <v>305</v>
      </c>
      <c r="D111" s="1" t="s">
        <v>306</v>
      </c>
      <c r="E111" s="1" t="str">
        <f>HYPERLINK("https://doi.org/10.4015/S1016237218500023","DOI Link")</f>
        <v>DOI Link</v>
      </c>
    </row>
    <row r="112" spans="1:5" x14ac:dyDescent="0.25">
      <c r="A112" s="2">
        <v>110</v>
      </c>
      <c r="B112" s="1" t="s">
        <v>307</v>
      </c>
      <c r="C112" s="1" t="s">
        <v>308</v>
      </c>
      <c r="D112" s="1" t="s">
        <v>59</v>
      </c>
      <c r="E112" s="1" t="str">
        <f>HYPERLINK("https://doi.org/10.1016/j.jmbbm.2017.10.033","DOI Link")</f>
        <v>DOI Link</v>
      </c>
    </row>
    <row r="113" spans="1:5" x14ac:dyDescent="0.25">
      <c r="A113" s="2">
        <v>111</v>
      </c>
      <c r="B113" s="1" t="s">
        <v>309</v>
      </c>
      <c r="C113" s="1" t="s">
        <v>310</v>
      </c>
      <c r="D113" s="1" t="s">
        <v>311</v>
      </c>
      <c r="E113" s="1" t="str">
        <f>HYPERLINK("https://doi.org/10.1080/03008207.2017.1301932","DOI Link")</f>
        <v>DOI Link</v>
      </c>
    </row>
    <row r="114" spans="1:5" x14ac:dyDescent="0.25">
      <c r="A114" s="2">
        <v>112</v>
      </c>
      <c r="B114" s="1" t="s">
        <v>312</v>
      </c>
      <c r="C114" s="1" t="s">
        <v>313</v>
      </c>
      <c r="D114" s="1" t="s">
        <v>314</v>
      </c>
      <c r="E114" s="1" t="str">
        <f>HYPERLINK("https://doi.org/10.2118/189901-ms","DOI Link")</f>
        <v>DOI Link</v>
      </c>
    </row>
    <row r="115" spans="1:5" x14ac:dyDescent="0.25">
      <c r="A115" s="2">
        <v>113</v>
      </c>
      <c r="B115" s="1" t="s">
        <v>315</v>
      </c>
      <c r="C115" s="1" t="s">
        <v>316</v>
      </c>
      <c r="D115" s="1" t="s">
        <v>317</v>
      </c>
      <c r="E115" s="1" t="str">
        <f>HYPERLINK("https://doi.org/10.1117/12.2318669","DOI Link")</f>
        <v>DOI Link</v>
      </c>
    </row>
    <row r="116" spans="1:5" x14ac:dyDescent="0.25">
      <c r="A116" s="2">
        <v>114</v>
      </c>
      <c r="B116" s="1" t="s">
        <v>318</v>
      </c>
      <c r="C116" s="1" t="s">
        <v>319</v>
      </c>
      <c r="D116" s="1" t="s">
        <v>320</v>
      </c>
      <c r="E116" s="1" t="str">
        <f>HYPERLINK("https://doi.org/10.1115/MSEC2018-6598","DOI Link")</f>
        <v>DOI Link</v>
      </c>
    </row>
    <row r="117" spans="1:5" x14ac:dyDescent="0.25">
      <c r="A117" s="2">
        <v>115</v>
      </c>
      <c r="B117" s="1" t="s">
        <v>321</v>
      </c>
      <c r="C117" s="1" t="s">
        <v>322</v>
      </c>
      <c r="D117" s="1" t="s">
        <v>323</v>
      </c>
      <c r="E117" s="1" t="str">
        <f>HYPERLINK("https://doi.org/10.1016/j.medengphy.2017.11.007","DOI Link")</f>
        <v>DOI Link</v>
      </c>
    </row>
    <row r="118" spans="1:5" x14ac:dyDescent="0.25">
      <c r="A118" s="2">
        <v>116</v>
      </c>
      <c r="B118" s="1" t="s">
        <v>324</v>
      </c>
      <c r="C118" s="1" t="s">
        <v>325</v>
      </c>
      <c r="D118" s="1" t="s">
        <v>326</v>
      </c>
      <c r="E118" s="1" t="str">
        <f>HYPERLINK("https://doi.org/10.1007/s00264-017-3674-0","DOI Link")</f>
        <v>DOI Link</v>
      </c>
    </row>
    <row r="119" spans="1:5" x14ac:dyDescent="0.25">
      <c r="A119" s="2">
        <v>117</v>
      </c>
      <c r="B119" s="1" t="s">
        <v>327</v>
      </c>
      <c r="C119" s="1" t="s">
        <v>328</v>
      </c>
      <c r="D119" s="1" t="s">
        <v>329</v>
      </c>
      <c r="E119" s="1" t="str">
        <f>HYPERLINK("https://doi.org/10.1016/j.acme.2017.06.001","DOI Link")</f>
        <v>DOI Link</v>
      </c>
    </row>
    <row r="120" spans="1:5" x14ac:dyDescent="0.25">
      <c r="A120" s="2">
        <v>118</v>
      </c>
      <c r="B120" s="1" t="s">
        <v>330</v>
      </c>
      <c r="C120" s="1" t="s">
        <v>331</v>
      </c>
      <c r="D120" s="1" t="s">
        <v>332</v>
      </c>
      <c r="E120" s="1" t="str">
        <f>HYPERLINK("https://doi.org/10.3171/2017.4.SPINE161182","DOI Link")</f>
        <v>DOI Link</v>
      </c>
    </row>
    <row r="121" spans="1:5" x14ac:dyDescent="0.25">
      <c r="A121" s="2">
        <v>119</v>
      </c>
      <c r="B121" s="1" t="s">
        <v>333</v>
      </c>
      <c r="C121" s="1" t="s">
        <v>334</v>
      </c>
      <c r="D121" s="1" t="s">
        <v>53</v>
      </c>
      <c r="E121" s="1" t="str">
        <f>HYPERLINK("https://doi.org/10.1038/s41598-017-03207-9","DOI Link")</f>
        <v>DOI Link</v>
      </c>
    </row>
    <row r="122" spans="1:5" x14ac:dyDescent="0.25">
      <c r="A122" s="2">
        <v>120</v>
      </c>
      <c r="B122" s="1" t="s">
        <v>335</v>
      </c>
      <c r="C122" s="1" t="s">
        <v>336</v>
      </c>
      <c r="D122" s="1" t="s">
        <v>337</v>
      </c>
      <c r="E122" s="1" t="str">
        <f>HYPERLINK("https://doi.org/10.1007/s00586-016-4845-1","DOI Link")</f>
        <v>DOI Link</v>
      </c>
    </row>
    <row r="123" spans="1:5" x14ac:dyDescent="0.25">
      <c r="A123" s="2">
        <v>121</v>
      </c>
      <c r="B123" s="1" t="s">
        <v>338</v>
      </c>
      <c r="C123" s="1" t="s">
        <v>339</v>
      </c>
      <c r="D123" s="1" t="s">
        <v>340</v>
      </c>
      <c r="E123" s="1" t="str">
        <f>HYPERLINK("https://doi.org/10.1016/j.apt.2017.08.021","DOI Link")</f>
        <v>DOI Link</v>
      </c>
    </row>
    <row r="124" spans="1:5" x14ac:dyDescent="0.25">
      <c r="A124" s="2">
        <v>122</v>
      </c>
      <c r="B124" s="1" t="s">
        <v>341</v>
      </c>
      <c r="C124" s="1" t="s">
        <v>342</v>
      </c>
      <c r="D124" s="1" t="s">
        <v>343</v>
      </c>
      <c r="E124" s="1" t="str">
        <f>HYPERLINK("https://doi.org/10.1021/acsbiomaterials.7b00276","DOI Link")</f>
        <v>DOI Link</v>
      </c>
    </row>
    <row r="125" spans="1:5" x14ac:dyDescent="0.25">
      <c r="A125" s="2">
        <v>123</v>
      </c>
      <c r="B125" s="1" t="s">
        <v>344</v>
      </c>
      <c r="C125" s="1" t="s">
        <v>345</v>
      </c>
      <c r="D125" s="1" t="s">
        <v>346</v>
      </c>
      <c r="E125" s="1" t="str">
        <f>HYPERLINK("https://doi.org/10.13722/j.cnki.jrme.2017.0164","DOI Link")</f>
        <v>DOI Link</v>
      </c>
    </row>
    <row r="126" spans="1:5" x14ac:dyDescent="0.25">
      <c r="A126" s="2">
        <v>124</v>
      </c>
      <c r="B126" s="1" t="s">
        <v>347</v>
      </c>
      <c r="C126" s="1" t="s">
        <v>348</v>
      </c>
      <c r="D126" s="1" t="s">
        <v>6</v>
      </c>
      <c r="E126" s="1" t="str">
        <f>HYPERLINK("https://doi.org/10.1016/j.engfracmech.2017.06.005","DOI Link")</f>
        <v>DOI Link</v>
      </c>
    </row>
    <row r="127" spans="1:5" x14ac:dyDescent="0.25">
      <c r="A127" s="2">
        <v>125</v>
      </c>
      <c r="B127" s="1" t="s">
        <v>349</v>
      </c>
      <c r="C127" s="1" t="s">
        <v>350</v>
      </c>
      <c r="D127" s="1" t="s">
        <v>224</v>
      </c>
      <c r="E127" s="1" t="str">
        <f>HYPERLINK("https://doi.org/10.1016/j.ijfatigue.2017.01.046","DOI Link")</f>
        <v>DOI Link</v>
      </c>
    </row>
    <row r="128" spans="1:5" x14ac:dyDescent="0.25">
      <c r="A128" s="2">
        <v>126</v>
      </c>
      <c r="B128" s="1" t="s">
        <v>351</v>
      </c>
      <c r="C128" s="1" t="s">
        <v>352</v>
      </c>
      <c r="D128" s="1" t="s">
        <v>353</v>
      </c>
      <c r="E128" s="1" t="str">
        <f>HYPERLINK("https://doi.org/10.1002/jor.23491","DOI Link")</f>
        <v>DOI Link</v>
      </c>
    </row>
    <row r="129" spans="1:5" x14ac:dyDescent="0.25">
      <c r="A129" s="2">
        <v>127</v>
      </c>
      <c r="B129" s="1" t="s">
        <v>354</v>
      </c>
      <c r="C129" s="1" t="s">
        <v>355</v>
      </c>
      <c r="D129" s="1" t="s">
        <v>148</v>
      </c>
      <c r="E129" s="1" t="str">
        <f>HYPERLINK("https://doi.org/10.1016/j.polymertesting.2017.02.018","DOI Link")</f>
        <v>DOI Link</v>
      </c>
    </row>
    <row r="130" spans="1:5" x14ac:dyDescent="0.25">
      <c r="A130" s="2">
        <v>128</v>
      </c>
      <c r="B130" s="1" t="s">
        <v>356</v>
      </c>
      <c r="C130" s="1" t="s">
        <v>357</v>
      </c>
      <c r="D130" s="1" t="s">
        <v>167</v>
      </c>
      <c r="E130" s="1" t="str">
        <f>HYPERLINK("https://doi.org/10.2147/IJN.S131962","DOI Link")</f>
        <v>DOI Link</v>
      </c>
    </row>
    <row r="131" spans="1:5" x14ac:dyDescent="0.25">
      <c r="A131" s="2">
        <v>129</v>
      </c>
      <c r="B131" s="1" t="s">
        <v>358</v>
      </c>
      <c r="C131" s="1" t="s">
        <v>359</v>
      </c>
      <c r="D131" s="1" t="s">
        <v>143</v>
      </c>
      <c r="E131" s="1" t="str">
        <f>HYPERLINK("https://doi.org/10.1021/acs.macromol.6b02750","DOI Link")</f>
        <v>DOI Link</v>
      </c>
    </row>
    <row r="132" spans="1:5" x14ac:dyDescent="0.25">
      <c r="A132" s="2">
        <v>130</v>
      </c>
      <c r="B132" s="1" t="s">
        <v>360</v>
      </c>
      <c r="C132" s="1" t="s">
        <v>361</v>
      </c>
      <c r="D132" s="1" t="s">
        <v>362</v>
      </c>
      <c r="E132" s="1" t="str">
        <f>HYPERLINK("https://doi.org/10.11883/1001-1455(2017)02-0262-07","DOI Link")</f>
        <v>DOI Link</v>
      </c>
    </row>
    <row r="133" spans="1:5" x14ac:dyDescent="0.25">
      <c r="A133" s="2">
        <v>131</v>
      </c>
      <c r="B133" s="1" t="s">
        <v>363</v>
      </c>
      <c r="C133" s="1" t="s">
        <v>364</v>
      </c>
      <c r="D133" s="1" t="s">
        <v>365</v>
      </c>
      <c r="E133" s="1" t="str">
        <f>HYPERLINK("https://doi.org/10.16058/j.issn.1005-0930.2017.01.009","DOI Link")</f>
        <v>DOI Link</v>
      </c>
    </row>
    <row r="134" spans="1:5" x14ac:dyDescent="0.25">
      <c r="A134" s="2">
        <v>132</v>
      </c>
      <c r="B134" s="1" t="s">
        <v>366</v>
      </c>
      <c r="C134" s="1" t="s">
        <v>367</v>
      </c>
      <c r="D134" s="1" t="s">
        <v>193</v>
      </c>
      <c r="E134" s="1" t="str">
        <f>HYPERLINK("https://doi.org/10.1590/1678-4162-8434","DOI Link")</f>
        <v>DOI Link</v>
      </c>
    </row>
    <row r="135" spans="1:5" x14ac:dyDescent="0.25">
      <c r="A135" s="2">
        <v>133</v>
      </c>
      <c r="B135" s="1" t="s">
        <v>368</v>
      </c>
      <c r="C135" s="1" t="s">
        <v>369</v>
      </c>
      <c r="D135" s="1" t="s">
        <v>234</v>
      </c>
      <c r="E135" s="1" t="str">
        <f>HYPERLINK("https://doi.org/10.1007/978-3-319-42028-8_1","DOI Link")</f>
        <v>DOI Link</v>
      </c>
    </row>
    <row r="136" spans="1:5" x14ac:dyDescent="0.25">
      <c r="A136" s="2">
        <v>134</v>
      </c>
      <c r="B136" s="1" t="s">
        <v>370</v>
      </c>
      <c r="C136" s="1" t="s">
        <v>371</v>
      </c>
      <c r="D136" s="1" t="s">
        <v>198</v>
      </c>
      <c r="E136" s="1" t="str">
        <f>HYPERLINK("https://doi.org/10.1016/j.spinee.2016.06.021","DOI Link")</f>
        <v>DOI Link</v>
      </c>
    </row>
    <row r="137" spans="1:5" x14ac:dyDescent="0.25">
      <c r="A137" s="2">
        <v>135</v>
      </c>
      <c r="B137" s="1" t="s">
        <v>372</v>
      </c>
      <c r="C137" s="1" t="s">
        <v>373</v>
      </c>
      <c r="D137" s="1" t="s">
        <v>374</v>
      </c>
      <c r="E137" s="1" t="str">
        <f>HYPERLINK("https://doi.org/10.1080/01694243.2016.1178831","DOI Link")</f>
        <v>DOI Link</v>
      </c>
    </row>
    <row r="138" spans="1:5" x14ac:dyDescent="0.25">
      <c r="A138" s="2">
        <v>136</v>
      </c>
      <c r="B138" s="1" t="s">
        <v>375</v>
      </c>
      <c r="C138" s="1" t="s">
        <v>376</v>
      </c>
      <c r="D138" s="1" t="s">
        <v>377</v>
      </c>
      <c r="E138" s="1" t="str">
        <f>HYPERLINK("https://doi.org/10.1134/S1029959916040020","DOI Link")</f>
        <v>DOI Link</v>
      </c>
    </row>
    <row r="139" spans="1:5" x14ac:dyDescent="0.25">
      <c r="A139" s="2">
        <v>137</v>
      </c>
      <c r="B139" s="1" t="s">
        <v>378</v>
      </c>
      <c r="C139" s="1" t="s">
        <v>379</v>
      </c>
      <c r="D139" s="1" t="s">
        <v>377</v>
      </c>
      <c r="E139" s="1" t="str">
        <f>HYPERLINK("https://doi.org/10.1134/S1029959916030115","DOI Link")</f>
        <v>DOI Link</v>
      </c>
    </row>
    <row r="140" spans="1:5" x14ac:dyDescent="0.25">
      <c r="A140" s="2">
        <v>138</v>
      </c>
      <c r="B140" s="1" t="s">
        <v>380</v>
      </c>
      <c r="C140" s="1" t="s">
        <v>381</v>
      </c>
      <c r="D140" s="1" t="s">
        <v>382</v>
      </c>
      <c r="E140" s="1" t="str">
        <f>HYPERLINK("https://doi.org/10.13225/j.cnki.jccs.2015.0370","DOI Link")</f>
        <v>DOI Link</v>
      </c>
    </row>
    <row r="141" spans="1:5" x14ac:dyDescent="0.25">
      <c r="A141" s="2">
        <v>139</v>
      </c>
      <c r="B141" s="1" t="s">
        <v>383</v>
      </c>
      <c r="C141" s="1" t="s">
        <v>384</v>
      </c>
      <c r="D141" s="1" t="s">
        <v>59</v>
      </c>
      <c r="E141" s="1" t="str">
        <f>HYPERLINK("https://doi.org/10.1016/j.jmbbm.2016.02.002","DOI Link")</f>
        <v>DOI Link</v>
      </c>
    </row>
    <row r="142" spans="1:5" x14ac:dyDescent="0.25">
      <c r="A142" s="2">
        <v>140</v>
      </c>
      <c r="B142" s="1" t="s">
        <v>385</v>
      </c>
      <c r="C142" s="1" t="s">
        <v>386</v>
      </c>
      <c r="D142" s="1" t="s">
        <v>387</v>
      </c>
      <c r="E142" s="1" t="str">
        <f>HYPERLINK("https://doi.org/10.1016/j.carbon.2016.01.036","DOI Link")</f>
        <v>DOI Link</v>
      </c>
    </row>
    <row r="143" spans="1:5" x14ac:dyDescent="0.25">
      <c r="A143" s="2">
        <v>141</v>
      </c>
      <c r="B143" s="1" t="s">
        <v>388</v>
      </c>
      <c r="C143" s="1" t="s">
        <v>389</v>
      </c>
      <c r="D143" s="1" t="s">
        <v>148</v>
      </c>
      <c r="E143" s="1" t="str">
        <f>HYPERLINK("https://doi.org/10.1016/j.polymertesting.2016.01.004","DOI Link")</f>
        <v>DOI Link</v>
      </c>
    </row>
    <row r="144" spans="1:5" x14ac:dyDescent="0.25">
      <c r="A144" s="2">
        <v>142</v>
      </c>
      <c r="B144" s="1" t="s">
        <v>390</v>
      </c>
      <c r="C144" s="1" t="s">
        <v>391</v>
      </c>
      <c r="D144" s="1" t="s">
        <v>117</v>
      </c>
      <c r="E144" s="1" t="str">
        <f>HYPERLINK("https://doi.org/10.1007/s11223-016-9761-4","DOI Link")</f>
        <v>DOI Link</v>
      </c>
    </row>
    <row r="145" spans="1:5" x14ac:dyDescent="0.25">
      <c r="A145" s="2">
        <v>143</v>
      </c>
      <c r="B145" s="1" t="s">
        <v>392</v>
      </c>
      <c r="C145" s="1" t="s">
        <v>393</v>
      </c>
      <c r="D145" s="1" t="s">
        <v>394</v>
      </c>
      <c r="E145" s="1" t="str">
        <f>HYPERLINK("https://doi.org/10.1016/j.otsr.2015.11.011","DOI Link")</f>
        <v>DOI Link</v>
      </c>
    </row>
    <row r="146" spans="1:5" x14ac:dyDescent="0.25">
      <c r="A146" s="2">
        <v>144</v>
      </c>
      <c r="B146" s="1" t="s">
        <v>395</v>
      </c>
      <c r="C146" s="1" t="s">
        <v>396</v>
      </c>
      <c r="D146" s="1" t="s">
        <v>397</v>
      </c>
      <c r="E146" s="1" t="str">
        <f>HYPERLINK("https://doi.org/10.1520/JTE20140496","DOI Link")</f>
        <v>DOI Link</v>
      </c>
    </row>
    <row r="147" spans="1:5" x14ac:dyDescent="0.25">
      <c r="A147" s="2">
        <v>145</v>
      </c>
      <c r="B147" s="1" t="s">
        <v>398</v>
      </c>
      <c r="C147" s="1" t="s">
        <v>399</v>
      </c>
      <c r="D147" s="1" t="s">
        <v>400</v>
      </c>
      <c r="E147" s="1" t="str">
        <f>HYPERLINK("https://doi.org/10.1016/j.compstruct.2015.09.001","DOI Link")</f>
        <v>DOI Link</v>
      </c>
    </row>
    <row r="148" spans="1:5" x14ac:dyDescent="0.25">
      <c r="A148" s="2">
        <v>146</v>
      </c>
      <c r="B148" s="1" t="s">
        <v>401</v>
      </c>
      <c r="C148" s="1" t="s">
        <v>402</v>
      </c>
      <c r="D148" s="1" t="s">
        <v>403</v>
      </c>
      <c r="E148" s="1" t="str">
        <f>HYPERLINK("https://doi.org/10.1007/s00707-015-1404-5","DOI Link")</f>
        <v>DOI Link</v>
      </c>
    </row>
    <row r="149" spans="1:5" x14ac:dyDescent="0.25">
      <c r="A149" s="2">
        <v>147</v>
      </c>
      <c r="B149" s="1" t="s">
        <v>404</v>
      </c>
      <c r="C149" s="1" t="s">
        <v>405</v>
      </c>
      <c r="D149" s="1" t="s">
        <v>283</v>
      </c>
      <c r="E149" s="1" t="str">
        <f>HYPERLINK("https://doi.org/10.1088/1748-6041/10/6/065009","DOI Link")</f>
        <v>DOI Link</v>
      </c>
    </row>
    <row r="150" spans="1:5" x14ac:dyDescent="0.25">
      <c r="A150" s="2">
        <v>148</v>
      </c>
      <c r="B150" s="1" t="s">
        <v>406</v>
      </c>
      <c r="C150" s="1" t="s">
        <v>407</v>
      </c>
      <c r="D150" s="1" t="s">
        <v>408</v>
      </c>
      <c r="E150" s="1" t="str">
        <f>HYPERLINK("https://doi.org/10.1590/1516-1439.024415","DOI Link")</f>
        <v>DOI Link</v>
      </c>
    </row>
    <row r="151" spans="1:5" x14ac:dyDescent="0.25">
      <c r="A151" s="2">
        <v>149</v>
      </c>
      <c r="B151" s="1" t="s">
        <v>409</v>
      </c>
      <c r="C151" s="1" t="s">
        <v>410</v>
      </c>
      <c r="D151" s="1" t="s">
        <v>411</v>
      </c>
      <c r="E151" s="1" t="str">
        <f>HYPERLINK("https://doi.org/10.1016/j.clineuro.2015.08.026","DOI Link")</f>
        <v>DOI Link</v>
      </c>
    </row>
    <row r="152" spans="1:5" x14ac:dyDescent="0.25">
      <c r="A152" s="2">
        <v>150</v>
      </c>
      <c r="B152" s="1" t="s">
        <v>412</v>
      </c>
      <c r="C152" s="1" t="s">
        <v>413</v>
      </c>
      <c r="D152" s="1" t="s">
        <v>377</v>
      </c>
      <c r="E152" s="1" t="str">
        <f>HYPERLINK("https://doi.org/10.1134/S1029959915040050","DOI Link")</f>
        <v>DOI Link</v>
      </c>
    </row>
    <row r="153" spans="1:5" x14ac:dyDescent="0.25">
      <c r="A153" s="2">
        <v>151</v>
      </c>
      <c r="B153" s="1" t="s">
        <v>414</v>
      </c>
      <c r="C153" s="1" t="s">
        <v>415</v>
      </c>
      <c r="D153" s="1" t="s">
        <v>38</v>
      </c>
      <c r="E153" s="1" t="str">
        <f>HYPERLINK("https://doi.org/10.1002/adem.201500021","DOI Link")</f>
        <v>DOI Link</v>
      </c>
    </row>
    <row r="154" spans="1:5" x14ac:dyDescent="0.25">
      <c r="A154" s="2">
        <v>152</v>
      </c>
      <c r="B154" s="1" t="s">
        <v>416</v>
      </c>
      <c r="C154" s="1" t="s">
        <v>417</v>
      </c>
      <c r="D154" s="1" t="s">
        <v>59</v>
      </c>
      <c r="E154" s="1" t="str">
        <f>HYPERLINK("https://doi.org/10.1016/j.jmbbm.2015.06.022","DOI Link")</f>
        <v>DOI Link</v>
      </c>
    </row>
    <row r="155" spans="1:5" x14ac:dyDescent="0.25">
      <c r="A155" s="2">
        <v>153</v>
      </c>
      <c r="B155" s="1" t="s">
        <v>418</v>
      </c>
      <c r="C155" s="1" t="s">
        <v>419</v>
      </c>
      <c r="D155" s="1" t="s">
        <v>420</v>
      </c>
      <c r="E155" s="1" t="str">
        <f>HYPERLINK("https://doi.org/10.1007/s00113-015-0050-7","DOI Link")</f>
        <v>DOI Link</v>
      </c>
    </row>
    <row r="156" spans="1:5" x14ac:dyDescent="0.25">
      <c r="A156" s="2">
        <v>154</v>
      </c>
      <c r="B156" s="1" t="s">
        <v>421</v>
      </c>
      <c r="C156" s="1" t="s">
        <v>422</v>
      </c>
      <c r="D156" s="1" t="s">
        <v>35</v>
      </c>
      <c r="E156" s="1" t="str">
        <f>HYPERLINK("https://doi.org/10.1016/j.ijsolstr.2015.04.022","DOI Link")</f>
        <v>DOI Link</v>
      </c>
    </row>
    <row r="157" spans="1:5" x14ac:dyDescent="0.25">
      <c r="A157" s="2">
        <v>155</v>
      </c>
      <c r="B157" s="1" t="s">
        <v>423</v>
      </c>
      <c r="C157" s="1" t="s">
        <v>424</v>
      </c>
      <c r="D157" s="1" t="s">
        <v>425</v>
      </c>
      <c r="E157" s="1" t="str">
        <f>HYPERLINK("https://doi.org/10.12659/MSM.893845","DOI Link")</f>
        <v>DOI Link</v>
      </c>
    </row>
    <row r="158" spans="1:5" x14ac:dyDescent="0.25">
      <c r="A158" s="2">
        <v>156</v>
      </c>
      <c r="B158" s="1" t="s">
        <v>426</v>
      </c>
      <c r="C158" s="1" t="s">
        <v>427</v>
      </c>
      <c r="D158" s="1" t="s">
        <v>6</v>
      </c>
      <c r="E158" s="1" t="str">
        <f>HYPERLINK("https://doi.org/10.1016/j.engfracmech.2015.01.005","DOI Link")</f>
        <v>DOI Link</v>
      </c>
    </row>
    <row r="159" spans="1:5" x14ac:dyDescent="0.25">
      <c r="A159" s="2">
        <v>157</v>
      </c>
      <c r="B159" s="1" t="s">
        <v>428</v>
      </c>
      <c r="C159" s="1" t="s">
        <v>429</v>
      </c>
      <c r="D159" s="1" t="s">
        <v>430</v>
      </c>
      <c r="E159" s="1" t="str">
        <f>HYPERLINK("https://doi.org/10.1007/s11340-014-9949-0","DOI Link")</f>
        <v>DOI Link</v>
      </c>
    </row>
    <row r="160" spans="1:5" x14ac:dyDescent="0.25">
      <c r="A160" s="2">
        <v>158</v>
      </c>
      <c r="B160" s="1" t="s">
        <v>431</v>
      </c>
      <c r="C160" s="1" t="s">
        <v>432</v>
      </c>
      <c r="D160" s="1" t="s">
        <v>433</v>
      </c>
      <c r="E160" s="1" t="str">
        <f>HYPERLINK("https://doi.org/10.1016/S0020-1383(15)30031-0","DOI Link")</f>
        <v>DOI Link</v>
      </c>
    </row>
    <row r="161" spans="1:5" x14ac:dyDescent="0.25">
      <c r="A161" s="2">
        <v>159</v>
      </c>
      <c r="B161" s="1" t="s">
        <v>434</v>
      </c>
      <c r="C161" s="1" t="s">
        <v>435</v>
      </c>
      <c r="D161" s="1" t="s">
        <v>436</v>
      </c>
      <c r="E161" s="1" t="str">
        <f>HYPERLINK("https://doi.org/10.5267/j.esm.2014.12.001","DOI Link")</f>
        <v>DOI Link</v>
      </c>
    </row>
    <row r="162" spans="1:5" x14ac:dyDescent="0.25">
      <c r="A162" s="2">
        <v>160</v>
      </c>
      <c r="B162" s="1" t="s">
        <v>437</v>
      </c>
      <c r="C162" s="1" t="s">
        <v>438</v>
      </c>
      <c r="D162" s="1" t="s">
        <v>439</v>
      </c>
      <c r="E162" s="1" t="str">
        <f>HYPERLINK("https://doi.org/10.5545/sv-jme.2014.2249","DOI Link")</f>
        <v>DOI Link</v>
      </c>
    </row>
    <row r="163" spans="1:5" x14ac:dyDescent="0.25">
      <c r="A163" s="2">
        <v>161</v>
      </c>
      <c r="B163" s="1" t="s">
        <v>440</v>
      </c>
      <c r="C163" s="1" t="s">
        <v>441</v>
      </c>
      <c r="D163" s="1" t="s">
        <v>442</v>
      </c>
      <c r="E163" s="1" t="str">
        <f>HYPERLINK("https://doi.org/10.1177/0885328214544770","DOI Link")</f>
        <v>DOI Link</v>
      </c>
    </row>
    <row r="164" spans="1:5" x14ac:dyDescent="0.25">
      <c r="A164" s="2">
        <v>162</v>
      </c>
      <c r="B164" s="1" t="s">
        <v>443</v>
      </c>
      <c r="C164" s="1" t="s">
        <v>444</v>
      </c>
      <c r="D164" s="1" t="s">
        <v>201</v>
      </c>
      <c r="E164" s="1" t="str">
        <f>HYPERLINK("https://doi.org/10.1016/j.polymer.2014.06.019","DOI Link")</f>
        <v>DOI Link</v>
      </c>
    </row>
    <row r="165" spans="1:5" x14ac:dyDescent="0.25">
      <c r="A165" s="2">
        <v>163</v>
      </c>
      <c r="B165" s="1" t="s">
        <v>445</v>
      </c>
      <c r="C165" s="1" t="s">
        <v>446</v>
      </c>
      <c r="D165" s="1" t="s">
        <v>167</v>
      </c>
      <c r="E165" s="1" t="str">
        <f>HYPERLINK("https://doi.org/10.2147/IJN.S61964","DOI Link")</f>
        <v>DOI Link</v>
      </c>
    </row>
    <row r="166" spans="1:5" x14ac:dyDescent="0.25">
      <c r="A166" s="2">
        <v>164</v>
      </c>
      <c r="B166" s="1" t="s">
        <v>447</v>
      </c>
      <c r="C166" s="1" t="s">
        <v>448</v>
      </c>
      <c r="D166" s="1" t="s">
        <v>167</v>
      </c>
      <c r="E166" s="1" t="str">
        <f>HYPERLINK("https://doi.org/10.2147/IJN.S59253","DOI Link")</f>
        <v>DOI Link</v>
      </c>
    </row>
    <row r="167" spans="1:5" x14ac:dyDescent="0.25">
      <c r="A167" s="2">
        <v>165</v>
      </c>
      <c r="B167" s="1" t="s">
        <v>449</v>
      </c>
      <c r="C167" s="1" t="s">
        <v>450</v>
      </c>
      <c r="D167" s="1" t="s">
        <v>234</v>
      </c>
      <c r="E167" s="1" t="str">
        <f>HYPERLINK("https://doi.org/10.1007/978-3-319-00771-7_13","DOI Link")</f>
        <v>DOI Link</v>
      </c>
    </row>
    <row r="168" spans="1:5" x14ac:dyDescent="0.25">
      <c r="A168" s="2">
        <v>166</v>
      </c>
      <c r="B168" s="1" t="s">
        <v>451</v>
      </c>
      <c r="C168" s="1" t="s">
        <v>452</v>
      </c>
      <c r="D168" s="1" t="s">
        <v>453</v>
      </c>
      <c r="E168" s="1" t="str">
        <f>HYPERLINK("https://doi.org/10.5301/JABFM.5000177","DOI Link")</f>
        <v>DOI Link</v>
      </c>
    </row>
    <row r="169" spans="1:5" x14ac:dyDescent="0.25">
      <c r="A169" s="2">
        <v>167</v>
      </c>
      <c r="B169" s="1" t="s">
        <v>454</v>
      </c>
      <c r="C169" s="1" t="s">
        <v>455</v>
      </c>
      <c r="D169" s="1" t="s">
        <v>456</v>
      </c>
      <c r="E169" s="1" t="str">
        <f>HYPERLINK("https://doi.org/10.1016/j.proeng.2014.11.806","DOI Link")</f>
        <v>DOI Link</v>
      </c>
    </row>
    <row r="170" spans="1:5" x14ac:dyDescent="0.25">
      <c r="A170" s="2">
        <v>168</v>
      </c>
      <c r="B170" s="1" t="s">
        <v>457</v>
      </c>
      <c r="C170" s="1" t="s">
        <v>458</v>
      </c>
      <c r="D170" s="1" t="s">
        <v>459</v>
      </c>
      <c r="E170" s="1" t="str">
        <f>HYPERLINK("https://doi.org/10.1088/1757-899X/62/1/012028","DOI Link")</f>
        <v>DOI Link</v>
      </c>
    </row>
    <row r="171" spans="1:5" x14ac:dyDescent="0.25">
      <c r="A171" s="2">
        <v>169</v>
      </c>
      <c r="B171" s="1" t="s">
        <v>460</v>
      </c>
      <c r="C171" s="1" t="s">
        <v>461</v>
      </c>
      <c r="D171" s="1" t="s">
        <v>462</v>
      </c>
      <c r="E171" s="1" t="str">
        <f>HYPERLINK("https://doi.org/10.25103/jestr.073.03","DOI Link")</f>
        <v>DOI Link</v>
      </c>
    </row>
    <row r="172" spans="1:5" x14ac:dyDescent="0.25">
      <c r="A172" s="2">
        <v>170</v>
      </c>
      <c r="B172" s="1" t="s">
        <v>463</v>
      </c>
      <c r="C172" s="1" t="s">
        <v>464</v>
      </c>
      <c r="D172" s="1" t="s">
        <v>465</v>
      </c>
      <c r="E172" s="1" t="str">
        <f>HYPERLINK("https://doi.org/10.4028/www.scientific.net/AMM.566.298","DOI Link")</f>
        <v>DOI Link</v>
      </c>
    </row>
    <row r="173" spans="1:5" x14ac:dyDescent="0.25">
      <c r="A173" s="2">
        <v>171</v>
      </c>
      <c r="B173" s="1" t="s">
        <v>466</v>
      </c>
      <c r="C173" s="1" t="s">
        <v>467</v>
      </c>
      <c r="D173" s="1" t="s">
        <v>15</v>
      </c>
      <c r="E173" s="1" t="str">
        <f>HYPERLINK("https://doi.org/10.1016/j.tafmec.2014.02.001","DOI Link")</f>
        <v>DOI Link</v>
      </c>
    </row>
    <row r="174" spans="1:5" x14ac:dyDescent="0.25">
      <c r="A174" s="2">
        <v>172</v>
      </c>
      <c r="B174" s="1" t="s">
        <v>468</v>
      </c>
      <c r="C174" s="1" t="s">
        <v>469</v>
      </c>
      <c r="D174" s="1" t="s">
        <v>59</v>
      </c>
      <c r="E174" s="1" t="str">
        <f>HYPERLINK("https://doi.org/10.1016/j.jmbbm.2014.03.007","DOI Link")</f>
        <v>DOI Link</v>
      </c>
    </row>
    <row r="175" spans="1:5" x14ac:dyDescent="0.25">
      <c r="A175" s="2">
        <v>173</v>
      </c>
      <c r="B175" s="1" t="s">
        <v>470</v>
      </c>
      <c r="C175" s="1" t="s">
        <v>471</v>
      </c>
      <c r="D175" s="1" t="s">
        <v>198</v>
      </c>
      <c r="E175" s="1" t="str">
        <f>HYPERLINK("https://doi.org/10.1016/j.spinee.2013.06.054","DOI Link")</f>
        <v>DOI Link</v>
      </c>
    </row>
    <row r="176" spans="1:5" x14ac:dyDescent="0.25">
      <c r="A176" s="2">
        <v>174</v>
      </c>
      <c r="B176" s="1" t="s">
        <v>472</v>
      </c>
      <c r="C176" s="1" t="s">
        <v>473</v>
      </c>
      <c r="D176" s="1" t="s">
        <v>474</v>
      </c>
      <c r="E176" s="1" t="str">
        <f>HYPERLINK("https://doi.org/10.3969/j.issn.1002-6819.2013.23.011","DOI Link")</f>
        <v>DOI Link</v>
      </c>
    </row>
    <row r="177" spans="1:5" x14ac:dyDescent="0.25">
      <c r="A177" s="2">
        <v>175</v>
      </c>
      <c r="B177" s="1" t="s">
        <v>475</v>
      </c>
      <c r="C177" s="1" t="s">
        <v>476</v>
      </c>
      <c r="D177" s="1" t="s">
        <v>477</v>
      </c>
      <c r="E177" s="1" t="str">
        <f>HYPERLINK("https://doi.org/10.1155/2013/109784","DOI Link")</f>
        <v>DOI Link</v>
      </c>
    </row>
    <row r="178" spans="1:5" x14ac:dyDescent="0.25">
      <c r="A178" s="2">
        <v>176</v>
      </c>
      <c r="B178" s="1" t="s">
        <v>478</v>
      </c>
      <c r="C178" s="1" t="s">
        <v>479</v>
      </c>
      <c r="D178" s="1" t="s">
        <v>480</v>
      </c>
      <c r="E178" s="1" t="str">
        <f>HYPERLINK("https://doi.org/10.1016/j.matlet.2013.05.081","DOI Link")</f>
        <v>DOI Link</v>
      </c>
    </row>
    <row r="179" spans="1:5" x14ac:dyDescent="0.25">
      <c r="A179" s="2">
        <v>177</v>
      </c>
      <c r="B179" s="1" t="s">
        <v>481</v>
      </c>
      <c r="C179" s="1" t="s">
        <v>482</v>
      </c>
      <c r="D179" s="1" t="s">
        <v>483</v>
      </c>
      <c r="E179" s="1" t="str">
        <f>HYPERLINK("https://doi.org/10.1002/jbm.a.34505","DOI Link")</f>
        <v>DOI Link</v>
      </c>
    </row>
    <row r="180" spans="1:5" x14ac:dyDescent="0.25">
      <c r="A180" s="2">
        <v>178</v>
      </c>
      <c r="B180" s="1" t="s">
        <v>484</v>
      </c>
      <c r="C180" s="1" t="s">
        <v>485</v>
      </c>
      <c r="D180" s="1" t="s">
        <v>148</v>
      </c>
      <c r="E180" s="1" t="str">
        <f>HYPERLINK("https://doi.org/10.1016/j.polymertesting.2013.04.010","DOI Link")</f>
        <v>DOI Link</v>
      </c>
    </row>
    <row r="181" spans="1:5" x14ac:dyDescent="0.25">
      <c r="A181" s="2">
        <v>179</v>
      </c>
      <c r="B181" s="1" t="s">
        <v>486</v>
      </c>
      <c r="C181" s="1" t="s">
        <v>487</v>
      </c>
      <c r="D181" s="1" t="s">
        <v>488</v>
      </c>
      <c r="E181" s="1" t="str">
        <f>HYPERLINK("https://doi.org/10.1166/asl.2013.4500","DOI Link")</f>
        <v>DOI Link</v>
      </c>
    </row>
    <row r="182" spans="1:5" x14ac:dyDescent="0.25">
      <c r="A182" s="2">
        <v>180</v>
      </c>
      <c r="B182" s="1" t="s">
        <v>489</v>
      </c>
      <c r="C182" s="1" t="s">
        <v>490</v>
      </c>
      <c r="D182" s="1" t="s">
        <v>59</v>
      </c>
      <c r="E182" s="1" t="str">
        <f>HYPERLINK("https://doi.org/10.1016/j.jmbbm.2012.12.011","DOI Link")</f>
        <v>DOI Link</v>
      </c>
    </row>
    <row r="183" spans="1:5" x14ac:dyDescent="0.25">
      <c r="A183" s="2">
        <v>181</v>
      </c>
      <c r="B183" s="1" t="s">
        <v>491</v>
      </c>
      <c r="C183" s="1" t="s">
        <v>492</v>
      </c>
      <c r="D183" s="1" t="s">
        <v>493</v>
      </c>
      <c r="E183" s="1" t="str">
        <f>HYPERLINK("https://doi.org/10.1016/j.clinbiomech.2012.12.013","DOI Link")</f>
        <v>DOI Link</v>
      </c>
    </row>
    <row r="184" spans="1:5" x14ac:dyDescent="0.25">
      <c r="A184" s="2">
        <v>182</v>
      </c>
      <c r="B184" s="1" t="s">
        <v>494</v>
      </c>
      <c r="C184" s="1" t="s">
        <v>495</v>
      </c>
      <c r="D184" s="1" t="s">
        <v>496</v>
      </c>
      <c r="E184" s="1" t="str">
        <f>HYPERLINK("https://doi.org/10.1007/s00402-012-1676-3","DOI Link")</f>
        <v>DOI Link</v>
      </c>
    </row>
    <row r="185" spans="1:5" x14ac:dyDescent="0.25">
      <c r="A185" s="2">
        <v>183</v>
      </c>
      <c r="B185" s="1" t="s">
        <v>497</v>
      </c>
      <c r="C185" s="1" t="s">
        <v>498</v>
      </c>
      <c r="D185" s="1" t="s">
        <v>499</v>
      </c>
      <c r="E185" s="1" t="str">
        <f>HYPERLINK("https://doi.org/10.1016/j.jot.2013.06.002","DOI Link")</f>
        <v>DOI Link</v>
      </c>
    </row>
    <row r="186" spans="1:5" x14ac:dyDescent="0.25">
      <c r="A186" s="2">
        <v>184</v>
      </c>
      <c r="B186" s="1" t="s">
        <v>500</v>
      </c>
      <c r="C186" s="1" t="s">
        <v>501</v>
      </c>
      <c r="D186" s="1" t="s">
        <v>502</v>
      </c>
      <c r="E186" s="1" t="str">
        <f>HYPERLINK("https://doi.org/10.1590/1678-775720130066","DOI Link")</f>
        <v>DOI Link</v>
      </c>
    </row>
    <row r="187" spans="1:5" x14ac:dyDescent="0.25">
      <c r="A187" s="2">
        <v>185</v>
      </c>
      <c r="B187" s="1" t="s">
        <v>503</v>
      </c>
      <c r="C187" s="1" t="s">
        <v>504</v>
      </c>
      <c r="D187" s="1" t="s">
        <v>505</v>
      </c>
      <c r="E187" s="1" t="str">
        <f>HYPERLINK("https://doi.org/10.1016/j.matdes.2013.01.074","DOI Link")</f>
        <v>DOI Link</v>
      </c>
    </row>
    <row r="188" spans="1:5" x14ac:dyDescent="0.25">
      <c r="A188" s="2">
        <v>186</v>
      </c>
      <c r="B188" s="1" t="s">
        <v>506</v>
      </c>
      <c r="C188" s="1" t="s">
        <v>507</v>
      </c>
      <c r="D188" s="1" t="s">
        <v>508</v>
      </c>
      <c r="E188" s="1" t="str">
        <f>HYPERLINK("https://doi.org/10.1016/j.ijadhadh.2012.10.005","DOI Link")</f>
        <v>DOI Link</v>
      </c>
    </row>
    <row r="189" spans="1:5" x14ac:dyDescent="0.25">
      <c r="A189" s="2">
        <v>187</v>
      </c>
      <c r="B189" s="1" t="s">
        <v>509</v>
      </c>
      <c r="C189" s="1" t="s">
        <v>510</v>
      </c>
      <c r="D189" s="1" t="s">
        <v>505</v>
      </c>
      <c r="E189" s="1" t="str">
        <f>HYPERLINK("https://doi.org/10.1016/j.matdes.2012.08.057","DOI Link")</f>
        <v>DOI Link</v>
      </c>
    </row>
    <row r="190" spans="1:5" x14ac:dyDescent="0.25">
      <c r="A190" s="2">
        <v>188</v>
      </c>
      <c r="B190" s="1" t="s">
        <v>511</v>
      </c>
      <c r="C190" s="1" t="s">
        <v>512</v>
      </c>
      <c r="D190" s="1" t="s">
        <v>465</v>
      </c>
      <c r="E190" s="1" t="str">
        <f>HYPERLINK("https://doi.org/10.4028/www.scientific.net/AMM.217-219.2308","DOI Link")</f>
        <v>DOI Link</v>
      </c>
    </row>
    <row r="191" spans="1:5" x14ac:dyDescent="0.25">
      <c r="A191" s="2">
        <v>189</v>
      </c>
      <c r="B191" s="1" t="s">
        <v>513</v>
      </c>
      <c r="C191" s="1" t="s">
        <v>514</v>
      </c>
      <c r="D191" s="1" t="s">
        <v>515</v>
      </c>
      <c r="E191" s="1" t="str">
        <f>HYPERLINK("https://doi.org/10.3139/217.2626","DOI Link")</f>
        <v>DOI Link</v>
      </c>
    </row>
    <row r="192" spans="1:5" x14ac:dyDescent="0.25">
      <c r="A192" s="2">
        <v>190</v>
      </c>
      <c r="B192" s="1" t="s">
        <v>516</v>
      </c>
      <c r="C192" s="1" t="s">
        <v>517</v>
      </c>
      <c r="D192" s="1" t="s">
        <v>518</v>
      </c>
      <c r="E192" s="1" t="str">
        <f>HYPERLINK("https://doi.org/10.2147/CIA.S37025","DOI Link")</f>
        <v>DOI Link</v>
      </c>
    </row>
    <row r="193" spans="1:5" x14ac:dyDescent="0.25">
      <c r="A193" s="2">
        <v>191</v>
      </c>
      <c r="B193" s="1" t="s">
        <v>519</v>
      </c>
      <c r="C193" s="1" t="s">
        <v>520</v>
      </c>
      <c r="D193" s="1" t="s">
        <v>219</v>
      </c>
      <c r="E193" s="1" t="str">
        <f>HYPERLINK("https://doi.org/10.1002/jbm.b.32758","DOI Link")</f>
        <v>DOI Link</v>
      </c>
    </row>
    <row r="194" spans="1:5" x14ac:dyDescent="0.25">
      <c r="A194" s="2">
        <v>192</v>
      </c>
      <c r="B194" s="1" t="s">
        <v>521</v>
      </c>
      <c r="C194" s="1" t="s">
        <v>522</v>
      </c>
      <c r="D194" s="1" t="s">
        <v>6</v>
      </c>
      <c r="E194" s="1" t="str">
        <f>HYPERLINK("https://doi.org/10.1016/j.engfracmech.2012.04.030","DOI Link")</f>
        <v>DOI Link</v>
      </c>
    </row>
    <row r="195" spans="1:5" x14ac:dyDescent="0.25">
      <c r="A195" s="2">
        <v>193</v>
      </c>
      <c r="B195" s="1" t="s">
        <v>523</v>
      </c>
      <c r="C195" s="1" t="s">
        <v>524</v>
      </c>
      <c r="D195" s="1" t="s">
        <v>525</v>
      </c>
      <c r="E195" s="1" t="str">
        <f>HYPERLINK("https://doi.org/10.1016/j.jbiomech.2012.03.003","DOI Link")</f>
        <v>DOI Link</v>
      </c>
    </row>
    <row r="196" spans="1:5" x14ac:dyDescent="0.25">
      <c r="A196" s="2">
        <v>194</v>
      </c>
      <c r="B196" s="1" t="s">
        <v>526</v>
      </c>
      <c r="C196" s="1" t="s">
        <v>527</v>
      </c>
      <c r="D196" s="1" t="s">
        <v>240</v>
      </c>
      <c r="E196" s="1" t="str">
        <f>HYPERLINK("https://doi.org/10.1111/j.1532-849X.2011.00804.x","DOI Link")</f>
        <v>DOI Link</v>
      </c>
    </row>
    <row r="197" spans="1:5" x14ac:dyDescent="0.25">
      <c r="A197" s="2">
        <v>195</v>
      </c>
      <c r="B197" s="1" t="s">
        <v>528</v>
      </c>
      <c r="C197" s="1" t="s">
        <v>529</v>
      </c>
      <c r="D197" s="1" t="s">
        <v>530</v>
      </c>
      <c r="E197" s="1" t="str">
        <f>HYPERLINK("https://doi.org/10.4103/0970-9290.100415","DOI Link")</f>
        <v>DOI Link</v>
      </c>
    </row>
    <row r="198" spans="1:5" x14ac:dyDescent="0.25">
      <c r="A198" s="2">
        <v>196</v>
      </c>
      <c r="B198" s="1" t="s">
        <v>531</v>
      </c>
      <c r="C198" s="1" t="s">
        <v>532</v>
      </c>
      <c r="D198" s="1" t="s">
        <v>262</v>
      </c>
      <c r="E198" s="1" t="str">
        <f>HYPERLINK("https://doi.org/10.3760/cma.j.issn.0376-2491.2012.05.004","DOI Link")</f>
        <v>DOI Link</v>
      </c>
    </row>
    <row r="199" spans="1:5" x14ac:dyDescent="0.25">
      <c r="A199" s="2">
        <v>197</v>
      </c>
      <c r="B199" s="1" t="s">
        <v>533</v>
      </c>
      <c r="C199" s="1" t="s">
        <v>534</v>
      </c>
      <c r="D199" s="1" t="s">
        <v>24</v>
      </c>
      <c r="E199" s="1" t="str">
        <f>HYPERLINK("https://doi.org/10.1007/s10856-011-4481-6","DOI Link")</f>
        <v>DOI Link</v>
      </c>
    </row>
    <row r="200" spans="1:5" x14ac:dyDescent="0.25">
      <c r="A200" s="2">
        <v>198</v>
      </c>
      <c r="B200" s="1" t="s">
        <v>535</v>
      </c>
      <c r="C200" s="1" t="s">
        <v>536</v>
      </c>
      <c r="D200" s="1" t="s">
        <v>537</v>
      </c>
      <c r="E200" s="1" t="str">
        <f>HYPERLINK("https://doi.org/10.1007/s00701-011-1239-3","DOI Link")</f>
        <v>DOI Link</v>
      </c>
    </row>
    <row r="201" spans="1:5" x14ac:dyDescent="0.25">
      <c r="A201" s="2">
        <v>199</v>
      </c>
      <c r="B201" s="1" t="s">
        <v>538</v>
      </c>
      <c r="C201" s="1" t="s">
        <v>539</v>
      </c>
      <c r="D201" s="1" t="s">
        <v>540</v>
      </c>
      <c r="E201" s="1" t="str">
        <f>HYPERLINK("https://doi.org/10.1016/j.msea.2011.11.036","DOI Link")</f>
        <v>DOI Link</v>
      </c>
    </row>
    <row r="202" spans="1:5" x14ac:dyDescent="0.25">
      <c r="A202" s="2">
        <v>200</v>
      </c>
      <c r="B202" s="1" t="s">
        <v>541</v>
      </c>
      <c r="C202" s="1" t="s">
        <v>542</v>
      </c>
      <c r="D202" s="1" t="s">
        <v>543</v>
      </c>
      <c r="E202" s="1" t="str">
        <f>HYPERLINK("https://doi.org/10.3290/j.jad.a22764","DOI Link")</f>
        <v>DOI Link</v>
      </c>
    </row>
    <row r="203" spans="1:5" x14ac:dyDescent="0.25">
      <c r="A203" s="2">
        <v>201</v>
      </c>
      <c r="B203" s="1" t="s">
        <v>544</v>
      </c>
      <c r="C203" s="1" t="s">
        <v>545</v>
      </c>
      <c r="D203" s="1" t="s">
        <v>546</v>
      </c>
      <c r="E203" s="1" t="str">
        <f>HYPERLINK("https://doi.org/10.1177/159101991201800114","DOI Link")</f>
        <v>DOI Link</v>
      </c>
    </row>
    <row r="204" spans="1:5" x14ac:dyDescent="0.25">
      <c r="A204" s="2">
        <v>202</v>
      </c>
      <c r="B204" s="1" t="s">
        <v>547</v>
      </c>
      <c r="C204" s="1" t="s">
        <v>548</v>
      </c>
      <c r="D204" s="1" t="s">
        <v>549</v>
      </c>
      <c r="E204" s="1" t="str">
        <f>HYPERLINK("https://doi.org/10.1111/j.1525-1594.2011.01372.x","DOI Link")</f>
        <v>DOI Link</v>
      </c>
    </row>
    <row r="205" spans="1:5" x14ac:dyDescent="0.25">
      <c r="A205" s="2">
        <v>203</v>
      </c>
      <c r="B205" s="1" t="s">
        <v>550</v>
      </c>
      <c r="C205" s="1" t="s">
        <v>551</v>
      </c>
      <c r="D205" s="1" t="s">
        <v>465</v>
      </c>
      <c r="E205" s="1" t="str">
        <f>HYPERLINK("https://doi.org/10.4028/www.scientific.net/AMM.130-134.2383","DOI Link")</f>
        <v>DOI Link</v>
      </c>
    </row>
    <row r="206" spans="1:5" x14ac:dyDescent="0.25">
      <c r="A206" s="2">
        <v>204</v>
      </c>
      <c r="B206" s="1" t="s">
        <v>552</v>
      </c>
      <c r="C206" s="1" t="s">
        <v>553</v>
      </c>
      <c r="D206" s="1" t="s">
        <v>554</v>
      </c>
      <c r="E206" s="1" t="str">
        <f>HYPERLINK("https://doi.org/10.1016/j.jvir.2011.09.001","DOI Link")</f>
        <v>DOI Link</v>
      </c>
    </row>
    <row r="207" spans="1:5" x14ac:dyDescent="0.25">
      <c r="A207" s="2">
        <v>205</v>
      </c>
      <c r="B207" s="1" t="s">
        <v>555</v>
      </c>
      <c r="C207" s="1" t="s">
        <v>556</v>
      </c>
      <c r="D207" s="1" t="s">
        <v>201</v>
      </c>
      <c r="E207" s="1" t="str">
        <f>HYPERLINK("https://doi.org/10.1016/j.polymer.2011.09.054","DOI Link")</f>
        <v>DOI Link</v>
      </c>
    </row>
    <row r="208" spans="1:5" x14ac:dyDescent="0.25">
      <c r="A208" s="2">
        <v>206</v>
      </c>
      <c r="B208" s="1" t="s">
        <v>557</v>
      </c>
      <c r="C208" s="1" t="s">
        <v>558</v>
      </c>
      <c r="D208" s="1" t="s">
        <v>465</v>
      </c>
      <c r="E208" s="1" t="str">
        <f>HYPERLINK("https://doi.org/10.4028/www.scientific.net/AMM.70.159","DOI Link")</f>
        <v>DOI Link</v>
      </c>
    </row>
    <row r="209" spans="1:5" x14ac:dyDescent="0.25">
      <c r="A209" s="2">
        <v>207</v>
      </c>
      <c r="B209" s="1" t="s">
        <v>559</v>
      </c>
      <c r="C209" s="1" t="s">
        <v>560</v>
      </c>
      <c r="D209" s="1" t="s">
        <v>496</v>
      </c>
      <c r="E209" s="1" t="str">
        <f>HYPERLINK("https://doi.org/10.1007/s00402-011-1290-9","DOI Link")</f>
        <v>DOI Link</v>
      </c>
    </row>
    <row r="210" spans="1:5" x14ac:dyDescent="0.25">
      <c r="A210" s="2">
        <v>208</v>
      </c>
      <c r="B210" s="1" t="s">
        <v>561</v>
      </c>
      <c r="C210" s="1" t="s">
        <v>562</v>
      </c>
      <c r="D210" s="1" t="s">
        <v>143</v>
      </c>
      <c r="E210" s="1" t="str">
        <f>HYPERLINK("https://doi.org/10.1021/ma2001965","DOI Link")</f>
        <v>DOI Link</v>
      </c>
    </row>
    <row r="211" spans="1:5" x14ac:dyDescent="0.25">
      <c r="A211" s="2">
        <v>209</v>
      </c>
      <c r="B211" s="1" t="s">
        <v>563</v>
      </c>
      <c r="C211" s="1" t="s">
        <v>564</v>
      </c>
      <c r="D211" s="1" t="s">
        <v>565</v>
      </c>
      <c r="E211" s="1" t="str">
        <f>HYPERLINK("https://doi.org/10.1007/s11604-011-0564-z","DOI Link")</f>
        <v>DOI Link</v>
      </c>
    </row>
    <row r="212" spans="1:5" x14ac:dyDescent="0.25">
      <c r="A212" s="2">
        <v>210</v>
      </c>
      <c r="B212" s="1" t="s">
        <v>566</v>
      </c>
      <c r="C212" s="1" t="s">
        <v>567</v>
      </c>
      <c r="D212" s="1" t="s">
        <v>568</v>
      </c>
      <c r="E212" s="1" t="str">
        <f>HYPERLINK("https://doi.org/10.1016/j.ijimpeng.2010.10.025","DOI Link")</f>
        <v>DOI Link</v>
      </c>
    </row>
    <row r="213" spans="1:5" x14ac:dyDescent="0.25">
      <c r="A213" s="2">
        <v>211</v>
      </c>
      <c r="B213" s="1" t="s">
        <v>569</v>
      </c>
      <c r="C213" s="1" t="s">
        <v>570</v>
      </c>
      <c r="D213" s="1" t="s">
        <v>571</v>
      </c>
      <c r="E213" s="1" t="str">
        <f>HYPERLINK("https://doi.org/10.1002/polb.22159","DOI Link")</f>
        <v>DOI Link</v>
      </c>
    </row>
    <row r="214" spans="1:5" x14ac:dyDescent="0.25">
      <c r="A214" s="2">
        <v>212</v>
      </c>
      <c r="B214" s="1" t="s">
        <v>572</v>
      </c>
      <c r="C214" s="1" t="s">
        <v>573</v>
      </c>
      <c r="D214" s="1" t="s">
        <v>234</v>
      </c>
      <c r="E214" s="1" t="str">
        <f>HYPERLINK("https://doi.org/10.1007/978-1-4614-0222-0_9","DOI Link")</f>
        <v>DOI Link</v>
      </c>
    </row>
    <row r="215" spans="1:5" x14ac:dyDescent="0.25">
      <c r="A215" s="2">
        <v>213</v>
      </c>
      <c r="B215" s="1" t="s">
        <v>574</v>
      </c>
      <c r="C215" s="1" t="s">
        <v>575</v>
      </c>
      <c r="D215" s="1" t="s">
        <v>234</v>
      </c>
      <c r="E215" s="1" t="str">
        <f>HYPERLINK("https://doi.org/10.1007/978-1-4614-0219-0_19","DOI Link")</f>
        <v>DOI Link</v>
      </c>
    </row>
    <row r="216" spans="1:5" x14ac:dyDescent="0.25">
      <c r="A216" s="2">
        <v>214</v>
      </c>
      <c r="B216" s="1" t="s">
        <v>576</v>
      </c>
      <c r="C216" s="1" t="s">
        <v>577</v>
      </c>
      <c r="D216" s="1" t="s">
        <v>234</v>
      </c>
      <c r="E216" s="1" t="str">
        <f>HYPERLINK("https://doi.org/10.1007/978-1-4614-0216-9_16","DOI Link")</f>
        <v>DOI Link</v>
      </c>
    </row>
    <row r="217" spans="1:5" x14ac:dyDescent="0.25">
      <c r="A217" s="2">
        <v>215</v>
      </c>
      <c r="B217" s="1" t="s">
        <v>578</v>
      </c>
      <c r="C217" s="1" t="s">
        <v>579</v>
      </c>
      <c r="D217" s="1" t="s">
        <v>234</v>
      </c>
      <c r="E217" s="1" t="str">
        <f>HYPERLINK("https://doi.org/10.1007/978-1-4419-9794-4_3","DOI Link")</f>
        <v>DOI Link</v>
      </c>
    </row>
    <row r="218" spans="1:5" x14ac:dyDescent="0.25">
      <c r="A218" s="2">
        <v>216</v>
      </c>
      <c r="B218" s="1" t="s">
        <v>580</v>
      </c>
      <c r="C218" s="1" t="s">
        <v>581</v>
      </c>
      <c r="D218" s="1" t="s">
        <v>582</v>
      </c>
      <c r="E218" s="1" t="str">
        <f>HYPERLINK("https://doi.org/10.1186/1471-2474-12-116","DOI Link")</f>
        <v>DOI Link</v>
      </c>
    </row>
    <row r="219" spans="1:5" x14ac:dyDescent="0.25">
      <c r="A219" s="2">
        <v>217</v>
      </c>
      <c r="B219" s="1" t="s">
        <v>583</v>
      </c>
      <c r="C219" s="1" t="s">
        <v>584</v>
      </c>
      <c r="D219" s="1" t="s">
        <v>585</v>
      </c>
      <c r="E219" s="1" t="str">
        <f>HYPERLINK("https://doi.org/10.1177/0731684410379511","DOI Link")</f>
        <v>DOI Link</v>
      </c>
    </row>
    <row r="220" spans="1:5" x14ac:dyDescent="0.25">
      <c r="A220" s="2">
        <v>218</v>
      </c>
      <c r="B220" s="1" t="s">
        <v>586</v>
      </c>
      <c r="C220" s="1" t="s">
        <v>587</v>
      </c>
      <c r="D220" s="1" t="s">
        <v>44</v>
      </c>
      <c r="E220" s="1" t="str">
        <f>HYPERLINK("https://doi.org/10.4028/www.scientific.net/KEM.462-463.36","DOI Link")</f>
        <v>DOI Link</v>
      </c>
    </row>
    <row r="221" spans="1:5" x14ac:dyDescent="0.25">
      <c r="A221" s="2">
        <v>219</v>
      </c>
      <c r="B221" s="1" t="s">
        <v>588</v>
      </c>
      <c r="C221" s="1" t="s">
        <v>589</v>
      </c>
      <c r="D221" s="1" t="s">
        <v>262</v>
      </c>
      <c r="E221" s="1" t="str">
        <f>HYPERLINK("https://doi.org/10.3760/cma.j.issn.0376-2491.2010.45.007","DOI Link")</f>
        <v>DOI Link</v>
      </c>
    </row>
    <row r="222" spans="1:5" x14ac:dyDescent="0.25">
      <c r="A222" s="2">
        <v>220</v>
      </c>
      <c r="B222" s="1" t="s">
        <v>590</v>
      </c>
      <c r="C222" s="1" t="s">
        <v>591</v>
      </c>
      <c r="D222" s="1" t="s">
        <v>592</v>
      </c>
      <c r="E222" s="1" t="str">
        <f>HYPERLINK("https://doi.org/10.1109/ICBME.2010.5705003","DOI Link")</f>
        <v>DOI Link</v>
      </c>
    </row>
    <row r="223" spans="1:5" x14ac:dyDescent="0.25">
      <c r="A223" s="2">
        <v>221</v>
      </c>
      <c r="B223" s="1" t="s">
        <v>593</v>
      </c>
      <c r="C223" s="1" t="s">
        <v>594</v>
      </c>
      <c r="D223" s="1" t="s">
        <v>240</v>
      </c>
      <c r="E223" s="1" t="str">
        <f>HYPERLINK("https://doi.org/10.1111/j.1532-849X.2010.00642.x","DOI Link")</f>
        <v>DOI Link</v>
      </c>
    </row>
    <row r="224" spans="1:5" x14ac:dyDescent="0.25">
      <c r="A224" s="2">
        <v>222</v>
      </c>
      <c r="B224" s="1" t="s">
        <v>595</v>
      </c>
      <c r="C224" s="1" t="s">
        <v>596</v>
      </c>
      <c r="D224" s="1" t="s">
        <v>337</v>
      </c>
      <c r="E224" s="1" t="str">
        <f>HYPERLINK("https://doi.org/10.1007/s00586-010-1479-6","DOI Link")</f>
        <v>DOI Link</v>
      </c>
    </row>
    <row r="225" spans="1:5" x14ac:dyDescent="0.25">
      <c r="A225" s="2">
        <v>223</v>
      </c>
      <c r="B225" s="1" t="s">
        <v>597</v>
      </c>
      <c r="C225" s="1" t="s">
        <v>598</v>
      </c>
      <c r="D225" s="1" t="s">
        <v>599</v>
      </c>
      <c r="E225" s="1" t="str">
        <f>HYPERLINK("https://doi.org/10.1002/app.32111","DOI Link")</f>
        <v>DOI Link</v>
      </c>
    </row>
    <row r="226" spans="1:5" x14ac:dyDescent="0.25">
      <c r="A226" s="2">
        <v>224</v>
      </c>
      <c r="B226" s="1" t="s">
        <v>600</v>
      </c>
      <c r="C226" s="1" t="s">
        <v>601</v>
      </c>
      <c r="D226" s="1" t="s">
        <v>602</v>
      </c>
      <c r="E226" s="1" t="str">
        <f>HYPERLINK("https://doi.org/10.1111/j.1532-950X.2009.00639.x","DOI Link")</f>
        <v>DOI Link</v>
      </c>
    </row>
    <row r="227" spans="1:5" x14ac:dyDescent="0.25">
      <c r="A227" s="2">
        <v>225</v>
      </c>
      <c r="B227" s="1" t="s">
        <v>603</v>
      </c>
      <c r="C227" s="1" t="s">
        <v>604</v>
      </c>
      <c r="D227" s="1" t="s">
        <v>337</v>
      </c>
      <c r="E227" s="1" t="str">
        <f>HYPERLINK("https://doi.org/10.1007/s00586-010-1342-9","DOI Link")</f>
        <v>DOI Link</v>
      </c>
    </row>
    <row r="228" spans="1:5" x14ac:dyDescent="0.25">
      <c r="A228" s="2">
        <v>226</v>
      </c>
      <c r="B228" s="1" t="s">
        <v>605</v>
      </c>
      <c r="C228" s="1" t="s">
        <v>606</v>
      </c>
      <c r="D228" s="1" t="s">
        <v>337</v>
      </c>
      <c r="E228" s="1" t="str">
        <f>HYPERLINK("https://doi.org/10.1007/s00586-010-1341-x","DOI Link")</f>
        <v>DOI Link</v>
      </c>
    </row>
    <row r="229" spans="1:5" x14ac:dyDescent="0.25">
      <c r="A229" s="2">
        <v>227</v>
      </c>
      <c r="B229" s="1" t="s">
        <v>607</v>
      </c>
      <c r="C229" s="1" t="s">
        <v>608</v>
      </c>
      <c r="D229" s="1" t="s">
        <v>599</v>
      </c>
      <c r="E229" s="1" t="str">
        <f>HYPERLINK("https://doi.org/10.1002/app.31860","DOI Link")</f>
        <v>DOI Link</v>
      </c>
    </row>
    <row r="230" spans="1:5" x14ac:dyDescent="0.25">
      <c r="A230" s="2">
        <v>228</v>
      </c>
      <c r="B230" s="1" t="s">
        <v>609</v>
      </c>
      <c r="C230" s="1" t="s">
        <v>610</v>
      </c>
      <c r="D230" s="1" t="s">
        <v>611</v>
      </c>
      <c r="E230" s="1" t="str">
        <f>HYPERLINK("https://doi.org/10.3969/j.issn.1673-8225.2010.16.039","DOI Link")</f>
        <v>DOI Link</v>
      </c>
    </row>
    <row r="231" spans="1:5" x14ac:dyDescent="0.25">
      <c r="A231" s="2">
        <v>229</v>
      </c>
      <c r="B231" s="1" t="s">
        <v>612</v>
      </c>
      <c r="C231" s="1" t="s">
        <v>613</v>
      </c>
      <c r="D231" s="1" t="s">
        <v>599</v>
      </c>
      <c r="E231" s="1" t="str">
        <f>HYPERLINK("https://doi.org/10.1002/app.31410","DOI Link")</f>
        <v>DOI Link</v>
      </c>
    </row>
    <row r="232" spans="1:5" x14ac:dyDescent="0.25">
      <c r="A232" s="2">
        <v>230</v>
      </c>
      <c r="B232" s="1" t="s">
        <v>614</v>
      </c>
      <c r="C232" s="1" t="s">
        <v>615</v>
      </c>
      <c r="D232" s="1" t="s">
        <v>616</v>
      </c>
      <c r="E232" s="1" t="str">
        <f>HYPERLINK("https://doi.org/10.1166/jnn.2010.1832","DOI Link")</f>
        <v>DOI Link</v>
      </c>
    </row>
    <row r="233" spans="1:5" x14ac:dyDescent="0.25">
      <c r="A233" s="2">
        <v>231</v>
      </c>
      <c r="B233" s="1" t="s">
        <v>617</v>
      </c>
      <c r="C233" s="1" t="s">
        <v>618</v>
      </c>
      <c r="D233" s="1" t="s">
        <v>585</v>
      </c>
      <c r="E233" s="1" t="str">
        <f>HYPERLINK("https://doi.org/10.1177/0731684408097777","DOI Link")</f>
        <v>DOI Link</v>
      </c>
    </row>
    <row r="234" spans="1:5" x14ac:dyDescent="0.25">
      <c r="A234" s="2">
        <v>232</v>
      </c>
      <c r="B234" s="1" t="s">
        <v>619</v>
      </c>
      <c r="C234" s="1" t="s">
        <v>620</v>
      </c>
      <c r="D234" s="1" t="s">
        <v>297</v>
      </c>
      <c r="E234" s="1" t="str">
        <f>HYPERLINK("https://doi.org/10.1016/j.wneu.2010.01.006","DOI Link")</f>
        <v>DOI Link</v>
      </c>
    </row>
    <row r="235" spans="1:5" x14ac:dyDescent="0.25">
      <c r="A235" s="2">
        <v>233</v>
      </c>
      <c r="B235" s="1" t="s">
        <v>621</v>
      </c>
      <c r="C235" s="1" t="s">
        <v>622</v>
      </c>
      <c r="D235" s="1" t="s">
        <v>611</v>
      </c>
      <c r="E235" s="1" t="str">
        <f>HYPERLINK("https://doi.org/10.3969/j.issn.1673-8225.2009.51.044","DOI Link")</f>
        <v>DOI Link</v>
      </c>
    </row>
    <row r="236" spans="1:5" x14ac:dyDescent="0.25">
      <c r="A236" s="2">
        <v>234</v>
      </c>
      <c r="B236" s="1" t="s">
        <v>623</v>
      </c>
      <c r="C236" s="1" t="s">
        <v>624</v>
      </c>
      <c r="D236" s="1" t="s">
        <v>625</v>
      </c>
      <c r="E236" s="1" t="str">
        <f>HYPERLINK("https://doi.org/10.1097/BRS.0b013e3181b4ea1e","DOI Link")</f>
        <v>DOI Link</v>
      </c>
    </row>
    <row r="237" spans="1:5" x14ac:dyDescent="0.25">
      <c r="A237" s="2">
        <v>235</v>
      </c>
      <c r="B237" s="1" t="s">
        <v>626</v>
      </c>
      <c r="C237" s="1" t="s">
        <v>627</v>
      </c>
      <c r="D237" s="1" t="s">
        <v>337</v>
      </c>
      <c r="E237" s="1" t="str">
        <f>HYPERLINK("https://doi.org/10.1007/s00586-009-1079-5","DOI Link")</f>
        <v>DOI Link</v>
      </c>
    </row>
    <row r="238" spans="1:5" x14ac:dyDescent="0.25">
      <c r="A238" s="2">
        <v>236</v>
      </c>
      <c r="B238" s="1" t="s">
        <v>628</v>
      </c>
      <c r="C238" s="1" t="s">
        <v>629</v>
      </c>
      <c r="D238" s="1" t="s">
        <v>611</v>
      </c>
      <c r="E238" s="1" t="str">
        <f>HYPERLINK("https://doi.org/10.3969/j.issn.1673-8225.2009.42.024","DOI Link")</f>
        <v>DOI Link</v>
      </c>
    </row>
    <row r="239" spans="1:5" x14ac:dyDescent="0.25">
      <c r="A239" s="2">
        <v>237</v>
      </c>
      <c r="B239" s="1" t="s">
        <v>630</v>
      </c>
      <c r="C239" s="1" t="s">
        <v>631</v>
      </c>
      <c r="D239" s="1" t="s">
        <v>632</v>
      </c>
      <c r="E239" s="1" t="str">
        <f>HYPERLINK("https://doi.org/10.2464/jilm.59.491","DOI Link")</f>
        <v>DOI Link</v>
      </c>
    </row>
    <row r="240" spans="1:5" x14ac:dyDescent="0.25">
      <c r="A240" s="2">
        <v>238</v>
      </c>
      <c r="B240" s="1" t="s">
        <v>633</v>
      </c>
      <c r="C240" s="1" t="s">
        <v>634</v>
      </c>
      <c r="D240" s="1" t="s">
        <v>32</v>
      </c>
      <c r="E240" s="1" t="str">
        <f>HYPERLINK("https://doi.org/10.1111/j.1460-2695.2009.01373.x","DOI Link")</f>
        <v>DOI Link</v>
      </c>
    </row>
    <row r="241" spans="1:5" x14ac:dyDescent="0.25">
      <c r="A241" s="2">
        <v>239</v>
      </c>
      <c r="B241" s="1" t="s">
        <v>635</v>
      </c>
      <c r="C241" s="1" t="s">
        <v>636</v>
      </c>
      <c r="D241" s="1" t="s">
        <v>237</v>
      </c>
      <c r="E241" s="1" t="str">
        <f>HYPERLINK("https://doi.org/10.1029/2008JB005737","DOI Link")</f>
        <v>DOI Link</v>
      </c>
    </row>
    <row r="242" spans="1:5" x14ac:dyDescent="0.25">
      <c r="A242" s="2">
        <v>240</v>
      </c>
      <c r="B242" s="1" t="s">
        <v>637</v>
      </c>
      <c r="C242" s="1" t="s">
        <v>638</v>
      </c>
      <c r="D242" s="1" t="s">
        <v>24</v>
      </c>
      <c r="E242" s="1" t="str">
        <f>HYPERLINK("https://doi.org/10.1007/s10856-008-3551-x","DOI Link")</f>
        <v>DOI Link</v>
      </c>
    </row>
    <row r="243" spans="1:5" x14ac:dyDescent="0.25">
      <c r="A243" s="2">
        <v>241</v>
      </c>
      <c r="B243" s="1" t="s">
        <v>639</v>
      </c>
      <c r="C243" s="1" t="s">
        <v>640</v>
      </c>
      <c r="D243" s="1" t="s">
        <v>641</v>
      </c>
      <c r="E243" s="1" t="str">
        <f>HYPERLINK("https://doi.org/10.1007/s10853-008-3217-6","DOI Link")</f>
        <v>DOI Link</v>
      </c>
    </row>
    <row r="244" spans="1:5" x14ac:dyDescent="0.25">
      <c r="A244" s="2">
        <v>242</v>
      </c>
      <c r="B244" s="1" t="s">
        <v>642</v>
      </c>
      <c r="C244" s="1" t="s">
        <v>643</v>
      </c>
      <c r="D244" s="1" t="s">
        <v>644</v>
      </c>
      <c r="E244" s="1" t="str">
        <f>HYPERLINK("https://doi.org/10.1007/978-90-481-2669-9_53","DOI Link")</f>
        <v>DOI Link</v>
      </c>
    </row>
    <row r="245" spans="1:5" x14ac:dyDescent="0.25">
      <c r="A245" s="2">
        <v>243</v>
      </c>
      <c r="B245" s="1" t="s">
        <v>645</v>
      </c>
      <c r="C245" s="1" t="s">
        <v>646</v>
      </c>
      <c r="D245" s="1" t="s">
        <v>647</v>
      </c>
      <c r="E245" s="1" t="str">
        <f>HYPERLINK("https://doi.org/10.1007/s00330-008-1133-4","DOI Link")</f>
        <v>DOI Link</v>
      </c>
    </row>
    <row r="246" spans="1:5" x14ac:dyDescent="0.25">
      <c r="A246" s="2">
        <v>244</v>
      </c>
      <c r="B246" s="1" t="s">
        <v>648</v>
      </c>
      <c r="C246" s="1" t="s">
        <v>649</v>
      </c>
      <c r="D246" s="1" t="s">
        <v>650</v>
      </c>
      <c r="E246" s="1" t="str">
        <f>HYPERLINK("https://doi.org/10.3233/BME-2008-0553","DOI Link")</f>
        <v>DOI Link</v>
      </c>
    </row>
    <row r="247" spans="1:5" x14ac:dyDescent="0.25">
      <c r="A247" s="2">
        <v>245</v>
      </c>
      <c r="B247" s="1" t="s">
        <v>651</v>
      </c>
      <c r="C247" s="1" t="s">
        <v>652</v>
      </c>
      <c r="D247" s="1" t="s">
        <v>625</v>
      </c>
      <c r="E247" s="1" t="str">
        <f>HYPERLINK("https://doi.org/10.1097/BRS.0b013e318184e750","DOI Link")</f>
        <v>DOI Link</v>
      </c>
    </row>
    <row r="248" spans="1:5" x14ac:dyDescent="0.25">
      <c r="A248" s="2">
        <v>246</v>
      </c>
      <c r="B248" s="1" t="s">
        <v>653</v>
      </c>
      <c r="C248" s="1" t="s">
        <v>654</v>
      </c>
      <c r="D248" s="1" t="s">
        <v>655</v>
      </c>
      <c r="E248" s="1" t="str">
        <f>HYPERLINK("https://doi.org/10.1016/j.dental.2008.02.019","DOI Link")</f>
        <v>DOI Link</v>
      </c>
    </row>
    <row r="249" spans="1:5" x14ac:dyDescent="0.25">
      <c r="A249" s="2">
        <v>247</v>
      </c>
      <c r="B249" s="1" t="s">
        <v>656</v>
      </c>
      <c r="C249" s="1" t="s">
        <v>657</v>
      </c>
      <c r="D249" s="1" t="s">
        <v>658</v>
      </c>
      <c r="E249" s="1" t="str">
        <f>HYPERLINK("https://doi.org/10.1007/s00270-008-9324-6","DOI Link")</f>
        <v>DOI Link</v>
      </c>
    </row>
    <row r="250" spans="1:5" x14ac:dyDescent="0.25">
      <c r="A250" s="2">
        <v>248</v>
      </c>
      <c r="B250" s="1" t="s">
        <v>659</v>
      </c>
      <c r="C250" s="1" t="s">
        <v>660</v>
      </c>
      <c r="D250" s="1" t="s">
        <v>661</v>
      </c>
      <c r="E250" s="1" t="str">
        <f>HYPERLINK("https://doi.org/10.1186/1475-925X-7-16","DOI Link")</f>
        <v>DOI Link</v>
      </c>
    </row>
    <row r="251" spans="1:5" x14ac:dyDescent="0.25">
      <c r="A251" s="2">
        <v>249</v>
      </c>
      <c r="B251" s="1" t="s">
        <v>662</v>
      </c>
      <c r="C251" s="1" t="s">
        <v>663</v>
      </c>
      <c r="D251" s="1" t="s">
        <v>664</v>
      </c>
      <c r="E251" s="1" t="str">
        <f>HYPERLINK("https://doi.org/10.1142/S0218957708001936","DOI Link")</f>
        <v>DOI Link</v>
      </c>
    </row>
    <row r="252" spans="1:5" x14ac:dyDescent="0.25">
      <c r="A252" s="2">
        <v>250</v>
      </c>
      <c r="B252" s="1" t="s">
        <v>665</v>
      </c>
      <c r="C252" s="1" t="s">
        <v>666</v>
      </c>
      <c r="D252" s="1" t="s">
        <v>288</v>
      </c>
      <c r="E252" s="1" t="str">
        <f>HYPERLINK("https://doi.org/10.1016/j.actbio.2008.06.019","DOI Link")</f>
        <v>DOI Link</v>
      </c>
    </row>
    <row r="253" spans="1:5" x14ac:dyDescent="0.25">
      <c r="A253" s="2">
        <v>251</v>
      </c>
      <c r="B253" s="1" t="s">
        <v>667</v>
      </c>
      <c r="C253" s="1" t="s">
        <v>668</v>
      </c>
      <c r="D253" s="1" t="s">
        <v>85</v>
      </c>
      <c r="E253" s="1" t="str">
        <f>HYPERLINK("https://doi.org/10.1063/1.2833237","DOI Link")</f>
        <v>DOI Link</v>
      </c>
    </row>
    <row r="254" spans="1:5" x14ac:dyDescent="0.25">
      <c r="A254" s="2">
        <v>252</v>
      </c>
      <c r="B254" s="1" t="s">
        <v>669</v>
      </c>
      <c r="C254" s="1" t="s">
        <v>670</v>
      </c>
      <c r="D254" s="1" t="s">
        <v>671</v>
      </c>
      <c r="E254" s="1" t="str">
        <f>HYPERLINK("https://doi.org/10.1016/S0167-3785(07)12030-3","DOI Link")</f>
        <v>DOI Link</v>
      </c>
    </row>
    <row r="255" spans="1:5" x14ac:dyDescent="0.25">
      <c r="A255" s="2">
        <v>253</v>
      </c>
      <c r="B255" s="1" t="s">
        <v>672</v>
      </c>
      <c r="C255" s="1" t="s">
        <v>673</v>
      </c>
      <c r="D255" s="1" t="s">
        <v>97</v>
      </c>
      <c r="E255" s="1" t="str">
        <f>HYPERLINK("https://doi.org/10.1007/s10704-008-9213-7","DOI Link")</f>
        <v>DOI Link</v>
      </c>
    </row>
    <row r="256" spans="1:5" x14ac:dyDescent="0.25">
      <c r="A256" s="2">
        <v>254</v>
      </c>
      <c r="B256" s="1" t="s">
        <v>674</v>
      </c>
      <c r="C256" s="1" t="s">
        <v>675</v>
      </c>
      <c r="D256" s="1" t="s">
        <v>676</v>
      </c>
      <c r="E256" s="1" t="str">
        <f>HYPERLINK("https://doi.org/10.1097/BSD.0b013e318040ad73","DOI Link")</f>
        <v>DOI Link</v>
      </c>
    </row>
    <row r="257" spans="1:5" x14ac:dyDescent="0.25">
      <c r="A257" s="2">
        <v>255</v>
      </c>
      <c r="B257" s="1" t="s">
        <v>677</v>
      </c>
      <c r="C257" s="1" t="s">
        <v>678</v>
      </c>
      <c r="D257" s="1" t="s">
        <v>679</v>
      </c>
      <c r="E257" s="1" t="str">
        <f>HYPERLINK("https://doi.org/10.1016/j.joms.2007.04.010","DOI Link")</f>
        <v>DOI Link</v>
      </c>
    </row>
    <row r="258" spans="1:5" x14ac:dyDescent="0.25">
      <c r="A258" s="2">
        <v>256</v>
      </c>
      <c r="B258" s="1" t="s">
        <v>680</v>
      </c>
      <c r="C258" s="1" t="s">
        <v>681</v>
      </c>
      <c r="D258" s="1" t="s">
        <v>655</v>
      </c>
      <c r="E258" s="1" t="str">
        <f>HYPERLINK("https://doi.org/10.1016/j.dental.2006.11.014","DOI Link")</f>
        <v>DOI Link</v>
      </c>
    </row>
    <row r="259" spans="1:5" x14ac:dyDescent="0.25">
      <c r="A259" s="2">
        <v>257</v>
      </c>
      <c r="B259" s="1" t="s">
        <v>682</v>
      </c>
      <c r="C259" s="1" t="s">
        <v>683</v>
      </c>
      <c r="D259" s="1" t="s">
        <v>655</v>
      </c>
      <c r="E259" s="1" t="str">
        <f>HYPERLINK("https://doi.org/10.1016/j.dental.2006.06.051","DOI Link")</f>
        <v>DOI Link</v>
      </c>
    </row>
    <row r="260" spans="1:5" x14ac:dyDescent="0.25">
      <c r="A260" s="2">
        <v>258</v>
      </c>
      <c r="B260" s="1" t="s">
        <v>684</v>
      </c>
      <c r="C260" s="1" t="s">
        <v>685</v>
      </c>
      <c r="D260" s="1" t="s">
        <v>625</v>
      </c>
      <c r="E260" s="1" t="str">
        <f>HYPERLINK("https://doi.org/10.1097/BRS.0b013e318074d4b9","DOI Link")</f>
        <v>DOI Link</v>
      </c>
    </row>
    <row r="261" spans="1:5" x14ac:dyDescent="0.25">
      <c r="A261" s="2">
        <v>259</v>
      </c>
      <c r="B261" s="1" t="s">
        <v>686</v>
      </c>
      <c r="C261" s="1" t="s">
        <v>687</v>
      </c>
      <c r="D261" s="1" t="s">
        <v>688</v>
      </c>
      <c r="E261" s="1" t="str">
        <f>HYPERLINK("https://doi.org/10.1016/j.bone.2006.11.021","DOI Link")</f>
        <v>DOI Link</v>
      </c>
    </row>
    <row r="262" spans="1:5" x14ac:dyDescent="0.25">
      <c r="A262" s="2">
        <v>260</v>
      </c>
      <c r="B262" s="1" t="s">
        <v>689</v>
      </c>
      <c r="C262" s="1" t="s">
        <v>690</v>
      </c>
      <c r="D262" s="1" t="s">
        <v>691</v>
      </c>
      <c r="E262" s="1" t="str">
        <f>HYPERLINK("https://doi.org/10.1007/s11771-007-0278-7","DOI Link")</f>
        <v>DOI Link</v>
      </c>
    </row>
    <row r="263" spans="1:5" x14ac:dyDescent="0.25">
      <c r="A263" s="2">
        <v>261</v>
      </c>
      <c r="B263" s="1" t="s">
        <v>692</v>
      </c>
      <c r="C263" s="1" t="s">
        <v>693</v>
      </c>
      <c r="D263" s="1" t="s">
        <v>694</v>
      </c>
      <c r="E263" s="1" t="str">
        <f>HYPERLINK("https://doi.org/10.1007/s00132-006-1041-8","DOI Link")</f>
        <v>DOI Link</v>
      </c>
    </row>
    <row r="264" spans="1:5" x14ac:dyDescent="0.25">
      <c r="A264" s="2">
        <v>262</v>
      </c>
      <c r="B264" s="1" t="s">
        <v>695</v>
      </c>
      <c r="C264" s="1" t="s">
        <v>696</v>
      </c>
      <c r="D264" s="1" t="s">
        <v>44</v>
      </c>
      <c r="E264" s="1" t="str">
        <f>HYPERLINK("https://doi.org/10.4028/0-87849-448-0.965","DOI Link")</f>
        <v>DOI Link</v>
      </c>
    </row>
    <row r="265" spans="1:5" x14ac:dyDescent="0.25">
      <c r="A265" s="2">
        <v>263</v>
      </c>
      <c r="B265" s="1" t="s">
        <v>697</v>
      </c>
      <c r="C265" s="1" t="s">
        <v>698</v>
      </c>
      <c r="D265" s="1" t="s">
        <v>6</v>
      </c>
      <c r="E265" s="1" t="str">
        <f>HYPERLINK("https://doi.org/10.1016/j.engfracmech.2006.05.014","DOI Link")</f>
        <v>DOI Link</v>
      </c>
    </row>
    <row r="266" spans="1:5" x14ac:dyDescent="0.25">
      <c r="A266" s="2">
        <v>264</v>
      </c>
      <c r="B266" s="1" t="s">
        <v>699</v>
      </c>
      <c r="C266" s="1" t="s">
        <v>700</v>
      </c>
      <c r="D266" s="1" t="s">
        <v>6</v>
      </c>
      <c r="E266" s="1" t="str">
        <f>HYPERLINK("https://doi.org/10.1016/j.engfracmech.2006.06.008","DOI Link")</f>
        <v>DOI Link</v>
      </c>
    </row>
    <row r="267" spans="1:5" x14ac:dyDescent="0.25">
      <c r="A267" s="2">
        <v>265</v>
      </c>
      <c r="B267" s="1" t="s">
        <v>701</v>
      </c>
      <c r="C267" s="1" t="s">
        <v>702</v>
      </c>
      <c r="D267" s="1" t="s">
        <v>97</v>
      </c>
      <c r="E267" s="1" t="str">
        <f>HYPERLINK("https://doi.org/10.1007/s10704-006-9006-9","DOI Link")</f>
        <v>DOI Link</v>
      </c>
    </row>
    <row r="268" spans="1:5" x14ac:dyDescent="0.25">
      <c r="A268" s="2">
        <v>266</v>
      </c>
      <c r="B268" s="1" t="s">
        <v>703</v>
      </c>
      <c r="C268" s="1" t="s">
        <v>704</v>
      </c>
      <c r="D268" s="1" t="s">
        <v>625</v>
      </c>
      <c r="E268" s="1" t="str">
        <f>HYPERLINK("https://doi.org/10.1097/01.brs.0000240202.91336.99","DOI Link")</f>
        <v>DOI Link</v>
      </c>
    </row>
    <row r="269" spans="1:5" x14ac:dyDescent="0.25">
      <c r="A269" s="2">
        <v>267</v>
      </c>
      <c r="B269" s="1" t="s">
        <v>705</v>
      </c>
      <c r="C269" s="1" t="s">
        <v>706</v>
      </c>
      <c r="D269" s="1" t="s">
        <v>227</v>
      </c>
      <c r="E269" s="1" t="str">
        <f>HYPERLINK("https://doi.org/10.1007/s00198-006-0128-8","DOI Link")</f>
        <v>DOI Link</v>
      </c>
    </row>
    <row r="270" spans="1:5" x14ac:dyDescent="0.25">
      <c r="A270" s="2">
        <v>268</v>
      </c>
      <c r="B270" s="1" t="s">
        <v>707</v>
      </c>
      <c r="C270" s="1" t="s">
        <v>708</v>
      </c>
      <c r="D270" s="1" t="s">
        <v>332</v>
      </c>
      <c r="E270" s="1" t="str">
        <f>HYPERLINK("https://doi.org/10.3171/spi.2006.4.2.154","DOI Link")</f>
        <v>DOI Link</v>
      </c>
    </row>
    <row r="271" spans="1:5" x14ac:dyDescent="0.25">
      <c r="A271" s="2">
        <v>269</v>
      </c>
      <c r="B271" s="1" t="s">
        <v>709</v>
      </c>
      <c r="C271" s="1" t="s">
        <v>710</v>
      </c>
      <c r="D271" s="1" t="s">
        <v>201</v>
      </c>
      <c r="E271" s="1" t="str">
        <f>HYPERLINK("https://doi.org/10.1016/j.polymer.2005.10.143","DOI Link")</f>
        <v>DOI Link</v>
      </c>
    </row>
    <row r="272" spans="1:5" x14ac:dyDescent="0.25">
      <c r="A272" s="2">
        <v>270</v>
      </c>
      <c r="B272" s="1" t="s">
        <v>711</v>
      </c>
      <c r="C272" s="1" t="s">
        <v>712</v>
      </c>
      <c r="D272" s="1" t="s">
        <v>713</v>
      </c>
      <c r="E272" s="1" t="str">
        <f>HYPERLINK("https://doi.org/10.1097/00004728-200605000-00025","DOI Link")</f>
        <v>DOI Link</v>
      </c>
    </row>
    <row r="273" spans="1:5" x14ac:dyDescent="0.25">
      <c r="A273" s="2">
        <v>271</v>
      </c>
      <c r="B273" s="1" t="s">
        <v>714</v>
      </c>
      <c r="C273" s="1" t="s">
        <v>715</v>
      </c>
      <c r="D273" s="1" t="s">
        <v>716</v>
      </c>
      <c r="E273" s="1" t="str">
        <f>HYPERLINK("https://doi.org/10.1563/769.1","DOI Link")</f>
        <v>DOI Link</v>
      </c>
    </row>
    <row r="274" spans="1:5" x14ac:dyDescent="0.25">
      <c r="A274" s="2">
        <v>272</v>
      </c>
      <c r="B274" s="1" t="s">
        <v>717</v>
      </c>
      <c r="C274" s="1" t="s">
        <v>718</v>
      </c>
      <c r="D274" s="1" t="s">
        <v>719</v>
      </c>
      <c r="E274" s="1" t="str">
        <f>HYPERLINK("https://doi.org/10.1016/j.prosdent.2005.11.009","DOI Link")</f>
        <v>DOI Link</v>
      </c>
    </row>
    <row r="275" spans="1:5" x14ac:dyDescent="0.25">
      <c r="A275" s="2">
        <v>273</v>
      </c>
      <c r="B275" s="1" t="s">
        <v>720</v>
      </c>
      <c r="C275" s="1" t="s">
        <v>721</v>
      </c>
      <c r="D275" s="1" t="s">
        <v>616</v>
      </c>
      <c r="E275" s="1" t="str">
        <f>HYPERLINK("https://doi.org/10.1166/jnn.2005.088","DOI Link")</f>
        <v>DOI Link</v>
      </c>
    </row>
    <row r="276" spans="1:5" x14ac:dyDescent="0.25">
      <c r="A276" s="2">
        <v>274</v>
      </c>
      <c r="B276" s="1" t="s">
        <v>722</v>
      </c>
      <c r="C276" s="1" t="s">
        <v>723</v>
      </c>
      <c r="D276" s="1" t="s">
        <v>724</v>
      </c>
      <c r="E276" s="1" t="str">
        <f>HYPERLINK("https://doi.org/10.2460/ajvr.2005.66.1954","DOI Link")</f>
        <v>DOI Link</v>
      </c>
    </row>
    <row r="277" spans="1:5" x14ac:dyDescent="0.25">
      <c r="A277" s="2">
        <v>275</v>
      </c>
      <c r="B277" s="1" t="s">
        <v>725</v>
      </c>
      <c r="C277" s="1" t="s">
        <v>726</v>
      </c>
      <c r="D277" s="1" t="s">
        <v>602</v>
      </c>
      <c r="E277" s="1" t="str">
        <f>HYPERLINK("https://doi.org/10.1111/j.1532-950X.2005.00091.x","DOI Link")</f>
        <v>DOI Link</v>
      </c>
    </row>
    <row r="278" spans="1:5" x14ac:dyDescent="0.25">
      <c r="A278" s="2">
        <v>276</v>
      </c>
      <c r="B278" s="1" t="s">
        <v>727</v>
      </c>
      <c r="C278" s="1" t="s">
        <v>728</v>
      </c>
      <c r="D278" s="1" t="s">
        <v>729</v>
      </c>
      <c r="E278" s="1" t="str">
        <f>HYPERLINK("https://doi.org/10.1016/j.biomaterials.2005.04.064","DOI Link")</f>
        <v>DOI Link</v>
      </c>
    </row>
    <row r="279" spans="1:5" x14ac:dyDescent="0.25">
      <c r="A279" s="2">
        <v>277</v>
      </c>
      <c r="B279" s="1" t="s">
        <v>730</v>
      </c>
      <c r="C279" s="1" t="s">
        <v>731</v>
      </c>
      <c r="D279" s="1" t="s">
        <v>201</v>
      </c>
      <c r="E279" s="1" t="str">
        <f>HYPERLINK("https://doi.org/10.1016/j.polymer.2005.06.093","DOI Link")</f>
        <v>DOI Link</v>
      </c>
    </row>
    <row r="280" spans="1:5" x14ac:dyDescent="0.25">
      <c r="A280" s="2">
        <v>278</v>
      </c>
      <c r="B280" s="1" t="s">
        <v>732</v>
      </c>
      <c r="C280" s="1" t="s">
        <v>733</v>
      </c>
      <c r="D280" s="1" t="s">
        <v>198</v>
      </c>
      <c r="E280" s="1" t="str">
        <f>HYPERLINK("https://doi.org/10.1016/j.spinee.2005.03.011","DOI Link")</f>
        <v>DOI Link</v>
      </c>
    </row>
    <row r="281" spans="1:5" x14ac:dyDescent="0.25">
      <c r="A281" s="2">
        <v>279</v>
      </c>
      <c r="B281" s="1" t="s">
        <v>734</v>
      </c>
      <c r="C281" s="1" t="s">
        <v>735</v>
      </c>
      <c r="D281" s="1" t="s">
        <v>736</v>
      </c>
      <c r="E281" s="1" t="str">
        <f>HYPERLINK("https://doi.org/10.1016/j.compositesa.2005.01.025","DOI Link")</f>
        <v>DOI Link</v>
      </c>
    </row>
    <row r="282" spans="1:5" x14ac:dyDescent="0.25">
      <c r="A282" s="2">
        <v>280</v>
      </c>
      <c r="B282" s="1" t="s">
        <v>737</v>
      </c>
      <c r="C282" s="1" t="s">
        <v>738</v>
      </c>
      <c r="D282" s="1" t="s">
        <v>219</v>
      </c>
      <c r="E282" s="1" t="str">
        <f>HYPERLINK("https://doi.org/10.1002/jbm.b.30197","DOI Link")</f>
        <v>DOI Link</v>
      </c>
    </row>
    <row r="283" spans="1:5" x14ac:dyDescent="0.25">
      <c r="A283" s="2">
        <v>281</v>
      </c>
      <c r="B283" s="1" t="s">
        <v>739</v>
      </c>
      <c r="C283" s="1" t="s">
        <v>740</v>
      </c>
      <c r="D283" s="1" t="s">
        <v>6</v>
      </c>
      <c r="E283" s="1" t="str">
        <f>HYPERLINK("https://doi.org/10.1016/j.engfracmech.2004.09.005","DOI Link")</f>
        <v>DOI Link</v>
      </c>
    </row>
    <row r="284" spans="1:5" x14ac:dyDescent="0.25">
      <c r="A284" s="2">
        <v>282</v>
      </c>
      <c r="B284" s="1" t="s">
        <v>741</v>
      </c>
      <c r="C284" s="1" t="s">
        <v>742</v>
      </c>
      <c r="D284" s="1" t="s">
        <v>736</v>
      </c>
      <c r="E284" s="1" t="str">
        <f>HYPERLINK("https://doi.org/10.1016/j.compositesa.2004.08.006","DOI Link")</f>
        <v>DOI Link</v>
      </c>
    </row>
    <row r="285" spans="1:5" x14ac:dyDescent="0.25">
      <c r="A285" s="2">
        <v>283</v>
      </c>
      <c r="B285" s="1" t="s">
        <v>743</v>
      </c>
      <c r="C285" s="1" t="s">
        <v>744</v>
      </c>
      <c r="D285" s="1" t="s">
        <v>745</v>
      </c>
      <c r="E285" s="1" t="str">
        <f>HYPERLINK("https://doi.org/10.1617/14104","DOI Link")</f>
        <v>DOI Link</v>
      </c>
    </row>
    <row r="286" spans="1:5" x14ac:dyDescent="0.25">
      <c r="A286" s="2">
        <v>284</v>
      </c>
      <c r="B286" s="1" t="s">
        <v>746</v>
      </c>
      <c r="C286" s="1" t="s">
        <v>747</v>
      </c>
      <c r="D286" s="1" t="s">
        <v>748</v>
      </c>
      <c r="E286" s="1" t="str">
        <f>HYPERLINK("https://doi.org/10.1002/pen.20269","DOI Link")</f>
        <v>DOI Link</v>
      </c>
    </row>
    <row r="287" spans="1:5" x14ac:dyDescent="0.25">
      <c r="A287" s="2">
        <v>285</v>
      </c>
      <c r="B287" s="1" t="s">
        <v>749</v>
      </c>
      <c r="C287" s="1" t="s">
        <v>750</v>
      </c>
      <c r="D287" s="1" t="s">
        <v>480</v>
      </c>
      <c r="E287" s="1" t="str">
        <f>HYPERLINK("https://doi.org/10.1016/j.matlet.2004.07.022","DOI Link")</f>
        <v>DOI Link</v>
      </c>
    </row>
    <row r="288" spans="1:5" x14ac:dyDescent="0.25">
      <c r="A288" s="2">
        <v>286</v>
      </c>
      <c r="B288" s="1" t="s">
        <v>751</v>
      </c>
      <c r="C288" s="1" t="s">
        <v>752</v>
      </c>
      <c r="D288" s="1" t="s">
        <v>35</v>
      </c>
      <c r="E288" s="1" t="str">
        <f>HYPERLINK("https://doi.org/10.1016/j.ijsolstr.2004.04.044","DOI Link")</f>
        <v>DOI Link</v>
      </c>
    </row>
    <row r="289" spans="1:5" x14ac:dyDescent="0.25">
      <c r="A289" s="2">
        <v>287</v>
      </c>
      <c r="B289" s="1" t="s">
        <v>753</v>
      </c>
      <c r="C289" s="1" t="s">
        <v>754</v>
      </c>
      <c r="D289" s="1" t="s">
        <v>755</v>
      </c>
      <c r="E289" s="1" t="str">
        <f>HYPERLINK("https://doi.org/10.1016/j.compstruc.2004.03.059","DOI Link")</f>
        <v>DOI Link</v>
      </c>
    </row>
    <row r="290" spans="1:5" x14ac:dyDescent="0.25">
      <c r="A290" s="2">
        <v>288</v>
      </c>
      <c r="B290" s="1" t="s">
        <v>756</v>
      </c>
      <c r="C290" s="1" t="s">
        <v>757</v>
      </c>
      <c r="D290" s="1" t="s">
        <v>537</v>
      </c>
      <c r="E290" s="1" t="str">
        <f>HYPERLINK("https://doi.org/10.1007/s00701-004-0259-7","DOI Link")</f>
        <v>DOI Link</v>
      </c>
    </row>
    <row r="291" spans="1:5" x14ac:dyDescent="0.25">
      <c r="A291" s="2">
        <v>289</v>
      </c>
      <c r="B291" s="1" t="s">
        <v>758</v>
      </c>
      <c r="C291" s="1" t="s">
        <v>759</v>
      </c>
      <c r="D291" s="1" t="s">
        <v>760</v>
      </c>
      <c r="E291" s="1" t="str">
        <f>HYPERLINK("https://doi.org/10.1111/j.1945-5100.2004.tb00338.x","DOI Link")</f>
        <v>DOI Link</v>
      </c>
    </row>
    <row r="292" spans="1:5" x14ac:dyDescent="0.25">
      <c r="A292" s="2">
        <v>290</v>
      </c>
      <c r="B292" s="1" t="s">
        <v>761</v>
      </c>
      <c r="C292" s="1" t="s">
        <v>762</v>
      </c>
      <c r="D292" s="1" t="s">
        <v>763</v>
      </c>
      <c r="E292" s="1" t="str">
        <f>HYPERLINK("https://doi.org/10.1351/pac200476020389","DOI Link")</f>
        <v>DOI Link</v>
      </c>
    </row>
    <row r="293" spans="1:5" x14ac:dyDescent="0.25">
      <c r="A293" s="2">
        <v>291</v>
      </c>
      <c r="B293" s="1" t="s">
        <v>764</v>
      </c>
      <c r="C293" s="1" t="s">
        <v>765</v>
      </c>
      <c r="D293" s="1" t="s">
        <v>766</v>
      </c>
      <c r="E293" s="1" t="str">
        <f>HYPERLINK("https://doi.org/10.1016/j.powtec.2003.09.008","DOI Link")</f>
        <v>DOI Link</v>
      </c>
    </row>
    <row r="294" spans="1:5" x14ac:dyDescent="0.25">
      <c r="A294" s="2">
        <v>292</v>
      </c>
      <c r="B294" s="1" t="s">
        <v>767</v>
      </c>
      <c r="C294" s="1" t="s">
        <v>768</v>
      </c>
      <c r="D294" s="1" t="s">
        <v>769</v>
      </c>
      <c r="E294" s="1" t="str">
        <f>HYPERLINK("https://doi.org/10.1016/j.porgcoat.2003.02.002","DOI Link")</f>
        <v>DOI Link</v>
      </c>
    </row>
    <row r="295" spans="1:5" x14ac:dyDescent="0.25">
      <c r="A295" s="2">
        <v>293</v>
      </c>
      <c r="B295" s="1" t="s">
        <v>770</v>
      </c>
      <c r="C295" s="1" t="s">
        <v>771</v>
      </c>
      <c r="D295" s="1" t="s">
        <v>585</v>
      </c>
      <c r="E295" s="1" t="str">
        <f>HYPERLINK("https://doi.org/10.1177/0731684403027377","DOI Link")</f>
        <v>DOI Link</v>
      </c>
    </row>
    <row r="296" spans="1:5" x14ac:dyDescent="0.25">
      <c r="A296" s="2">
        <v>294</v>
      </c>
      <c r="B296" s="1" t="s">
        <v>772</v>
      </c>
      <c r="C296" s="1" t="s">
        <v>773</v>
      </c>
      <c r="D296" s="1" t="s">
        <v>139</v>
      </c>
      <c r="E296" s="1" t="str">
        <f>HYPERLINK("https://doi.org/10.1016/S0924-0136(03)00051-7","DOI Link")</f>
        <v>DOI Link</v>
      </c>
    </row>
    <row r="297" spans="1:5" x14ac:dyDescent="0.25">
      <c r="A297" s="2">
        <v>295</v>
      </c>
      <c r="B297" s="1" t="s">
        <v>774</v>
      </c>
      <c r="C297" s="1" t="s">
        <v>775</v>
      </c>
      <c r="D297" s="1" t="s">
        <v>625</v>
      </c>
      <c r="E297" s="1" t="str">
        <f>HYPERLINK("https://doi.org/10.1097/01.BRS.0000076831.38265.8D","DOI Link")</f>
        <v>DOI Link</v>
      </c>
    </row>
    <row r="298" spans="1:5" x14ac:dyDescent="0.25">
      <c r="A298" s="2">
        <v>296</v>
      </c>
      <c r="B298" s="1" t="s">
        <v>776</v>
      </c>
      <c r="C298" s="1" t="s">
        <v>777</v>
      </c>
      <c r="D298" s="1" t="s">
        <v>625</v>
      </c>
      <c r="E298" s="1" t="str">
        <f>HYPERLINK("https://doi.org/10.1097/01.BRS.0000076822.61468.7D","DOI Link")</f>
        <v>DOI Link</v>
      </c>
    </row>
    <row r="299" spans="1:5" x14ac:dyDescent="0.25">
      <c r="A299" s="2">
        <v>297</v>
      </c>
      <c r="B299" s="1" t="s">
        <v>778</v>
      </c>
      <c r="C299" s="1" t="s">
        <v>779</v>
      </c>
      <c r="D299" s="1" t="s">
        <v>599</v>
      </c>
      <c r="E299" s="1" t="str">
        <f>HYPERLINK("https://doi.org/10.1002/app.12287","DOI Link")</f>
        <v>DOI Link</v>
      </c>
    </row>
    <row r="300" spans="1:5" x14ac:dyDescent="0.25">
      <c r="A300" s="2">
        <v>298</v>
      </c>
      <c r="B300" s="1" t="s">
        <v>780</v>
      </c>
      <c r="C300" s="1" t="s">
        <v>781</v>
      </c>
      <c r="D300" s="1" t="s">
        <v>782</v>
      </c>
      <c r="E300" s="1" t="str">
        <f>HYPERLINK("https://doi.org/10.1016/S0022-5096(02)00145-X","DOI Link")</f>
        <v>DOI Link</v>
      </c>
    </row>
    <row r="301" spans="1:5" x14ac:dyDescent="0.25">
      <c r="A301" s="2">
        <v>299</v>
      </c>
      <c r="B301" s="1" t="s">
        <v>783</v>
      </c>
      <c r="C301" s="1" t="s">
        <v>784</v>
      </c>
      <c r="D301" s="1" t="s">
        <v>540</v>
      </c>
      <c r="E301" s="1" t="str">
        <f>HYPERLINK("https://doi.org/10.1016/S0921-5093(02)00584-1","DOI Link")</f>
        <v>DOI Link</v>
      </c>
    </row>
    <row r="302" spans="1:5" x14ac:dyDescent="0.25">
      <c r="A302" s="2">
        <v>300</v>
      </c>
      <c r="B302" s="1" t="s">
        <v>785</v>
      </c>
      <c r="C302" s="1" t="s">
        <v>786</v>
      </c>
      <c r="D302" s="1" t="s">
        <v>729</v>
      </c>
      <c r="E302" s="1" t="str">
        <f>HYPERLINK("https://doi.org/10.1016/S0142-9612(02)00464-7","DOI Link")</f>
        <v>DOI Link</v>
      </c>
    </row>
    <row r="303" spans="1:5" x14ac:dyDescent="0.25">
      <c r="A303" s="2">
        <v>301</v>
      </c>
      <c r="B303" s="1" t="s">
        <v>787</v>
      </c>
      <c r="C303" s="1" t="s">
        <v>788</v>
      </c>
      <c r="D303" s="1" t="s">
        <v>789</v>
      </c>
      <c r="E303" s="1" t="str">
        <f>HYPERLINK("https://doi.org/10.1016/S0040-1951(02)00648-0","DOI Link")</f>
        <v>DOI Link</v>
      </c>
    </row>
    <row r="304" spans="1:5" x14ac:dyDescent="0.25">
      <c r="A304" s="2">
        <v>302</v>
      </c>
      <c r="B304" s="1" t="s">
        <v>790</v>
      </c>
      <c r="C304" s="1" t="s">
        <v>791</v>
      </c>
      <c r="D304" s="1" t="s">
        <v>792</v>
      </c>
      <c r="E304" s="1" t="str">
        <f>HYPERLINK("https://doi.org/10.1148/radiol.2262010906","DOI Link")</f>
        <v>DOI Link</v>
      </c>
    </row>
    <row r="305" spans="1:5" x14ac:dyDescent="0.25">
      <c r="A305" s="2">
        <v>303</v>
      </c>
      <c r="B305" s="1" t="s">
        <v>793</v>
      </c>
      <c r="C305" s="1" t="s">
        <v>794</v>
      </c>
      <c r="D305" s="1" t="s">
        <v>795</v>
      </c>
      <c r="E305" s="1" t="str">
        <f>HYPERLINK("https://doi.org/10.1016/S1566-1369(03)80097-3","DOI Link")</f>
        <v>DOI Link</v>
      </c>
    </row>
    <row r="306" spans="1:5" x14ac:dyDescent="0.25">
      <c r="A306" s="2">
        <v>304</v>
      </c>
      <c r="B306" s="1" t="s">
        <v>796</v>
      </c>
      <c r="C306" s="1" t="s">
        <v>797</v>
      </c>
      <c r="D306" s="1" t="s">
        <v>795</v>
      </c>
      <c r="E306" s="1" t="str">
        <f>HYPERLINK("https://doi.org/10.1016/S1566-1369(03)80093-6","DOI Link")</f>
        <v>DOI Link</v>
      </c>
    </row>
    <row r="307" spans="1:5" x14ac:dyDescent="0.25">
      <c r="A307" s="2">
        <v>305</v>
      </c>
      <c r="B307" s="1" t="s">
        <v>798</v>
      </c>
      <c r="C307" s="1" t="s">
        <v>799</v>
      </c>
      <c r="D307" s="1" t="s">
        <v>800</v>
      </c>
      <c r="E307" s="1" t="str">
        <f>HYPERLINK("https://doi.org/10.4028/www.scientific.net/msf.440-441.137","DOI Link")</f>
        <v>DOI Link</v>
      </c>
    </row>
    <row r="308" spans="1:5" x14ac:dyDescent="0.25">
      <c r="A308" s="2">
        <v>306</v>
      </c>
      <c r="B308" s="1" t="s">
        <v>801</v>
      </c>
      <c r="C308" s="1" t="s">
        <v>802</v>
      </c>
      <c r="D308" s="1" t="s">
        <v>602</v>
      </c>
      <c r="E308" s="1" t="str">
        <f>HYPERLINK("https://doi.org/10.1053/jvet.2003.50029","DOI Link")</f>
        <v>DOI Link</v>
      </c>
    </row>
    <row r="309" spans="1:5" x14ac:dyDescent="0.25">
      <c r="A309" s="2">
        <v>307</v>
      </c>
      <c r="B309" s="1" t="s">
        <v>803</v>
      </c>
      <c r="C309" s="1" t="s">
        <v>804</v>
      </c>
      <c r="D309" s="1" t="s">
        <v>805</v>
      </c>
      <c r="E309" s="1" t="str">
        <f>HYPERLINK("https://doi.org/10.1080/714906140","DOI Link")</f>
        <v>DOI Link</v>
      </c>
    </row>
    <row r="310" spans="1:5" x14ac:dyDescent="0.25">
      <c r="A310" s="2">
        <v>308</v>
      </c>
      <c r="B310" s="1" t="s">
        <v>806</v>
      </c>
      <c r="C310" s="1" t="s">
        <v>807</v>
      </c>
      <c r="D310" s="1" t="s">
        <v>44</v>
      </c>
      <c r="E310" s="1" t="str">
        <f>HYPERLINK("https://doi.org/10.4028/www.scientific.net/kem.251-252.327","DOI Link")</f>
        <v>DOI Link</v>
      </c>
    </row>
    <row r="311" spans="1:5" x14ac:dyDescent="0.25">
      <c r="A311" s="2">
        <v>309</v>
      </c>
      <c r="B311" s="1" t="s">
        <v>808</v>
      </c>
      <c r="C311" s="1" t="s">
        <v>809</v>
      </c>
      <c r="D311" s="1" t="s">
        <v>810</v>
      </c>
      <c r="E311" s="1" t="str">
        <f>HYPERLINK("https://doi.org/10.1097/01.blo.0000093053.96273.ee","DOI Link")</f>
        <v>DOI Link</v>
      </c>
    </row>
    <row r="312" spans="1:5" x14ac:dyDescent="0.25">
      <c r="A312" s="2">
        <v>310</v>
      </c>
      <c r="B312" s="1" t="s">
        <v>811</v>
      </c>
      <c r="C312" s="1" t="s">
        <v>812</v>
      </c>
      <c r="D312" s="1" t="s">
        <v>719</v>
      </c>
      <c r="E312" s="1" t="str">
        <f>HYPERLINK("https://doi.org/10.1067/mpr.2003.41","DOI Link")</f>
        <v>DOI Link</v>
      </c>
    </row>
    <row r="313" spans="1:5" x14ac:dyDescent="0.25">
      <c r="A313" s="2">
        <v>311</v>
      </c>
      <c r="B313" s="1" t="s">
        <v>813</v>
      </c>
      <c r="C313" s="1" t="s">
        <v>814</v>
      </c>
      <c r="D313" s="1" t="s">
        <v>625</v>
      </c>
      <c r="E313" s="1" t="str">
        <f>HYPERLINK("https://doi.org/10.1097/00007632-200206150-00010","DOI Link")</f>
        <v>DOI Link</v>
      </c>
    </row>
    <row r="314" spans="1:5" x14ac:dyDescent="0.25">
      <c r="A314" s="2">
        <v>312</v>
      </c>
      <c r="B314" s="1" t="s">
        <v>815</v>
      </c>
      <c r="C314" s="1" t="s">
        <v>816</v>
      </c>
      <c r="D314" s="1" t="s">
        <v>817</v>
      </c>
      <c r="E314" s="1" t="str">
        <f>HYPERLINK("https://doi.org/10.1097/00005131-200205000-00003","DOI Link")</f>
        <v>DOI Link</v>
      </c>
    </row>
    <row r="315" spans="1:5" x14ac:dyDescent="0.25">
      <c r="A315" s="2">
        <v>313</v>
      </c>
      <c r="B315" s="1" t="s">
        <v>818</v>
      </c>
      <c r="C315" s="1" t="s">
        <v>819</v>
      </c>
      <c r="D315" s="1" t="s">
        <v>820</v>
      </c>
      <c r="E315" s="1" t="str">
        <f>HYPERLINK("https://doi.org/10.1002/jbm.10234","DOI Link")</f>
        <v>DOI Link</v>
      </c>
    </row>
    <row r="316" spans="1:5" x14ac:dyDescent="0.25">
      <c r="A316" s="2">
        <v>314</v>
      </c>
      <c r="B316" s="1" t="s">
        <v>821</v>
      </c>
      <c r="C316" s="1" t="s">
        <v>822</v>
      </c>
      <c r="D316" s="1" t="s">
        <v>655</v>
      </c>
      <c r="E316" s="1" t="str">
        <f>HYPERLINK("https://doi.org/10.1016/S0109-5641(01)00049-5","DOI Link")</f>
        <v>DOI Link</v>
      </c>
    </row>
    <row r="317" spans="1:5" x14ac:dyDescent="0.25">
      <c r="A317" s="2">
        <v>315</v>
      </c>
      <c r="B317" s="1" t="s">
        <v>823</v>
      </c>
      <c r="C317" s="1" t="s">
        <v>824</v>
      </c>
      <c r="D317" s="1" t="s">
        <v>825</v>
      </c>
      <c r="E317" s="1" t="str">
        <f>HYPERLINK("https://doi.org/10.1016/S1359-835X(01)00136-1","DOI Link")</f>
        <v>DOI Link</v>
      </c>
    </row>
    <row r="318" spans="1:5" x14ac:dyDescent="0.25">
      <c r="A318" s="2">
        <v>316</v>
      </c>
      <c r="B318" s="1" t="s">
        <v>826</v>
      </c>
      <c r="C318" s="1" t="s">
        <v>827</v>
      </c>
      <c r="D318" s="1" t="s">
        <v>508</v>
      </c>
      <c r="E318" s="1" t="str">
        <f>HYPERLINK("https://doi.org/10.1016/S0143-7496(01)00035-5","DOI Link")</f>
        <v>DOI Link</v>
      </c>
    </row>
    <row r="319" spans="1:5" x14ac:dyDescent="0.25">
      <c r="A319" s="2">
        <v>317</v>
      </c>
      <c r="B319" s="1" t="s">
        <v>828</v>
      </c>
      <c r="C319" s="1" t="s">
        <v>829</v>
      </c>
      <c r="D319" s="1" t="s">
        <v>830</v>
      </c>
      <c r="E319" s="1" t="str">
        <f>HYPERLINK("https://doi.org/10.2472/jsms.51.1345","DOI Link")</f>
        <v>DOI Link</v>
      </c>
    </row>
    <row r="320" spans="1:5" x14ac:dyDescent="0.25">
      <c r="A320" s="2">
        <v>318</v>
      </c>
      <c r="B320" s="1" t="s">
        <v>831</v>
      </c>
      <c r="C320" s="1" t="s">
        <v>832</v>
      </c>
      <c r="D320" s="1" t="s">
        <v>508</v>
      </c>
      <c r="E320" s="1" t="str">
        <f>HYPERLINK("https://doi.org/10.1016/S0143-7496(02)00052-0","DOI Link")</f>
        <v>DOI Link</v>
      </c>
    </row>
    <row r="321" spans="1:5" x14ac:dyDescent="0.25">
      <c r="A321" s="2">
        <v>319</v>
      </c>
      <c r="B321" s="1" t="s">
        <v>833</v>
      </c>
      <c r="C321" s="1" t="s">
        <v>834</v>
      </c>
      <c r="D321" s="1" t="s">
        <v>789</v>
      </c>
      <c r="E321" s="1" t="str">
        <f>HYPERLINK("https://doi.org/10.1016/S0040-1951(01)00058-0","DOI Link")</f>
        <v>DOI Link</v>
      </c>
    </row>
    <row r="322" spans="1:5" x14ac:dyDescent="0.25">
      <c r="A322" s="2">
        <v>320</v>
      </c>
      <c r="B322" s="1" t="s">
        <v>835</v>
      </c>
      <c r="C322" s="1" t="s">
        <v>836</v>
      </c>
      <c r="D322" s="1" t="s">
        <v>837</v>
      </c>
      <c r="E322" s="1" t="str">
        <f>HYPERLINK("https://doi.org/10.1016/S0022-3093(01)00571-3","DOI Link")</f>
        <v>DOI Link</v>
      </c>
    </row>
    <row r="323" spans="1:5" x14ac:dyDescent="0.25">
      <c r="A323" s="2">
        <v>321</v>
      </c>
      <c r="B323" s="1" t="s">
        <v>838</v>
      </c>
      <c r="C323" s="1" t="s">
        <v>839</v>
      </c>
      <c r="D323" s="1" t="s">
        <v>35</v>
      </c>
      <c r="E323" s="1" t="str">
        <f>HYPERLINK("https://doi.org/10.1016/S0020-7683(00)00168-2","DOI Link")</f>
        <v>DOI Link</v>
      </c>
    </row>
    <row r="324" spans="1:5" x14ac:dyDescent="0.25">
      <c r="A324" s="2">
        <v>322</v>
      </c>
      <c r="B324" s="1" t="s">
        <v>840</v>
      </c>
      <c r="C324" s="1" t="s">
        <v>841</v>
      </c>
      <c r="D324" s="1" t="s">
        <v>842</v>
      </c>
      <c r="E324" s="1" t="str">
        <f>HYPERLINK("https://doi.org/10.1299/kikaia.67.697","DOI Link")</f>
        <v>DOI Link</v>
      </c>
    </row>
    <row r="325" spans="1:5" x14ac:dyDescent="0.25">
      <c r="A325" s="2">
        <v>323</v>
      </c>
      <c r="B325" s="1" t="s">
        <v>843</v>
      </c>
      <c r="C325" s="1" t="s">
        <v>844</v>
      </c>
      <c r="D325" s="1" t="s">
        <v>845</v>
      </c>
      <c r="E325" s="1" t="str">
        <f>HYPERLINK("https://doi.org/10.1179/146580101101541480","DOI Link")</f>
        <v>DOI Link</v>
      </c>
    </row>
    <row r="326" spans="1:5" x14ac:dyDescent="0.25">
      <c r="A326" s="2">
        <v>324</v>
      </c>
      <c r="B326" s="1" t="s">
        <v>846</v>
      </c>
      <c r="C326" s="1" t="s">
        <v>847</v>
      </c>
      <c r="D326" s="1" t="s">
        <v>763</v>
      </c>
      <c r="E326" s="1" t="str">
        <f>HYPERLINK("https://doi.org/10.1351/pac200173060897","DOI Link")</f>
        <v>DOI Link</v>
      </c>
    </row>
    <row r="327" spans="1:5" x14ac:dyDescent="0.25">
      <c r="A327" s="2">
        <v>325</v>
      </c>
      <c r="B327" s="1" t="s">
        <v>848</v>
      </c>
      <c r="C327" s="1" t="s">
        <v>849</v>
      </c>
      <c r="D327" s="1" t="s">
        <v>850</v>
      </c>
      <c r="E327" s="1" t="str">
        <f>HYPERLINK("https://doi.org/10.1295/polymj.33.819","DOI Link")</f>
        <v>DOI Link</v>
      </c>
    </row>
    <row r="328" spans="1:5" x14ac:dyDescent="0.25">
      <c r="A328" s="2">
        <v>326</v>
      </c>
      <c r="B328" s="1" t="s">
        <v>851</v>
      </c>
      <c r="C328" s="1" t="s">
        <v>852</v>
      </c>
      <c r="D328" s="1" t="s">
        <v>853</v>
      </c>
      <c r="E328" s="1" t="str">
        <f>HYPERLINK("https://doi.org/10.1002/1521-3900(200105)169:1&lt;159::AID-MASY159&gt;3.0.CO;2-A","DOI Link")</f>
        <v>DOI Link</v>
      </c>
    </row>
    <row r="329" spans="1:5" x14ac:dyDescent="0.25">
      <c r="A329" s="2">
        <v>327</v>
      </c>
      <c r="B329" s="1" t="s">
        <v>854</v>
      </c>
      <c r="C329" s="1" t="s">
        <v>855</v>
      </c>
      <c r="D329" s="1" t="s">
        <v>748</v>
      </c>
      <c r="E329" s="1" t="str">
        <f>HYPERLINK("https://doi.org/10.1002/pen.11369","DOI Link")</f>
        <v>DOI Link</v>
      </c>
    </row>
    <row r="330" spans="1:5" x14ac:dyDescent="0.25">
      <c r="A330" s="2">
        <v>328</v>
      </c>
      <c r="B330" s="1" t="s">
        <v>856</v>
      </c>
      <c r="C330" s="1" t="s">
        <v>857</v>
      </c>
      <c r="D330" s="1" t="s">
        <v>525</v>
      </c>
      <c r="E330" s="1" t="str">
        <f>HYPERLINK("https://doi.org/10.1016/S0021-9290(99)00107-4","DOI Link")</f>
        <v>DOI Link</v>
      </c>
    </row>
    <row r="331" spans="1:5" x14ac:dyDescent="0.25">
      <c r="A331" s="2">
        <v>329</v>
      </c>
      <c r="B331" s="1" t="s">
        <v>858</v>
      </c>
      <c r="C331" s="1" t="s">
        <v>859</v>
      </c>
      <c r="D331" s="1" t="s">
        <v>143</v>
      </c>
      <c r="E331" s="1" t="str">
        <f>HYPERLINK("https://doi.org/10.1021/ma970125x","DOI Link")</f>
        <v>DOI Link</v>
      </c>
    </row>
    <row r="332" spans="1:5" x14ac:dyDescent="0.25">
      <c r="A332" s="2">
        <v>330</v>
      </c>
      <c r="B332" s="1" t="s">
        <v>860</v>
      </c>
      <c r="C332" s="1" t="s">
        <v>861</v>
      </c>
      <c r="D332" s="1" t="s">
        <v>795</v>
      </c>
      <c r="E332" s="1" t="str">
        <f>HYPERLINK("https://doi.org/10.1016/S1566-1369(99)80004-1","DOI Link")</f>
        <v>DOI Link</v>
      </c>
    </row>
    <row r="333" spans="1:5" x14ac:dyDescent="0.25">
      <c r="A333" s="2">
        <v>331</v>
      </c>
      <c r="B333" s="1" t="s">
        <v>862</v>
      </c>
      <c r="C333" s="1" t="s">
        <v>863</v>
      </c>
      <c r="D333" s="1" t="s">
        <v>655</v>
      </c>
      <c r="E333" s="1" t="str">
        <f>HYPERLINK("https://doi.org/10.1016/S0109-5641(99)00038-X","DOI Link")</f>
        <v>DOI Link</v>
      </c>
    </row>
    <row r="334" spans="1:5" x14ac:dyDescent="0.25">
      <c r="A334" s="2">
        <v>332</v>
      </c>
      <c r="B334" s="1" t="s">
        <v>864</v>
      </c>
      <c r="C334" s="1" t="s">
        <v>865</v>
      </c>
      <c r="D334" s="1" t="s">
        <v>240</v>
      </c>
      <c r="E334" s="1" t="str">
        <f>HYPERLINK("https://doi.org/10.1111/j.1532-849X.1999.tb00004.x","DOI Link")</f>
        <v>DOI Link</v>
      </c>
    </row>
    <row r="335" spans="1:5" x14ac:dyDescent="0.25">
      <c r="A335" s="2">
        <v>333</v>
      </c>
      <c r="B335" s="1" t="s">
        <v>866</v>
      </c>
      <c r="C335" s="1" t="s">
        <v>867</v>
      </c>
      <c r="D335" s="1" t="s">
        <v>24</v>
      </c>
      <c r="E335" s="1" t="str">
        <f>HYPERLINK("https://doi.org/10.1023/A:1008944127971","DOI Link")</f>
        <v>DOI Link</v>
      </c>
    </row>
    <row r="336" spans="1:5" x14ac:dyDescent="0.25">
      <c r="A336" s="2">
        <v>334</v>
      </c>
      <c r="B336" s="1" t="s">
        <v>868</v>
      </c>
      <c r="C336" s="1" t="s">
        <v>869</v>
      </c>
      <c r="D336" s="1" t="s">
        <v>820</v>
      </c>
      <c r="E336" s="1" t="str">
        <f>HYPERLINK("https://doi.org/10.1002/(SICI)1097-4636(199823)43:3&lt;261::AID-JBM6&gt;3.0.CO;2-L","DOI Link")</f>
        <v>DOI Link</v>
      </c>
    </row>
    <row r="337" spans="1:5" x14ac:dyDescent="0.25">
      <c r="A337" s="2">
        <v>335</v>
      </c>
      <c r="B337" s="1" t="s">
        <v>870</v>
      </c>
      <c r="C337" s="1" t="s">
        <v>871</v>
      </c>
      <c r="D337" s="1" t="s">
        <v>729</v>
      </c>
      <c r="E337" s="1" t="str">
        <f>HYPERLINK("https://doi.org/10.1016/S0142-9612(98)00062-3","DOI Link")</f>
        <v>DOI Link</v>
      </c>
    </row>
    <row r="338" spans="1:5" x14ac:dyDescent="0.25">
      <c r="A338" s="2">
        <v>336</v>
      </c>
      <c r="B338" s="1" t="s">
        <v>872</v>
      </c>
      <c r="C338" s="1" t="s">
        <v>873</v>
      </c>
      <c r="D338" s="1" t="s">
        <v>571</v>
      </c>
      <c r="E338" s="1" t="str">
        <f>HYPERLINK("https://doi.org/10.1002/(SICI)1099-0488(199805)36:7&lt;1235::AID-POLB13&gt;3.0.CO;2-9","DOI Link")</f>
        <v>DOI Link</v>
      </c>
    </row>
    <row r="339" spans="1:5" x14ac:dyDescent="0.25">
      <c r="A339" s="2">
        <v>337</v>
      </c>
      <c r="B339" s="1" t="s">
        <v>874</v>
      </c>
      <c r="C339" s="1" t="s">
        <v>875</v>
      </c>
      <c r="D339" s="1" t="s">
        <v>6</v>
      </c>
      <c r="E339" s="1" t="str">
        <f>HYPERLINK("https://doi.org/10.1016/S0013-7944(97)00096-9","DOI Link")</f>
        <v>DOI Link</v>
      </c>
    </row>
    <row r="340" spans="1:5" x14ac:dyDescent="0.25">
      <c r="A340" s="2">
        <v>338</v>
      </c>
      <c r="B340" s="1" t="s">
        <v>876</v>
      </c>
      <c r="C340" s="1" t="s">
        <v>877</v>
      </c>
      <c r="D340" s="1" t="s">
        <v>820</v>
      </c>
      <c r="E340" s="1" t="str">
        <f>HYPERLINK("https://doi.org/10.1002/(SICI)1097-4636(19970915)36:4&lt;441::AID-JBM2&gt;3.0.CO;2-E","DOI Link")</f>
        <v>DOI Link</v>
      </c>
    </row>
    <row r="341" spans="1:5" x14ac:dyDescent="0.25">
      <c r="A341" s="2">
        <v>339</v>
      </c>
      <c r="B341" s="1" t="s">
        <v>878</v>
      </c>
      <c r="C341" s="1" t="s">
        <v>879</v>
      </c>
      <c r="D341" s="1" t="s">
        <v>820</v>
      </c>
      <c r="E341" s="1" t="str">
        <f>HYPERLINK("https://doi.org/10.1002/(SICI)1097-4636(199723)38:3&lt;211::AID-JBM5&gt;3.0.CO;2-S","DOI Link")</f>
        <v>DOI Link</v>
      </c>
    </row>
    <row r="342" spans="1:5" x14ac:dyDescent="0.25">
      <c r="A342" s="2">
        <v>340</v>
      </c>
      <c r="B342" s="1" t="s">
        <v>880</v>
      </c>
      <c r="C342" s="1" t="s">
        <v>881</v>
      </c>
      <c r="D342" s="1" t="s">
        <v>24</v>
      </c>
      <c r="E342" s="1" t="str">
        <f>HYPERLINK("https://doi.org/10.1023/A:1018574109544","DOI Link")</f>
        <v>DOI Link</v>
      </c>
    </row>
    <row r="343" spans="1:5" x14ac:dyDescent="0.25">
      <c r="A343" s="2">
        <v>341</v>
      </c>
      <c r="B343" s="1" t="s">
        <v>882</v>
      </c>
      <c r="C343" s="1" t="s">
        <v>883</v>
      </c>
      <c r="D343" s="1" t="s">
        <v>97</v>
      </c>
      <c r="E343" s="1" t="str">
        <f>HYPERLINK("https://doi.org/10.1023/a:1007346203407","DOI Link")</f>
        <v>DOI Link</v>
      </c>
    </row>
    <row r="344" spans="1:5" x14ac:dyDescent="0.25">
      <c r="A344" s="2">
        <v>342</v>
      </c>
      <c r="B344" s="1" t="s">
        <v>884</v>
      </c>
      <c r="C344" s="1" t="s">
        <v>885</v>
      </c>
      <c r="D344" s="1" t="s">
        <v>525</v>
      </c>
      <c r="E344" s="1" t="str">
        <f>HYPERLINK("https://doi.org/10.1016/S0021-9290(96)00164-9","DOI Link")</f>
        <v>DOI Link</v>
      </c>
    </row>
    <row r="345" spans="1:5" x14ac:dyDescent="0.25">
      <c r="A345" s="2">
        <v>343</v>
      </c>
      <c r="B345" s="1" t="s">
        <v>886</v>
      </c>
      <c r="C345" s="1" t="s">
        <v>887</v>
      </c>
      <c r="D345" s="1" t="s">
        <v>97</v>
      </c>
      <c r="E345" s="1" t="str">
        <f>HYPERLINK("https://doi.org/10.1023/A:1007321906116","DOI Link")</f>
        <v>DOI Link</v>
      </c>
    </row>
    <row r="346" spans="1:5" x14ac:dyDescent="0.25">
      <c r="A346" s="2">
        <v>344</v>
      </c>
      <c r="B346" s="1" t="s">
        <v>888</v>
      </c>
      <c r="C346" s="1" t="s">
        <v>889</v>
      </c>
      <c r="D346" s="1" t="s">
        <v>830</v>
      </c>
      <c r="E346" s="1" t="str">
        <f>HYPERLINK("https://doi.org/10.2472/jsms.46.1255","DOI Link")</f>
        <v>DOI Link</v>
      </c>
    </row>
    <row r="347" spans="1:5" x14ac:dyDescent="0.25">
      <c r="A347" s="2">
        <v>345</v>
      </c>
      <c r="B347" s="1" t="s">
        <v>890</v>
      </c>
      <c r="C347" s="1" t="s">
        <v>891</v>
      </c>
      <c r="D347" s="1" t="s">
        <v>892</v>
      </c>
      <c r="E347" s="1" t="str">
        <f>HYPERLINK("https://doi.org/10.1299/kikaia.63.2290","DOI Link")</f>
        <v>DOI Link</v>
      </c>
    </row>
    <row r="348" spans="1:5" x14ac:dyDescent="0.25">
      <c r="A348" s="2">
        <v>346</v>
      </c>
      <c r="B348" s="1" t="s">
        <v>893</v>
      </c>
      <c r="C348" s="1" t="s">
        <v>894</v>
      </c>
      <c r="D348" s="1" t="s">
        <v>817</v>
      </c>
      <c r="E348" s="1" t="str">
        <f>HYPERLINK("https://doi.org/10.1097/00005131-199711000-00006","DOI Link")</f>
        <v>DOI Link</v>
      </c>
    </row>
    <row r="349" spans="1:5" x14ac:dyDescent="0.25">
      <c r="A349" s="2">
        <v>347</v>
      </c>
      <c r="B349" s="1" t="s">
        <v>895</v>
      </c>
      <c r="C349" s="1" t="s">
        <v>896</v>
      </c>
      <c r="D349" s="1" t="s">
        <v>897</v>
      </c>
      <c r="E349" s="1" t="str">
        <f>HYPERLINK("https://doi.org/10.1051/jp4:19973157","DOI Link")</f>
        <v>DOI Link</v>
      </c>
    </row>
    <row r="350" spans="1:5" x14ac:dyDescent="0.25">
      <c r="A350" s="2">
        <v>348</v>
      </c>
      <c r="B350" s="1" t="s">
        <v>898</v>
      </c>
      <c r="C350" s="1" t="s">
        <v>899</v>
      </c>
      <c r="D350" s="1" t="s">
        <v>892</v>
      </c>
      <c r="E350" s="1" t="str">
        <f>HYPERLINK("https://doi.org/10.1299/kikaia.63.1385","DOI Link")</f>
        <v>DOI Link</v>
      </c>
    </row>
    <row r="351" spans="1:5" x14ac:dyDescent="0.25">
      <c r="A351" s="2">
        <v>349</v>
      </c>
      <c r="B351" s="1" t="s">
        <v>900</v>
      </c>
      <c r="C351" s="1" t="s">
        <v>901</v>
      </c>
      <c r="D351" s="1" t="s">
        <v>902</v>
      </c>
      <c r="E351" s="1" t="str">
        <f>HYPERLINK("https://doi.org/10.1055/s-2008-1035133","DOI Link")</f>
        <v>DOI Link</v>
      </c>
    </row>
    <row r="352" spans="1:5" x14ac:dyDescent="0.25">
      <c r="A352" s="2">
        <v>350</v>
      </c>
      <c r="B352" s="1" t="s">
        <v>903</v>
      </c>
      <c r="C352" s="1" t="s">
        <v>904</v>
      </c>
      <c r="D352" s="1" t="s">
        <v>905</v>
      </c>
      <c r="E352" s="1" t="str">
        <f>HYPERLINK("https://doi.org/10.1021/bk-1996-0648.ch011","DOI Link")</f>
        <v>DOI Link</v>
      </c>
    </row>
    <row r="353" spans="1:5" x14ac:dyDescent="0.25">
      <c r="A353" s="2">
        <v>351</v>
      </c>
      <c r="B353" s="1" t="s">
        <v>906</v>
      </c>
      <c r="C353" s="1" t="s">
        <v>907</v>
      </c>
      <c r="D353" s="1" t="s">
        <v>641</v>
      </c>
      <c r="E353" s="1" t="str">
        <f>HYPERLINK("https://doi.org/10.1007/BF00366351","DOI Link")</f>
        <v>DOI Link</v>
      </c>
    </row>
    <row r="354" spans="1:5" x14ac:dyDescent="0.25">
      <c r="A354" s="2">
        <v>352</v>
      </c>
      <c r="B354" s="1" t="s">
        <v>908</v>
      </c>
      <c r="C354" s="1" t="s">
        <v>909</v>
      </c>
      <c r="D354" s="1" t="s">
        <v>910</v>
      </c>
      <c r="E354" s="1" t="str">
        <f>HYPERLINK("https://doi.org/10.1007/BF02953628","DOI Link")</f>
        <v>DOI Link</v>
      </c>
    </row>
    <row r="355" spans="1:5" x14ac:dyDescent="0.25">
      <c r="A355" s="2">
        <v>353</v>
      </c>
      <c r="B355" s="1" t="s">
        <v>911</v>
      </c>
      <c r="C355" s="1" t="s">
        <v>912</v>
      </c>
      <c r="D355" s="1" t="s">
        <v>35</v>
      </c>
      <c r="E355" s="1" t="str">
        <f>HYPERLINK("https://doi.org/10.1016/0020-7683(94)00288-8","DOI Link")</f>
        <v>DOI Link</v>
      </c>
    </row>
    <row r="356" spans="1:5" x14ac:dyDescent="0.25">
      <c r="A356" s="2">
        <v>354</v>
      </c>
      <c r="B356" s="1" t="s">
        <v>913</v>
      </c>
      <c r="C356" s="1" t="s">
        <v>914</v>
      </c>
      <c r="D356" s="1" t="s">
        <v>915</v>
      </c>
      <c r="E356" s="1" t="str">
        <f>HYPERLINK("https://doi.org/10.3109/00016359509005954","DOI Link")</f>
        <v>DOI Link</v>
      </c>
    </row>
    <row r="357" spans="1:5" x14ac:dyDescent="0.25">
      <c r="A357" s="2">
        <v>355</v>
      </c>
      <c r="B357" s="1" t="s">
        <v>916</v>
      </c>
      <c r="C357" s="1" t="s">
        <v>917</v>
      </c>
      <c r="D357" s="1" t="s">
        <v>729</v>
      </c>
      <c r="E357" s="1" t="str">
        <f>HYPERLINK("https://doi.org/10.1016/0142-9612(95)98900-Y","DOI Link")</f>
        <v>DOI Link</v>
      </c>
    </row>
    <row r="358" spans="1:5" x14ac:dyDescent="0.25">
      <c r="A358" s="2">
        <v>356</v>
      </c>
      <c r="B358" s="1" t="s">
        <v>918</v>
      </c>
      <c r="C358" s="1" t="s">
        <v>919</v>
      </c>
      <c r="D358" s="1" t="s">
        <v>24</v>
      </c>
      <c r="E358" s="1" t="str">
        <f>HYPERLINK("https://doi.org/10.1007/BF00053333","DOI Link")</f>
        <v>DOI Link</v>
      </c>
    </row>
    <row r="359" spans="1:5" x14ac:dyDescent="0.25">
      <c r="A359" s="2">
        <v>357</v>
      </c>
      <c r="B359" s="1" t="s">
        <v>920</v>
      </c>
      <c r="C359" s="1" t="s">
        <v>921</v>
      </c>
      <c r="D359" s="1" t="s">
        <v>655</v>
      </c>
      <c r="E359" s="1" t="str">
        <f>HYPERLINK("https://doi.org/10.1016/0109-5641(94)90057-4","DOI Link")</f>
        <v>DOI Link</v>
      </c>
    </row>
    <row r="360" spans="1:5" x14ac:dyDescent="0.25">
      <c r="A360" s="2">
        <v>358</v>
      </c>
      <c r="B360" s="1" t="s">
        <v>922</v>
      </c>
      <c r="C360" s="1" t="s">
        <v>923</v>
      </c>
      <c r="D360" s="1" t="s">
        <v>924</v>
      </c>
      <c r="E360" s="1" t="str">
        <f>HYPERLINK("https://doi.org/10.1016/0022-3913(94)90447-2","DOI Link")</f>
        <v>DOI Link</v>
      </c>
    </row>
    <row r="361" spans="1:5" x14ac:dyDescent="0.25">
      <c r="A361" s="2">
        <v>359</v>
      </c>
      <c r="B361" s="1" t="s">
        <v>925</v>
      </c>
      <c r="C361" s="1" t="s">
        <v>926</v>
      </c>
      <c r="D361" s="1" t="s">
        <v>927</v>
      </c>
      <c r="E361" s="1" t="str">
        <f>HYPERLINK("https://doi.org/10.1299/kikaia.60.1193","DOI Link")</f>
        <v>DOI Link</v>
      </c>
    </row>
    <row r="362" spans="1:5" x14ac:dyDescent="0.25">
      <c r="A362" s="2">
        <v>360</v>
      </c>
      <c r="B362" s="1" t="s">
        <v>928</v>
      </c>
      <c r="C362" s="1" t="s">
        <v>929</v>
      </c>
      <c r="D362" s="1" t="s">
        <v>201</v>
      </c>
      <c r="E362" s="1" t="str">
        <f>HYPERLINK("https://doi.org/10.1016/0032-3861(94)90034-5","DOI Link")</f>
        <v>DOI Link</v>
      </c>
    </row>
    <row r="363" spans="1:5" x14ac:dyDescent="0.25">
      <c r="A363" s="2">
        <v>361</v>
      </c>
      <c r="B363" s="1" t="s">
        <v>930</v>
      </c>
      <c r="C363" s="1" t="s">
        <v>931</v>
      </c>
      <c r="D363" s="1" t="s">
        <v>641</v>
      </c>
      <c r="E363" s="1" t="str">
        <f>HYPERLINK("https://doi.org/10.1007/BF00351424","DOI Link")</f>
        <v>DOI Link</v>
      </c>
    </row>
    <row r="364" spans="1:5" x14ac:dyDescent="0.25">
      <c r="A364" s="2">
        <v>362</v>
      </c>
      <c r="B364" s="1" t="s">
        <v>932</v>
      </c>
      <c r="C364" s="1" t="s">
        <v>933</v>
      </c>
      <c r="D364" s="1" t="s">
        <v>729</v>
      </c>
      <c r="E364" s="1" t="str">
        <f>HYPERLINK("https://doi.org/10.1016/0142-9612(94)90266-6","DOI Link")</f>
        <v>DOI Link</v>
      </c>
    </row>
    <row r="365" spans="1:5" x14ac:dyDescent="0.25">
      <c r="A365" s="2">
        <v>363</v>
      </c>
      <c r="B365" s="1" t="s">
        <v>934</v>
      </c>
      <c r="C365" s="1" t="s">
        <v>935</v>
      </c>
      <c r="D365" s="1" t="s">
        <v>936</v>
      </c>
      <c r="E365" s="1" t="str">
        <f>HYPERLINK("https://doi.org/10.1111/j.1460-2695.1993.tb00082.x","DOI Link")</f>
        <v>DOI Link</v>
      </c>
    </row>
    <row r="366" spans="1:5" x14ac:dyDescent="0.25">
      <c r="A366" s="2">
        <v>364</v>
      </c>
      <c r="B366" s="1" t="s">
        <v>937</v>
      </c>
      <c r="C366" s="1" t="s">
        <v>938</v>
      </c>
      <c r="D366" s="1" t="s">
        <v>35</v>
      </c>
      <c r="E366" s="1" t="str">
        <f>HYPERLINK("https://doi.org/10.1016/0020-7683(93)90111-J","DOI Link")</f>
        <v>DOI Link</v>
      </c>
    </row>
    <row r="367" spans="1:5" x14ac:dyDescent="0.25">
      <c r="A367" s="2">
        <v>365</v>
      </c>
      <c r="B367" s="1" t="s">
        <v>939</v>
      </c>
      <c r="C367" s="1" t="s">
        <v>940</v>
      </c>
      <c r="D367" s="1" t="s">
        <v>585</v>
      </c>
      <c r="E367" s="1" t="str">
        <f>HYPERLINK("https://doi.org/10.1177/073168449301200704","DOI Link")</f>
        <v>DOI Link</v>
      </c>
    </row>
    <row r="368" spans="1:5" x14ac:dyDescent="0.25">
      <c r="A368" s="2">
        <v>366</v>
      </c>
      <c r="B368" s="1" t="s">
        <v>941</v>
      </c>
      <c r="C368" s="1" t="s">
        <v>942</v>
      </c>
      <c r="D368" s="1" t="s">
        <v>943</v>
      </c>
      <c r="E368" s="1" t="str">
        <f>HYPERLINK("https://doi.org/10.1080/10589759208952747","DOI Link")</f>
        <v>DOI Link</v>
      </c>
    </row>
    <row r="369" spans="1:5" x14ac:dyDescent="0.25">
      <c r="A369" s="2">
        <v>367</v>
      </c>
      <c r="B369" s="1" t="s">
        <v>944</v>
      </c>
      <c r="C369" s="1" t="s">
        <v>945</v>
      </c>
      <c r="D369" s="1" t="s">
        <v>946</v>
      </c>
      <c r="E369" s="1" t="str">
        <f>HYPERLINK("https://doi.org/10.4012/dmj.11.141","DOI Link")</f>
        <v>DOI Link</v>
      </c>
    </row>
    <row r="370" spans="1:5" ht="14.4" x14ac:dyDescent="0.25">
      <c r="A370" s="2">
        <v>368</v>
      </c>
      <c r="B370" s="1" t="s">
        <v>947</v>
      </c>
      <c r="C370" s="1" t="s">
        <v>1073</v>
      </c>
      <c r="D370" s="1" t="s">
        <v>599</v>
      </c>
      <c r="E370" s="1" t="str">
        <f>HYPERLINK("https://doi.org/10.1002/app.1992.070450809","DOI Link")</f>
        <v>DOI Link</v>
      </c>
    </row>
    <row r="371" spans="1:5" x14ac:dyDescent="0.25">
      <c r="A371" s="2">
        <v>369</v>
      </c>
      <c r="B371" s="1" t="s">
        <v>948</v>
      </c>
      <c r="C371" s="1" t="s">
        <v>949</v>
      </c>
      <c r="D371" s="1" t="s">
        <v>950</v>
      </c>
      <c r="E371" s="1" t="str">
        <f>HYPERLINK("https://doi.org/10.1016/0032-3950(91)90134-C","DOI Link")</f>
        <v>DOI Link</v>
      </c>
    </row>
    <row r="372" spans="1:5" x14ac:dyDescent="0.25">
      <c r="A372" s="2">
        <v>370</v>
      </c>
      <c r="B372" s="1" t="s">
        <v>951</v>
      </c>
      <c r="C372" s="1" t="s">
        <v>952</v>
      </c>
      <c r="D372" s="1" t="s">
        <v>953</v>
      </c>
      <c r="E372" s="1" t="str">
        <f>HYPERLINK("https://doi.org/10.1016/0956-7151(91)90073-A","DOI Link")</f>
        <v>DOI Link</v>
      </c>
    </row>
    <row r="373" spans="1:5" ht="14.4" x14ac:dyDescent="0.25">
      <c r="A373" s="2">
        <v>371</v>
      </c>
      <c r="B373" s="1" t="s">
        <v>954</v>
      </c>
      <c r="C373" s="1" t="s">
        <v>1074</v>
      </c>
      <c r="D373" s="1" t="s">
        <v>955</v>
      </c>
      <c r="E373" s="1" t="str">
        <f>HYPERLINK("https://doi.org/10.1029/91GL00214","DOI Link")</f>
        <v>DOI Link</v>
      </c>
    </row>
    <row r="374" spans="1:5" x14ac:dyDescent="0.25">
      <c r="A374" s="2">
        <v>372</v>
      </c>
      <c r="B374" s="1" t="s">
        <v>956</v>
      </c>
      <c r="C374" s="1" t="s">
        <v>957</v>
      </c>
      <c r="D374" s="1" t="s">
        <v>817</v>
      </c>
      <c r="E374" s="1" t="str">
        <f>HYPERLINK("https://doi.org/10.1097/00005131-199105020-00004","DOI Link")</f>
        <v>DOI Link</v>
      </c>
    </row>
    <row r="375" spans="1:5" x14ac:dyDescent="0.25">
      <c r="A375" s="2">
        <v>373</v>
      </c>
      <c r="B375" s="1" t="s">
        <v>958</v>
      </c>
      <c r="C375" s="1" t="s">
        <v>959</v>
      </c>
      <c r="D375" s="1" t="s">
        <v>641</v>
      </c>
      <c r="E375" s="1" t="str">
        <f>HYPERLINK("https://doi.org/10.1007/BF01045743","DOI Link")</f>
        <v>DOI Link</v>
      </c>
    </row>
    <row r="376" spans="1:5" x14ac:dyDescent="0.25">
      <c r="A376" s="2">
        <v>374</v>
      </c>
      <c r="B376" s="1" t="s">
        <v>960</v>
      </c>
      <c r="C376" s="1" t="s">
        <v>961</v>
      </c>
      <c r="D376" s="1" t="s">
        <v>641</v>
      </c>
      <c r="E376" s="1" t="str">
        <f>HYPERLINK("https://doi.org/10.1007/BF01045745","DOI Link")</f>
        <v>DOI Link</v>
      </c>
    </row>
    <row r="377" spans="1:5" x14ac:dyDescent="0.25">
      <c r="A377" s="2">
        <v>375</v>
      </c>
      <c r="B377" s="1" t="s">
        <v>962</v>
      </c>
      <c r="C377" s="1" t="s">
        <v>963</v>
      </c>
      <c r="D377" s="1" t="s">
        <v>927</v>
      </c>
      <c r="E377" s="1" t="str">
        <f>HYPERLINK("https://doi.org/10.1299/kikaia.56.2411","DOI Link")</f>
        <v>DOI Link</v>
      </c>
    </row>
    <row r="378" spans="1:5" x14ac:dyDescent="0.25">
      <c r="A378" s="2">
        <v>376</v>
      </c>
      <c r="B378" s="1" t="s">
        <v>964</v>
      </c>
      <c r="C378" s="1" t="s">
        <v>965</v>
      </c>
      <c r="D378" s="1" t="s">
        <v>966</v>
      </c>
      <c r="E378" s="1" t="str">
        <f>HYPERLINK("https://doi.org/10.1016/0020-7403(90)90004-3","DOI Link")</f>
        <v>DOI Link</v>
      </c>
    </row>
    <row r="379" spans="1:5" ht="14.4" x14ac:dyDescent="0.25">
      <c r="A379" s="2">
        <v>377</v>
      </c>
      <c r="B379" s="1" t="s">
        <v>967</v>
      </c>
      <c r="C379" s="1" t="s">
        <v>1075</v>
      </c>
      <c r="D379" s="1" t="s">
        <v>968</v>
      </c>
      <c r="E379" s="1" t="str">
        <f>HYPERLINK("https://doi.org/10.1002/pen.760302109","DOI Link")</f>
        <v>DOI Link</v>
      </c>
    </row>
    <row r="380" spans="1:5" x14ac:dyDescent="0.25">
      <c r="A380" s="2">
        <v>378</v>
      </c>
      <c r="B380" s="1" t="s">
        <v>969</v>
      </c>
      <c r="C380" s="1" t="s">
        <v>970</v>
      </c>
      <c r="D380" s="1" t="s">
        <v>953</v>
      </c>
      <c r="E380" s="1" t="str">
        <f>HYPERLINK("https://doi.org/10.1016/0956-7151(90)90307-3","DOI Link")</f>
        <v>DOI Link</v>
      </c>
    </row>
    <row r="381" spans="1:5" x14ac:dyDescent="0.25">
      <c r="A381" s="2">
        <v>379</v>
      </c>
      <c r="B381" s="1" t="s">
        <v>971</v>
      </c>
      <c r="C381" s="1" t="s">
        <v>972</v>
      </c>
      <c r="D381" s="1" t="s">
        <v>973</v>
      </c>
      <c r="E381" s="1" t="str">
        <f>HYPERLINK("https://doi.org/10.1016/S0883-5403(06)80005-7","DOI Link")</f>
        <v>DOI Link</v>
      </c>
    </row>
    <row r="382" spans="1:5" x14ac:dyDescent="0.25">
      <c r="A382" s="2">
        <v>380</v>
      </c>
      <c r="B382" s="1" t="s">
        <v>974</v>
      </c>
      <c r="C382" s="1" t="s">
        <v>975</v>
      </c>
      <c r="D382" s="1" t="s">
        <v>6</v>
      </c>
      <c r="E382" s="1" t="str">
        <f>HYPERLINK("https://doi.org/10.1016/0013-7944(89)90243-9","DOI Link")</f>
        <v>DOI Link</v>
      </c>
    </row>
    <row r="383" spans="1:5" x14ac:dyDescent="0.25">
      <c r="A383" s="2">
        <v>381</v>
      </c>
      <c r="B383" s="1" t="s">
        <v>976</v>
      </c>
      <c r="C383" s="1" t="s">
        <v>977</v>
      </c>
      <c r="D383" s="1" t="s">
        <v>927</v>
      </c>
      <c r="E383" s="1" t="str">
        <f>HYPERLINK("https://doi.org/10.1299/kikaia.55.2237","DOI Link")</f>
        <v>DOI Link</v>
      </c>
    </row>
    <row r="384" spans="1:5" x14ac:dyDescent="0.25">
      <c r="A384" s="2">
        <v>382</v>
      </c>
      <c r="B384" s="1" t="s">
        <v>978</v>
      </c>
      <c r="C384" s="1" t="s">
        <v>979</v>
      </c>
      <c r="D384" s="1" t="s">
        <v>641</v>
      </c>
      <c r="E384" s="1" t="str">
        <f>HYPERLINK("https://doi.org/10.1007/BF01115765","DOI Link")</f>
        <v>DOI Link</v>
      </c>
    </row>
    <row r="385" spans="1:5" x14ac:dyDescent="0.25">
      <c r="A385" s="2">
        <v>383</v>
      </c>
      <c r="B385" s="1" t="s">
        <v>980</v>
      </c>
      <c r="C385" s="1" t="s">
        <v>981</v>
      </c>
      <c r="D385" s="1" t="s">
        <v>982</v>
      </c>
      <c r="E385" s="1" t="str">
        <f>HYPERLINK("https://doi.org/10.1088/0022-3727/21/1/012","DOI Link")</f>
        <v>DOI Link</v>
      </c>
    </row>
    <row r="386" spans="1:5" x14ac:dyDescent="0.25">
      <c r="A386" s="2">
        <v>384</v>
      </c>
      <c r="B386" s="1" t="s">
        <v>983</v>
      </c>
      <c r="C386" s="1" t="s">
        <v>984</v>
      </c>
      <c r="D386" s="1" t="s">
        <v>985</v>
      </c>
      <c r="E386" s="1" t="str">
        <f>HYPERLINK("https://doi.org/10.1029/TC007i006p01243","DOI Link")</f>
        <v>DOI Link</v>
      </c>
    </row>
    <row r="387" spans="1:5" x14ac:dyDescent="0.25">
      <c r="A387" s="2">
        <v>385</v>
      </c>
      <c r="B387" s="1" t="s">
        <v>986</v>
      </c>
      <c r="C387" s="1" t="s">
        <v>987</v>
      </c>
      <c r="D387" s="1" t="s">
        <v>988</v>
      </c>
      <c r="E387" s="1" t="str">
        <f>HYPERLINK("https://doi.org/10.1295/koron.45.683","DOI Link")</f>
        <v>DOI Link</v>
      </c>
    </row>
    <row r="388" spans="1:5" x14ac:dyDescent="0.25">
      <c r="A388" s="2">
        <v>386</v>
      </c>
      <c r="B388" s="1" t="s">
        <v>989</v>
      </c>
      <c r="C388" s="1" t="s">
        <v>990</v>
      </c>
      <c r="D388" s="1" t="s">
        <v>850</v>
      </c>
      <c r="E388" s="1" t="str">
        <f>HYPERLINK("https://doi.org/10.1295/polymj.20.673","DOI Link")</f>
        <v>DOI Link</v>
      </c>
    </row>
    <row r="389" spans="1:5" x14ac:dyDescent="0.25">
      <c r="A389" s="2">
        <v>387</v>
      </c>
      <c r="B389" s="1" t="s">
        <v>991</v>
      </c>
      <c r="C389" s="1" t="s">
        <v>992</v>
      </c>
      <c r="D389" s="1" t="s">
        <v>993</v>
      </c>
      <c r="E389" s="1" t="str">
        <f>HYPERLINK("https://doi.org/10.2472/jsms.37.447","DOI Link")</f>
        <v>DOI Link</v>
      </c>
    </row>
    <row r="390" spans="1:5" x14ac:dyDescent="0.25">
      <c r="A390" s="2">
        <v>388</v>
      </c>
      <c r="B390" s="1" t="s">
        <v>994</v>
      </c>
      <c r="C390" s="1" t="s">
        <v>995</v>
      </c>
      <c r="D390" s="1" t="s">
        <v>996</v>
      </c>
      <c r="E390" s="1" t="str">
        <f>HYPERLINK("https://doi.org/10.1007/BF00811683","DOI Link")</f>
        <v>DOI Link</v>
      </c>
    </row>
    <row r="391" spans="1:5" x14ac:dyDescent="0.25">
      <c r="A391" s="2">
        <v>389</v>
      </c>
      <c r="B391" s="1" t="s">
        <v>997</v>
      </c>
      <c r="C391" s="1" t="s">
        <v>998</v>
      </c>
      <c r="D391" s="1" t="s">
        <v>15</v>
      </c>
      <c r="E391" s="1" t="str">
        <f>HYPERLINK("https://doi.org/10.1016/0167-8442(87)90017-6","DOI Link")</f>
        <v>DOI Link</v>
      </c>
    </row>
    <row r="392" spans="1:5" ht="14.4" x14ac:dyDescent="0.25">
      <c r="A392" s="2">
        <v>390</v>
      </c>
      <c r="B392" s="1" t="s">
        <v>999</v>
      </c>
      <c r="C392" s="1" t="s">
        <v>1076</v>
      </c>
      <c r="D392" s="1" t="s">
        <v>820</v>
      </c>
      <c r="E392" s="1" t="str">
        <f>HYPERLINK("https://doi.org/10.1002/jbm.820210208","DOI Link")</f>
        <v>DOI Link</v>
      </c>
    </row>
    <row r="393" spans="1:5" x14ac:dyDescent="0.25">
      <c r="A393" s="2">
        <v>391</v>
      </c>
      <c r="B393" s="1" t="s">
        <v>1000</v>
      </c>
      <c r="C393" s="1" t="s">
        <v>1001</v>
      </c>
      <c r="D393" s="1" t="s">
        <v>148</v>
      </c>
      <c r="E393" s="1" t="str">
        <f>HYPERLINK("https://doi.org/10.1016/0142-9418(87)90032-8","DOI Link")</f>
        <v>DOI Link</v>
      </c>
    </row>
    <row r="394" spans="1:5" x14ac:dyDescent="0.25">
      <c r="A394" s="2">
        <v>392</v>
      </c>
      <c r="B394" s="1" t="s">
        <v>1002</v>
      </c>
      <c r="C394" s="1" t="s">
        <v>1003</v>
      </c>
      <c r="D394" s="1" t="s">
        <v>641</v>
      </c>
      <c r="E394" s="1" t="str">
        <f>HYPERLINK("https://doi.org/10.1007/BF00547941","DOI Link")</f>
        <v>DOI Link</v>
      </c>
    </row>
    <row r="395" spans="1:5" x14ac:dyDescent="0.25">
      <c r="A395" s="2">
        <v>393</v>
      </c>
      <c r="B395" s="1" t="s">
        <v>1004</v>
      </c>
      <c r="C395" s="1" t="s">
        <v>1005</v>
      </c>
      <c r="D395" s="1" t="s">
        <v>993</v>
      </c>
      <c r="E395" s="1" t="str">
        <f>HYPERLINK("https://doi.org/10.2472/jsms.35.1054","DOI Link")</f>
        <v>DOI Link</v>
      </c>
    </row>
    <row r="396" spans="1:5" x14ac:dyDescent="0.25">
      <c r="A396" s="2">
        <v>394</v>
      </c>
      <c r="B396" s="1" t="s">
        <v>1006</v>
      </c>
      <c r="C396" s="1" t="s">
        <v>1007</v>
      </c>
      <c r="D396" s="1" t="s">
        <v>1008</v>
      </c>
      <c r="E396" s="1" t="str">
        <f>HYPERLINK("https://doi.org/10.1016/0001-6160(86)90087-8","DOI Link")</f>
        <v>DOI Link</v>
      </c>
    </row>
    <row r="397" spans="1:5" x14ac:dyDescent="0.25">
      <c r="A397" s="2">
        <v>395</v>
      </c>
      <c r="B397" s="1" t="s">
        <v>1009</v>
      </c>
      <c r="C397" s="1" t="s">
        <v>1010</v>
      </c>
      <c r="D397" s="1" t="s">
        <v>641</v>
      </c>
      <c r="E397" s="1" t="str">
        <f>HYPERLINK("https://doi.org/10.1007/BF00545209","DOI Link")</f>
        <v>DOI Link</v>
      </c>
    </row>
    <row r="398" spans="1:5" x14ac:dyDescent="0.25">
      <c r="A398" s="2">
        <v>396</v>
      </c>
      <c r="B398" s="1" t="s">
        <v>1011</v>
      </c>
      <c r="C398" s="1" t="s">
        <v>1012</v>
      </c>
      <c r="D398" s="1" t="s">
        <v>641</v>
      </c>
      <c r="E398" s="1" t="str">
        <f>HYPERLINK("https://doi.org/10.1007/BF00556088","DOI Link")</f>
        <v>DOI Link</v>
      </c>
    </row>
    <row r="399" spans="1:5" x14ac:dyDescent="0.25">
      <c r="A399" s="2">
        <v>397</v>
      </c>
      <c r="B399" s="1" t="s">
        <v>1013</v>
      </c>
      <c r="C399" s="1" t="s">
        <v>1014</v>
      </c>
      <c r="D399" s="1" t="s">
        <v>968</v>
      </c>
      <c r="E399" s="1" t="str">
        <f>HYPERLINK("https://doi.org/10.1002/pen.760251607","DOI Link")</f>
        <v>DOI Link</v>
      </c>
    </row>
    <row r="400" spans="1:5" x14ac:dyDescent="0.25">
      <c r="A400" s="2">
        <v>398</v>
      </c>
      <c r="B400" s="1" t="s">
        <v>1015</v>
      </c>
      <c r="C400" s="1" t="s">
        <v>1016</v>
      </c>
      <c r="D400" s="1" t="s">
        <v>927</v>
      </c>
      <c r="E400" s="1" t="str">
        <f>HYPERLINK("https://doi.org/10.1299/kikaia.51.1494","DOI Link")</f>
        <v>DOI Link</v>
      </c>
    </row>
    <row r="401" spans="1:5" x14ac:dyDescent="0.25">
      <c r="A401" s="2">
        <v>399</v>
      </c>
      <c r="B401" s="1" t="s">
        <v>1017</v>
      </c>
      <c r="C401" s="1" t="s">
        <v>1018</v>
      </c>
      <c r="D401" s="1" t="s">
        <v>968</v>
      </c>
      <c r="E401" s="1" t="str">
        <f>HYPERLINK("https://doi.org/10.1002/pen.760250404","DOI Link")</f>
        <v>DOI Link</v>
      </c>
    </row>
    <row r="402" spans="1:5" x14ac:dyDescent="0.25">
      <c r="A402" s="2">
        <v>400</v>
      </c>
      <c r="B402" s="1" t="s">
        <v>1019</v>
      </c>
      <c r="C402" s="1" t="s">
        <v>1020</v>
      </c>
      <c r="D402" s="1" t="s">
        <v>641</v>
      </c>
      <c r="E402" s="1" t="str">
        <f>HYPERLINK("https://doi.org/10.1007/BF00980760","DOI Link")</f>
        <v>DOI Link</v>
      </c>
    </row>
    <row r="403" spans="1:5" x14ac:dyDescent="0.25">
      <c r="A403" s="2">
        <v>401</v>
      </c>
      <c r="B403" s="1" t="s">
        <v>1021</v>
      </c>
      <c r="C403" s="1" t="s">
        <v>1022</v>
      </c>
      <c r="D403" s="1" t="s">
        <v>525</v>
      </c>
      <c r="E403" s="1" t="str">
        <f>HYPERLINK("https://doi.org/10.1016/0021-9290(84)90015-0","DOI Link")</f>
        <v>DOI Link</v>
      </c>
    </row>
    <row r="404" spans="1:5" x14ac:dyDescent="0.25">
      <c r="A404" s="2">
        <v>402</v>
      </c>
      <c r="B404" s="1" t="s">
        <v>1023</v>
      </c>
      <c r="C404" s="1" t="s">
        <v>1024</v>
      </c>
      <c r="D404" s="1" t="s">
        <v>993</v>
      </c>
      <c r="E404" s="1" t="str">
        <f>HYPERLINK("https://doi.org/10.2472/jsms.32.88","DOI Link")</f>
        <v>DOI Link</v>
      </c>
    </row>
    <row r="405" spans="1:5" x14ac:dyDescent="0.25">
      <c r="A405" s="2">
        <v>403</v>
      </c>
      <c r="B405" s="1" t="s">
        <v>1025</v>
      </c>
      <c r="C405" s="1" t="s">
        <v>1026</v>
      </c>
      <c r="D405" s="1" t="s">
        <v>6</v>
      </c>
      <c r="E405" s="1" t="str">
        <f>HYPERLINK("https://doi.org/10.1016/0013-7944(83)90007-3","DOI Link")</f>
        <v>DOI Link</v>
      </c>
    </row>
    <row r="406" spans="1:5" ht="14.4" x14ac:dyDescent="0.25">
      <c r="A406" s="2">
        <v>404</v>
      </c>
      <c r="B406" s="1" t="s">
        <v>1027</v>
      </c>
      <c r="C406" s="1" t="s">
        <v>1077</v>
      </c>
      <c r="D406" s="1" t="s">
        <v>820</v>
      </c>
      <c r="E406" s="1" t="str">
        <f>HYPERLINK("https://doi.org/10.1002/jbm.820170305","DOI Link")</f>
        <v>DOI Link</v>
      </c>
    </row>
    <row r="407" spans="1:5" x14ac:dyDescent="0.25">
      <c r="A407" s="2">
        <v>405</v>
      </c>
      <c r="B407" s="1" t="s">
        <v>1028</v>
      </c>
      <c r="C407" s="1" t="s">
        <v>1029</v>
      </c>
      <c r="D407" s="1" t="s">
        <v>6</v>
      </c>
      <c r="E407" s="1" t="str">
        <f>HYPERLINK("https://doi.org/10.1016/0013-7944(83)90019-X","DOI Link")</f>
        <v>DOI Link</v>
      </c>
    </row>
    <row r="408" spans="1:5" x14ac:dyDescent="0.25">
      <c r="A408" s="2">
        <v>406</v>
      </c>
      <c r="B408" s="1" t="s">
        <v>1030</v>
      </c>
      <c r="C408" s="1" t="s">
        <v>1031</v>
      </c>
      <c r="D408" s="1" t="s">
        <v>97</v>
      </c>
      <c r="E408" s="1" t="str">
        <f>HYPERLINK("https://doi.org/10.1007/BF01130613","DOI Link")</f>
        <v>DOI Link</v>
      </c>
    </row>
    <row r="409" spans="1:5" x14ac:dyDescent="0.25">
      <c r="A409" s="2">
        <v>407</v>
      </c>
      <c r="B409" s="1" t="s">
        <v>1032</v>
      </c>
      <c r="C409" s="1" t="s">
        <v>1033</v>
      </c>
      <c r="D409" s="1" t="s">
        <v>1034</v>
      </c>
      <c r="E409" s="1" t="str">
        <f>HYPERLINK("https://doi.org/10.2355/tetsutohagane1955.68.13_1830","DOI Link")</f>
        <v>DOI Link</v>
      </c>
    </row>
    <row r="410" spans="1:5" x14ac:dyDescent="0.25">
      <c r="A410" s="2">
        <v>408</v>
      </c>
      <c r="B410" s="1" t="s">
        <v>1035</v>
      </c>
      <c r="C410" s="1" t="s">
        <v>1036</v>
      </c>
      <c r="D410" s="1" t="s">
        <v>820</v>
      </c>
      <c r="E410" s="1" t="str">
        <f>HYPERLINK("https://doi.org/10.1002/jbm.820160515","DOI Link")</f>
        <v>DOI Link</v>
      </c>
    </row>
    <row r="411" spans="1:5" x14ac:dyDescent="0.25">
      <c r="A411" s="2">
        <v>409</v>
      </c>
      <c r="B411" s="1" t="s">
        <v>1037</v>
      </c>
      <c r="C411" s="1" t="s">
        <v>1038</v>
      </c>
      <c r="D411" s="1" t="s">
        <v>641</v>
      </c>
      <c r="E411" s="1" t="str">
        <f>HYPERLINK("https://doi.org/10.1007/BF00552073","DOI Link")</f>
        <v>DOI Link</v>
      </c>
    </row>
    <row r="412" spans="1:5" x14ac:dyDescent="0.25">
      <c r="A412" s="2">
        <v>410</v>
      </c>
      <c r="B412" s="1" t="s">
        <v>1039</v>
      </c>
      <c r="C412" s="1" t="s">
        <v>1040</v>
      </c>
      <c r="D412" s="1" t="s">
        <v>599</v>
      </c>
      <c r="E412" s="1" t="str">
        <f>HYPERLINK("https://doi.org/10.1002/app.1981.070260503","DOI Link")</f>
        <v>DOI Link</v>
      </c>
    </row>
    <row r="413" spans="1:5" x14ac:dyDescent="0.25">
      <c r="A413" s="2">
        <v>411</v>
      </c>
      <c r="B413" s="1" t="s">
        <v>1041</v>
      </c>
      <c r="C413" s="1" t="s">
        <v>1042</v>
      </c>
      <c r="D413" s="1" t="s">
        <v>6</v>
      </c>
      <c r="E413" s="1" t="str">
        <f>HYPERLINK("https://doi.org/10.1016/0013-7944(81)90017-5","DOI Link")</f>
        <v>DOI Link</v>
      </c>
    </row>
    <row r="414" spans="1:5" x14ac:dyDescent="0.25">
      <c r="A414" s="2">
        <v>412</v>
      </c>
      <c r="B414" s="1" t="s">
        <v>1043</v>
      </c>
      <c r="C414" s="1" t="s">
        <v>1044</v>
      </c>
      <c r="D414" s="1" t="s">
        <v>1045</v>
      </c>
      <c r="E414" s="1" t="str">
        <f>HYPERLINK("https://doi.org/10.1243/03093247V161009","DOI Link")</f>
        <v>DOI Link</v>
      </c>
    </row>
    <row r="415" spans="1:5" x14ac:dyDescent="0.25">
      <c r="A415" s="2">
        <v>413</v>
      </c>
      <c r="B415" s="1" t="s">
        <v>1046</v>
      </c>
      <c r="C415" s="1" t="s">
        <v>1047</v>
      </c>
      <c r="D415" s="1" t="s">
        <v>97</v>
      </c>
      <c r="E415" s="1" t="str">
        <f>HYPERLINK("https://doi.org/10.1007/BF02265216","DOI Link")</f>
        <v>DOI Link</v>
      </c>
    </row>
    <row r="416" spans="1:5" x14ac:dyDescent="0.25">
      <c r="A416" s="2">
        <v>414</v>
      </c>
      <c r="B416" s="1" t="s">
        <v>1048</v>
      </c>
      <c r="C416" s="1" t="s">
        <v>1049</v>
      </c>
      <c r="D416" s="1" t="s">
        <v>968</v>
      </c>
      <c r="E416" s="1" t="str">
        <f>HYPERLINK("https://doi.org/10.1002/pen.760200810","DOI Link")</f>
        <v>DOI Link</v>
      </c>
    </row>
    <row r="417" spans="1:5" x14ac:dyDescent="0.25">
      <c r="A417" s="2">
        <v>415</v>
      </c>
      <c r="B417" s="1" t="s">
        <v>1050</v>
      </c>
      <c r="C417" s="1" t="s">
        <v>1051</v>
      </c>
      <c r="D417" s="1" t="s">
        <v>982</v>
      </c>
      <c r="E417" s="1" t="str">
        <f>HYPERLINK("https://doi.org/10.1088/0022-3727/11/4/022","DOI Link")</f>
        <v>DOI Link</v>
      </c>
    </row>
    <row r="418" spans="1:5" x14ac:dyDescent="0.25">
      <c r="A418" s="2">
        <v>416</v>
      </c>
      <c r="B418" s="1" t="s">
        <v>1052</v>
      </c>
      <c r="C418" s="1" t="s">
        <v>1053</v>
      </c>
      <c r="D418" s="1" t="s">
        <v>1054</v>
      </c>
      <c r="E418" s="1" t="str">
        <f>HYPERLINK("https://doi.org/10.1295/koron.35.543","DOI Link")</f>
        <v>DOI Link</v>
      </c>
    </row>
    <row r="419" spans="1:5" x14ac:dyDescent="0.25">
      <c r="A419" s="2">
        <v>417</v>
      </c>
      <c r="B419" s="1" t="s">
        <v>1055</v>
      </c>
      <c r="C419" s="1" t="s">
        <v>1056</v>
      </c>
      <c r="D419" s="1" t="s">
        <v>201</v>
      </c>
      <c r="E419" s="1" t="str">
        <f>HYPERLINK("https://doi.org/10.1016/0032-3861(78)90320-8","DOI Link")</f>
        <v>DOI Link</v>
      </c>
    </row>
    <row r="420" spans="1:5" x14ac:dyDescent="0.25">
      <c r="A420" s="2">
        <v>418</v>
      </c>
      <c r="B420" s="1" t="s">
        <v>1057</v>
      </c>
      <c r="C420" s="1" t="s">
        <v>1058</v>
      </c>
      <c r="D420" s="1" t="s">
        <v>1059</v>
      </c>
      <c r="E420" s="1" t="str">
        <f>HYPERLINK("https://doi.org/10.1520/stp27396s","DOI Link")</f>
        <v>DOI Link</v>
      </c>
    </row>
    <row r="421" spans="1:5" x14ac:dyDescent="0.25">
      <c r="A421" s="2">
        <v>419</v>
      </c>
      <c r="B421" s="1" t="s">
        <v>1060</v>
      </c>
      <c r="C421" s="1" t="s">
        <v>1061</v>
      </c>
      <c r="D421" s="1" t="s">
        <v>97</v>
      </c>
      <c r="E421" s="1" t="str">
        <f>HYPERLINK("https://doi.org/10.1007/BF00036011","DOI Link")</f>
        <v>DOI Link</v>
      </c>
    </row>
    <row r="422" spans="1:5" x14ac:dyDescent="0.25">
      <c r="A422" s="2">
        <v>420</v>
      </c>
      <c r="B422" s="1" t="s">
        <v>1062</v>
      </c>
      <c r="C422" s="1" t="s">
        <v>1063</v>
      </c>
      <c r="D422" s="1" t="s">
        <v>641</v>
      </c>
      <c r="E422" s="1" t="str">
        <f>HYPERLINK("https://doi.org/10.1007/BF00554938","DOI Link")</f>
        <v>DOI Link</v>
      </c>
    </row>
    <row r="423" spans="1:5" ht="14.4" x14ac:dyDescent="0.25">
      <c r="A423" s="2">
        <v>421</v>
      </c>
      <c r="B423" s="1" t="s">
        <v>1064</v>
      </c>
      <c r="C423" s="1" t="s">
        <v>1078</v>
      </c>
      <c r="D423" s="1" t="s">
        <v>599</v>
      </c>
      <c r="E423" s="1" t="str">
        <f>HYPERLINK("https://doi.org/10.1002/app.1975.070190603","DOI Link")</f>
        <v>DOI Link</v>
      </c>
    </row>
    <row r="424" spans="1:5" x14ac:dyDescent="0.25">
      <c r="A424" s="2">
        <v>422</v>
      </c>
      <c r="B424" s="1" t="s">
        <v>1065</v>
      </c>
      <c r="C424" s="1" t="s">
        <v>1066</v>
      </c>
      <c r="D424" s="1" t="s">
        <v>641</v>
      </c>
      <c r="E424" s="1" t="str">
        <f>HYPERLINK("https://doi.org/10.1007/BF00552926","DOI Link")</f>
        <v>DOI Link</v>
      </c>
    </row>
    <row r="425" spans="1:5" x14ac:dyDescent="0.25">
      <c r="A425" s="2">
        <v>423</v>
      </c>
      <c r="B425" s="1" t="s">
        <v>1067</v>
      </c>
      <c r="C425" s="1" t="s">
        <v>1068</v>
      </c>
      <c r="D425" s="1" t="s">
        <v>1069</v>
      </c>
      <c r="E425" s="1" t="str">
        <f>HYPERLINK("https://doi.org/10.1007/BF00856367","DOI Link")</f>
        <v>DOI Link</v>
      </c>
    </row>
    <row r="426" spans="1:5" x14ac:dyDescent="0.25">
      <c r="A426" s="2">
        <v>424</v>
      </c>
      <c r="B426" s="1" t="s">
        <v>1070</v>
      </c>
      <c r="C426" s="1" t="s">
        <v>1071</v>
      </c>
      <c r="D426" s="1" t="s">
        <v>1072</v>
      </c>
      <c r="E426" s="1" t="str">
        <f>HYPERLINK("https://doi.org/10.1080/14786436908217795","DOI Link")</f>
        <v>DOI Link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Xueling Luo</cp:lastModifiedBy>
  <dcterms:created xsi:type="dcterms:W3CDTF">2022-09-13T08:53:43Z</dcterms:created>
  <dcterms:modified xsi:type="dcterms:W3CDTF">2022-09-17T10:53:38Z</dcterms:modified>
</cp:coreProperties>
</file>