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9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doi</t>
        </is>
      </c>
      <c r="C1" s="1" t="inlineStr">
        <is>
          <t>title</t>
        </is>
      </c>
      <c r="D1" s="1" t="inlineStr">
        <is>
          <t>publication_name</t>
        </is>
      </c>
      <c r="E1" s="1" t="inlineStr">
        <is>
          <t>url</t>
        </is>
      </c>
    </row>
    <row r="2">
      <c r="A2" s="1" t="n">
        <v>0</v>
      </c>
      <c r="B2" t="inlineStr">
        <is>
          <t>10.1016/j.engfracmech.2022.108733</t>
        </is>
      </c>
      <c r="C2" t="inlineStr">
        <is>
          <t>Investigation on brittle-ductile transition of PMMA mode-II fracture using time-temperature superposition principle</t>
        </is>
      </c>
      <c r="D2" t="inlineStr">
        <is>
          <t>Engineering Fracture Mechanics</t>
        </is>
      </c>
      <c r="E2">
        <f>HYPERLINK("https://doi.org/10.1016/j.engfracmech.2022.108733","DOI Link")</f>
        <v/>
      </c>
    </row>
    <row r="3">
      <c r="A3" s="1" t="n">
        <v>1</v>
      </c>
      <c r="B3" t="inlineStr">
        <is>
          <t>10.1016/j.tafmec.2022.103282</t>
        </is>
      </c>
      <c r="C3" t="inlineStr">
        <is>
          <t>Fracture testing and estimation of critical loads in a PMMA-based dental material with nonlinear behavior in the presence of notches</t>
        </is>
      </c>
      <c r="D3" t="inlineStr">
        <is>
          <t>Theoretical and Applied Fracture Mechanics</t>
        </is>
      </c>
      <c r="E3">
        <f>HYPERLINK("https://doi.org/10.1016/j.tafmec.2022.103282","DOI Link")</f>
        <v/>
      </c>
    </row>
    <row r="4">
      <c r="A4" s="1" t="n">
        <v>2</v>
      </c>
      <c r="B4" t="inlineStr">
        <is>
          <t>10.1016/j.conbuildmat.2021.125998</t>
        </is>
      </c>
      <c r="C4" t="inlineStr">
        <is>
          <t>The flame retardant and thermal conductivity properties of high thermal conductivity expandable graphite microcapsule filled natural rubber composites</t>
        </is>
      </c>
      <c r="D4" t="inlineStr">
        <is>
          <t>Construction and Building Materials</t>
        </is>
      </c>
      <c r="E4">
        <f>HYPERLINK("https://doi.org/10.1016/j.conbuildmat.2021.125998","DOI Link")</f>
        <v/>
      </c>
    </row>
    <row r="5">
      <c r="A5" s="1" t="n">
        <v>3</v>
      </c>
      <c r="B5" t="inlineStr">
        <is>
          <t>10.1007/s10856-022-06645-8</t>
        </is>
      </c>
      <c r="C5" t="inlineStr">
        <is>
          <t>Characterization of various acrylate based artificial teeth for denture fabrication</t>
        </is>
      </c>
      <c r="D5" t="inlineStr">
        <is>
          <t>Journal of Materials Science: Materials in Medicine</t>
        </is>
      </c>
      <c r="E5">
        <f>HYPERLINK("https://doi.org/10.1007/s10856-022-06645-8","DOI Link")</f>
        <v/>
      </c>
    </row>
    <row r="6">
      <c r="A6" s="1" t="n">
        <v>4</v>
      </c>
      <c r="B6" t="inlineStr">
        <is>
          <t>10.1016/j.tafmec.2021.103150</t>
        </is>
      </c>
      <c r="C6" t="inlineStr">
        <is>
          <t>On the role of fracture process zone size in specifying fracturing mechanism under dominant mode II loading</t>
        </is>
      </c>
      <c r="D6" t="inlineStr">
        <is>
          <t>Theoretical and Applied Fracture Mechanics</t>
        </is>
      </c>
      <c r="E6">
        <f>HYPERLINK("https://doi.org/10.1016/j.tafmec.2021.103150","DOI Link")</f>
        <v/>
      </c>
    </row>
    <row r="7">
      <c r="A7" s="1" t="n">
        <v>5</v>
      </c>
      <c r="B7" t="inlineStr">
        <is>
          <t>10.1111/ffe.13787</t>
        </is>
      </c>
      <c r="C7" t="inlineStr">
        <is>
          <t>Crack initiation characteristics of brittle materials with I-II mixed mode crack under uniaxial compression</t>
        </is>
      </c>
      <c r="D7" t="inlineStr">
        <is>
          <t>Fatigue and Fracture of Engineering Materials and Structures</t>
        </is>
      </c>
      <c r="E7">
        <f>HYPERLINK("https://doi.org/10.1111/ffe.13787","DOI Link")</f>
        <v/>
      </c>
    </row>
    <row r="8">
      <c r="A8" s="1" t="n">
        <v>6</v>
      </c>
      <c r="B8" t="inlineStr">
        <is>
          <t>10.1016/j.ijsolstr.2022.111798</t>
        </is>
      </c>
      <c r="C8" t="inlineStr">
        <is>
          <t>Failure through crack propagation in components with holes and notches: An experimental assessment of the phase field model</t>
        </is>
      </c>
      <c r="D8" t="inlineStr">
        <is>
          <t>International Journal of Solids and Structures</t>
        </is>
      </c>
      <c r="E8">
        <f>HYPERLINK("https://doi.org/10.1016/j.ijsolstr.2022.111798","DOI Link")</f>
        <v/>
      </c>
    </row>
    <row r="9">
      <c r="A9" s="1" t="n">
        <v>7</v>
      </c>
      <c r="B9" t="inlineStr">
        <is>
          <t>10.1155/2022/9791775</t>
        </is>
      </c>
      <c r="C9" t="inlineStr">
        <is>
          <t>Toughness Enhancement of Poly(methyl methacrylate) (PMMA)/Poly(3-hydroxybutyrate-co-3-hydroxyvalerate) (PHBV) Nanocomposites by Multiwall Carbon Nanotubes (MWNT)</t>
        </is>
      </c>
      <c r="D9" t="inlineStr">
        <is>
          <t>Journal of Nanomaterials</t>
        </is>
      </c>
      <c r="E9">
        <f>HYPERLINK("https://doi.org/10.1155/2022/9791775","DOI Link")</f>
        <v/>
      </c>
    </row>
    <row r="10">
      <c r="A10" s="1" t="n">
        <v>8</v>
      </c>
      <c r="B10" t="inlineStr">
        <is>
          <t>10.1515/ijnsns-2021-0185</t>
        </is>
      </c>
      <c r="C10" t="inlineStr">
        <is>
          <t>Dynamic propagation behaviors of pure mode i crack under stress wave loading by caustics</t>
        </is>
      </c>
      <c r="D10" t="inlineStr">
        <is>
          <t>International Journal of Nonlinear Sciences and Numerical Simulation</t>
        </is>
      </c>
      <c r="E10">
        <f>HYPERLINK("https://doi.org/10.1515/ijnsns-2021-0185","DOI Link")</f>
        <v/>
      </c>
    </row>
    <row r="11">
      <c r="A11" s="1" t="n">
        <v>9</v>
      </c>
      <c r="B11" t="inlineStr">
        <is>
          <t>10.1021/acsapm.1c00933</t>
        </is>
      </c>
      <c r="C11" t="inlineStr">
        <is>
          <t>Toughening Poly(methyl methacrylate) via Reinforcement with Cellulose Nanofibrils</t>
        </is>
      </c>
      <c r="D11" t="inlineStr">
        <is>
          <t>ACS Applied Polymer Materials</t>
        </is>
      </c>
      <c r="E11">
        <f>HYPERLINK("https://doi.org/10.1021/acsapm.1c00933","DOI Link")</f>
        <v/>
      </c>
    </row>
    <row r="12">
      <c r="A12" s="1" t="n">
        <v>10</v>
      </c>
      <c r="B12" t="inlineStr">
        <is>
          <t>10.1038/s41598-021-01388-y</t>
        </is>
      </c>
      <c r="C12" t="inlineStr">
        <is>
          <t>A laboratory study of hydraulic fracturing at the brittle-ductile transition</t>
        </is>
      </c>
      <c r="D12" t="inlineStr">
        <is>
          <t>Scientific Reports</t>
        </is>
      </c>
      <c r="E12">
        <f>HYPERLINK("https://doi.org/10.1038/s41598-021-01388-y","DOI Link")</f>
        <v/>
      </c>
    </row>
    <row r="13">
      <c r="A13" s="1" t="n">
        <v>11</v>
      </c>
      <c r="B13" t="inlineStr">
        <is>
          <t>10.1088/1755-1315/833/1/012031</t>
        </is>
      </c>
      <c r="C13" t="inlineStr">
        <is>
          <t>Photoelastic stress analysis of mode i fracture toughness tests using PMMA samples</t>
        </is>
      </c>
      <c r="D13" t="inlineStr">
        <is>
          <t>IOP Conference Series: Earth and Environmental Science</t>
        </is>
      </c>
      <c r="E13">
        <f>HYPERLINK("https://doi.org/10.1088/1755-1315/833/1/012031","DOI Link")</f>
        <v/>
      </c>
    </row>
    <row r="14">
      <c r="A14" s="1" t="n">
        <v>12</v>
      </c>
      <c r="B14" t="inlineStr">
        <is>
          <t>10.1088/2053-1591/ac2340</t>
        </is>
      </c>
      <c r="C14" t="inlineStr">
        <is>
          <t>Application of non-contact strain measurement based on CCD camera in PMMA material constitutive model</t>
        </is>
      </c>
      <c r="D14" t="inlineStr">
        <is>
          <t>Materials Research Express</t>
        </is>
      </c>
      <c r="E14">
        <f>HYPERLINK("https://doi.org/10.1088/2053-1591/ac2340","DOI Link")</f>
        <v/>
      </c>
    </row>
    <row r="15">
      <c r="A15" s="1" t="n">
        <v>13</v>
      </c>
      <c r="B15" t="inlineStr">
        <is>
          <t>10.3390/en14175433</t>
        </is>
      </c>
      <c r="C15" t="inlineStr">
        <is>
          <t>Propagation of cryogenic thermal fractures from unconfined pmma boreholes</t>
        </is>
      </c>
      <c r="D15" t="inlineStr">
        <is>
          <t>Energies</t>
        </is>
      </c>
      <c r="E15">
        <f>HYPERLINK("https://doi.org/10.3390/en14175433","DOI Link")</f>
        <v/>
      </c>
    </row>
    <row r="16">
      <c r="A16" s="1" t="n">
        <v>14</v>
      </c>
      <c r="B16" t="inlineStr">
        <is>
          <t>10.1098/rsta.2020.0292</t>
        </is>
      </c>
      <c r="C16" t="inlineStr">
        <is>
          <t>Calculations on compact disc cracking</t>
        </is>
      </c>
      <c r="D16" t="inlineStr">
        <is>
          <t>Philosophical Transactions of the Royal Society A: Mathematical, Physical and Engineering Sciences</t>
        </is>
      </c>
      <c r="E16">
        <f>HYPERLINK("https://doi.org/10.1098/rsta.2020.0292","DOI Link")</f>
        <v/>
      </c>
    </row>
    <row r="17">
      <c r="A17" s="1" t="n">
        <v>15</v>
      </c>
      <c r="B17" t="inlineStr">
        <is>
          <t>10.1007/s11771-021-4781-z</t>
        </is>
      </c>
      <c r="C17" t="inlineStr">
        <is>
          <t>Influence of infilling stiffness on mechanical and fracturing responses of hollow cylindrical sandstone under uniaxial compression tests</t>
        </is>
      </c>
      <c r="D17" t="inlineStr">
        <is>
          <t>Journal of Central South University</t>
        </is>
      </c>
      <c r="E17">
        <f>HYPERLINK("https://doi.org/10.1007/s11771-021-4781-z","DOI Link")</f>
        <v/>
      </c>
    </row>
    <row r="18">
      <c r="A18" s="1" t="n">
        <v>16</v>
      </c>
      <c r="B18" t="inlineStr">
        <is>
          <t>10.3390/ma14154127</t>
        </is>
      </c>
      <c r="C18" t="inlineStr">
        <is>
          <t>Assessing fracture toughness and impact strength of PMMA reinforced with nano-particles and fibre as advanced denture base materials</t>
        </is>
      </c>
      <c r="D18" t="inlineStr">
        <is>
          <t>Materials</t>
        </is>
      </c>
      <c r="E18">
        <f>HYPERLINK("https://doi.org/10.3390/ma14154127","DOI Link")</f>
        <v/>
      </c>
    </row>
    <row r="19">
      <c r="A19" s="1" t="n">
        <v>17</v>
      </c>
      <c r="B19" t="inlineStr">
        <is>
          <t>10.1016/j.tafmec.2021.102931</t>
        </is>
      </c>
      <c r="C19" t="inlineStr">
        <is>
          <t>Crack onset in stretched open hole PMMA plates considering linear and non-linear elastic behaviours</t>
        </is>
      </c>
      <c r="D19" t="inlineStr">
        <is>
          <t>Theoretical and Applied Fracture Mechanics</t>
        </is>
      </c>
      <c r="E19">
        <f>HYPERLINK("https://doi.org/10.1016/j.tafmec.2021.102931","DOI Link")</f>
        <v/>
      </c>
    </row>
    <row r="20">
      <c r="A20" s="1" t="n">
        <v>18</v>
      </c>
      <c r="B20" t="inlineStr">
        <is>
          <t>10.1063/5.0051936</t>
        </is>
      </c>
      <c r="C20" t="inlineStr">
        <is>
          <t>Effect of solvent to matrix weight ratio and stearic acid treatment on the mechanical properties of Poly (methyl methacrylate)/ palm kernel shell composites</t>
        </is>
      </c>
      <c r="D20" t="inlineStr">
        <is>
          <t>AIP Conference Proceedings</t>
        </is>
      </c>
      <c r="E20">
        <f>HYPERLINK("https://doi.org/10.1063/5.0051936","DOI Link")</f>
        <v/>
      </c>
    </row>
    <row r="21">
      <c r="A21" s="1" t="n">
        <v>19</v>
      </c>
      <c r="B21" t="inlineStr">
        <is>
          <t>10.1007/s00289-020-03300-6</t>
        </is>
      </c>
      <c r="C21" t="inlineStr">
        <is>
          <t>Numerical and experimental investigation of hydraulic fracture using the synthesized PMMA</t>
        </is>
      </c>
      <c r="D21" t="inlineStr">
        <is>
          <t>Polymer Bulletin</t>
        </is>
      </c>
      <c r="E21">
        <f>HYPERLINK("https://doi.org/10.1007/s00289-020-03300-6","DOI Link")</f>
        <v/>
      </c>
    </row>
    <row r="22">
      <c r="A22" s="1" t="n">
        <v>20</v>
      </c>
      <c r="B22" t="inlineStr">
        <is>
          <t>10.1007/s10704-020-00512-9</t>
        </is>
      </c>
      <c r="C22" t="inlineStr">
        <is>
          <t>Experimental and theoretical characterization of mixed mode brittle failure from square holes</t>
        </is>
      </c>
      <c r="D22" t="inlineStr">
        <is>
          <t>International Journal of Fracture</t>
        </is>
      </c>
      <c r="E22">
        <f>HYPERLINK("https://doi.org/10.1007/s10704-020-00512-9","DOI Link")</f>
        <v/>
      </c>
    </row>
    <row r="23">
      <c r="A23" s="1" t="n">
        <v>21</v>
      </c>
      <c r="B23" t="inlineStr">
        <is>
          <t>10.1016/j.engfracmech.2021.107540</t>
        </is>
      </c>
      <c r="C23" t="inlineStr">
        <is>
          <t>A dynamic adaptive eigenfracture method for failure in brittle materials</t>
        </is>
      </c>
      <c r="D23" t="inlineStr">
        <is>
          <t>Engineering Fracture Mechanics</t>
        </is>
      </c>
      <c r="E23">
        <f>HYPERLINK("https://doi.org/10.1016/j.engfracmech.2021.107540","DOI Link")</f>
        <v/>
      </c>
    </row>
    <row r="24">
      <c r="A24" s="1" t="n">
        <v>22</v>
      </c>
      <c r="B24" t="inlineStr">
        <is>
          <t>10.1016/j.mssp.2020.105539</t>
        </is>
      </c>
      <c r="C24" t="inlineStr">
        <is>
          <t>Experimental study on micro-crack initiation in photovoltaic polycrystalline silicon wafer</t>
        </is>
      </c>
      <c r="D24" t="inlineStr">
        <is>
          <t>Materials Science in Semiconductor Processing</t>
        </is>
      </c>
      <c r="E24">
        <f>HYPERLINK("https://doi.org/10.1016/j.mssp.2020.105539","DOI Link")</f>
        <v/>
      </c>
    </row>
    <row r="25">
      <c r="A25" s="1" t="n">
        <v>23</v>
      </c>
      <c r="B25" t="inlineStr">
        <is>
          <t>10.1007/s11223-021-00255-5</t>
        </is>
      </c>
      <c r="C25" t="inlineStr">
        <is>
          <t>Strain Energy Density-Predicted Brittle Fracture of U-Notched Components under Combined Tension/Tear Loading</t>
        </is>
      </c>
      <c r="D25" t="inlineStr">
        <is>
          <t>Strength of Materials</t>
        </is>
      </c>
      <c r="E25">
        <f>HYPERLINK("https://doi.org/10.1007/s11223-021-00255-5","DOI Link")</f>
        <v/>
      </c>
    </row>
    <row r="26">
      <c r="A26" s="1" t="n">
        <v>24</v>
      </c>
      <c r="B26" t="inlineStr">
        <is>
          <t>10.1016/j.euromechsol.2020.104089</t>
        </is>
      </c>
      <c r="C26" t="inlineStr">
        <is>
          <t>Limit curves for brittle fracture in key-hole notches under mixed mode I/III loading based on stress-based criteria</t>
        </is>
      </c>
      <c r="D26" t="inlineStr">
        <is>
          <t>European Journal of Mechanics, A/Solids</t>
        </is>
      </c>
      <c r="E26">
        <f>HYPERLINK("https://doi.org/10.1016/j.euromechsol.2020.104089","DOI Link")</f>
        <v/>
      </c>
    </row>
    <row r="27">
      <c r="A27" s="1" t="n">
        <v>25</v>
      </c>
      <c r="B27" t="inlineStr">
        <is>
          <t>10.1016/j.tafmec.2020.102790</t>
        </is>
      </c>
      <c r="C27" t="inlineStr">
        <is>
          <t>Crack bifurcation in sharp V-notches</t>
        </is>
      </c>
      <c r="D27" t="inlineStr">
        <is>
          <t>Theoretical and Applied Fracture Mechanics</t>
        </is>
      </c>
      <c r="E27">
        <f>HYPERLINK("https://doi.org/10.1016/j.tafmec.2020.102790","DOI Link")</f>
        <v/>
      </c>
    </row>
    <row r="28">
      <c r="A28" s="1" t="n">
        <v>26</v>
      </c>
      <c r="B28" t="inlineStr">
        <is>
          <t>10.1016/j.jmbbm.2020.104094</t>
        </is>
      </c>
      <c r="C28" t="inlineStr">
        <is>
          <t>Mechanical and thermal properties of PMMA resin composites for interim fixed prostheses reinforced with calcium β-pyrophosphate</t>
        </is>
      </c>
      <c r="D28" t="inlineStr">
        <is>
          <t>Journal of the Mechanical Behavior of Biomedical Materials</t>
        </is>
      </c>
      <c r="E28">
        <f>HYPERLINK("https://doi.org/10.1016/j.jmbbm.2020.104094","DOI Link")</f>
        <v/>
      </c>
    </row>
    <row r="29">
      <c r="A29" s="1" t="n">
        <v>27</v>
      </c>
      <c r="B29" t="inlineStr">
        <is>
          <t>10.1016/j.jmbbm.2020.104072</t>
        </is>
      </c>
      <c r="C29" t="inlineStr">
        <is>
          <t>The role of polymeric nanofibers on the mechanical behavior of polymethyl methacrylate resin</t>
        </is>
      </c>
      <c r="D29" t="inlineStr">
        <is>
          <t>Journal of the Mechanical Behavior of Biomedical Materials</t>
        </is>
      </c>
      <c r="E29">
        <f>HYPERLINK("https://doi.org/10.1016/j.jmbbm.2020.104072","DOI Link")</f>
        <v/>
      </c>
    </row>
    <row r="30">
      <c r="A30" s="1" t="n">
        <v>28</v>
      </c>
      <c r="B30" t="inlineStr">
        <is>
          <t>10.1063/5.0028691</t>
        </is>
      </c>
      <c r="C30" t="inlineStr">
        <is>
          <t>Crack path kinking in brittle fracture under pure mode i loading</t>
        </is>
      </c>
      <c r="D30" t="inlineStr">
        <is>
          <t>AIP Conference Proceedings</t>
        </is>
      </c>
      <c r="E30">
        <f>HYPERLINK("https://doi.org/10.1063/5.0028691","DOI Link")</f>
        <v/>
      </c>
    </row>
    <row r="31">
      <c r="A31" s="1" t="n">
        <v>29</v>
      </c>
      <c r="B31" t="inlineStr">
        <is>
          <t>10.1021/acsami.0c11643</t>
        </is>
      </c>
      <c r="C31" t="inlineStr">
        <is>
          <t>Tough, Transparent, Photocurable Hybrid Elastomers</t>
        </is>
      </c>
      <c r="D31" t="inlineStr">
        <is>
          <t>ACS Applied Materials and Interfaces</t>
        </is>
      </c>
      <c r="E31">
        <f>HYPERLINK("https://doi.org/10.1021/acsami.0c11643","DOI Link")</f>
        <v/>
      </c>
    </row>
    <row r="32">
      <c r="A32" s="1" t="n">
        <v>30</v>
      </c>
      <c r="B32" t="inlineStr">
        <is>
          <t>10.1016/j.ijsolstr.2020.04.031</t>
        </is>
      </c>
      <c r="C32" t="inlineStr">
        <is>
          <t>Mechanism of temperature rise due to crazing evolution during PMMA scratch</t>
        </is>
      </c>
      <c r="D32" t="inlineStr">
        <is>
          <t>International Journal of Solids and Structures</t>
        </is>
      </c>
      <c r="E32">
        <f>HYPERLINK("https://doi.org/10.1016/j.ijsolstr.2020.04.031","DOI Link")</f>
        <v/>
      </c>
    </row>
    <row r="33">
      <c r="A33" s="1" t="n">
        <v>31</v>
      </c>
      <c r="B33" t="inlineStr">
        <is>
          <t>10.1016/j.jmatprotec.2020.116691</t>
        </is>
      </c>
      <c r="C33" t="inlineStr">
        <is>
          <t>Plastic joining of open-cell nickel foam and polymethyl methacrylate (PMMA) sheet by friction stir incremental forming</t>
        </is>
      </c>
      <c r="D33" t="inlineStr">
        <is>
          <t>Journal of Materials Processing Technology</t>
        </is>
      </c>
      <c r="E33">
        <f>HYPERLINK("https://doi.org/10.1016/j.jmatprotec.2020.116691","DOI Link")</f>
        <v/>
      </c>
    </row>
    <row r="34">
      <c r="A34" s="1" t="n">
        <v>32</v>
      </c>
      <c r="B34" t="inlineStr">
        <is>
          <t>10.1016/j.tafmec.2020.102583</t>
        </is>
      </c>
      <c r="C34" t="inlineStr">
        <is>
          <t>Effect of the stress field on crack branching in brittle material</t>
        </is>
      </c>
      <c r="D34" t="inlineStr">
        <is>
          <t>Theoretical and Applied Fracture Mechanics</t>
        </is>
      </c>
      <c r="E34">
        <f>HYPERLINK("https://doi.org/10.1016/j.tafmec.2020.102583","DOI Link")</f>
        <v/>
      </c>
    </row>
    <row r="35">
      <c r="A35" s="1" t="n">
        <v>33</v>
      </c>
      <c r="B35" t="inlineStr">
        <is>
          <t>10.1021/acs.macromol.0c00534</t>
        </is>
      </c>
      <c r="C35" t="inlineStr">
        <is>
          <t>Study of Damage Mechanisms of Amorphous and Low Semicrystalline Polymers under Tensile Deformation by Ultrasmall-Angle X-ray Scattering</t>
        </is>
      </c>
      <c r="D35" t="inlineStr">
        <is>
          <t>Macromolecules</t>
        </is>
      </c>
      <c r="E35">
        <f>HYPERLINK("https://doi.org/10.1021/acs.macromol.0c00534","DOI Link")</f>
        <v/>
      </c>
    </row>
    <row r="36">
      <c r="A36" s="1" t="n">
        <v>34</v>
      </c>
      <c r="B36" t="inlineStr">
        <is>
          <t>10.1063/5.0003022</t>
        </is>
      </c>
      <c r="C36" t="inlineStr">
        <is>
          <t>Diametral tensile strength on restorative dental composite: Contrasting results from the addition of PMMA fiber filler</t>
        </is>
      </c>
      <c r="D36" t="inlineStr">
        <is>
          <t>AIP Conference Proceedings</t>
        </is>
      </c>
      <c r="E36">
        <f>HYPERLINK("https://doi.org/10.1063/5.0003022","DOI Link")</f>
        <v/>
      </c>
    </row>
    <row r="37">
      <c r="A37" s="1" t="n">
        <v>35</v>
      </c>
      <c r="B37" t="inlineStr">
        <is>
          <t>10.1016/j.polymertesting.2020.106425</t>
        </is>
      </c>
      <c r="C37" t="inlineStr">
        <is>
          <t>Co-continuous phase structure formed in melt processing inducing shear bands to prevent crack propagation: Significant improvement in impact toughness of PMMA</t>
        </is>
      </c>
      <c r="D37" t="inlineStr">
        <is>
          <t>Polymer Testing</t>
        </is>
      </c>
      <c r="E37">
        <f>HYPERLINK("https://doi.org/10.1016/j.polymertesting.2020.106425","DOI Link")</f>
        <v/>
      </c>
    </row>
    <row r="38">
      <c r="A38" s="1" t="n">
        <v>36</v>
      </c>
      <c r="B38" t="inlineStr">
        <is>
          <t>10.5755/j01.mech.26.2.23308</t>
        </is>
      </c>
      <c r="C38" t="inlineStr">
        <is>
          <t>Determination of static fracture toughness of nettle fibre (Urtica dioica)/Polymethylmethacrylate composites using different fracture methods</t>
        </is>
      </c>
      <c r="D38" t="inlineStr">
        <is>
          <t>Mechanika</t>
        </is>
      </c>
      <c r="E38">
        <f>HYPERLINK("https://doi.org/10.5755/j01.mech.26.2.23308","DOI Link")</f>
        <v/>
      </c>
    </row>
    <row r="39">
      <c r="A39" s="1" t="n">
        <v>37</v>
      </c>
      <c r="B39" t="inlineStr">
        <is>
          <t>10.1007/s42452-020-2546-1</t>
        </is>
      </c>
      <c r="C39" t="inlineStr">
        <is>
          <t>Effect of hydroxyapatite filler concentration on mechanical properties of poly (methyl methacrylate) denture base</t>
        </is>
      </c>
      <c r="D39" t="inlineStr">
        <is>
          <t>SN Applied Sciences</t>
        </is>
      </c>
      <c r="E39">
        <f>HYPERLINK("https://doi.org/10.1007/s42452-020-2546-1","DOI Link")</f>
        <v/>
      </c>
    </row>
    <row r="40">
      <c r="A40" s="1" t="n">
        <v>38</v>
      </c>
      <c r="B40" t="inlineStr">
        <is>
          <t>10.13465/j.cnki.jvs.2020.05.010</t>
        </is>
      </c>
      <c r="C40" t="inlineStr">
        <is>
          <t>Tests for crack propagation characteristics of three-point bending beam with circular hole defect</t>
        </is>
      </c>
      <c r="D40" t="inlineStr">
        <is>
          <t>Zhendong yu Chongji/Journal of Vibration and Shock</t>
        </is>
      </c>
      <c r="E40">
        <f>HYPERLINK("https://doi.org/10.13465/j.cnki.jvs.2020.05.010","DOI Link")</f>
        <v/>
      </c>
    </row>
    <row r="41">
      <c r="A41" s="1" t="n">
        <v>39</v>
      </c>
      <c r="B41" t="inlineStr">
        <is>
          <t>10.1016/j.engfracmech.2020.106891</t>
        </is>
      </c>
      <c r="C41" t="inlineStr">
        <is>
          <t>A statistical approach on the support type effect on mode I fracture toughness determined using semi-circular bend (SCB) specimen</t>
        </is>
      </c>
      <c r="D41" t="inlineStr">
        <is>
          <t>Engineering Fracture Mechanics</t>
        </is>
      </c>
      <c r="E41">
        <f>HYPERLINK("https://doi.org/10.1016/j.engfracmech.2020.106891","DOI Link")</f>
        <v/>
      </c>
    </row>
    <row r="42">
      <c r="A42" s="1" t="n">
        <v>40</v>
      </c>
      <c r="B42" t="inlineStr">
        <is>
          <t>10.14704/NQ.2020.18.2.NQ20125</t>
        </is>
      </c>
      <c r="C42" t="inlineStr">
        <is>
          <t>An investigation of the mechanical properties of PMMA-based composites reinforced with PZT ternary nanoparticles</t>
        </is>
      </c>
      <c r="D42" t="inlineStr">
        <is>
          <t>NeuroQuantology</t>
        </is>
      </c>
      <c r="E42">
        <f>HYPERLINK("https://doi.org/10.14704/NQ.2020.18.2.NQ20125","DOI Link")</f>
        <v/>
      </c>
    </row>
    <row r="43">
      <c r="A43" s="1" t="n">
        <v>41</v>
      </c>
      <c r="B43" t="inlineStr">
        <is>
          <t>10.1021/acsami.9b20417</t>
        </is>
      </c>
      <c r="C43" t="inlineStr">
        <is>
          <t>Structure-Property Relationship of Stereolithography Resins Containing Polysiloxane Core-Shell Nanoparticles</t>
        </is>
      </c>
      <c r="D43" t="inlineStr">
        <is>
          <t>ACS Applied Materials and Interfaces</t>
        </is>
      </c>
      <c r="E43">
        <f>HYPERLINK("https://doi.org/10.1021/acsami.9b20417","DOI Link")</f>
        <v/>
      </c>
    </row>
    <row r="44">
      <c r="A44" s="1" t="n">
        <v>42</v>
      </c>
      <c r="B44" t="inlineStr">
        <is>
          <t>10.2147/IJN.S273541</t>
        </is>
      </c>
      <c r="C44" t="inlineStr">
        <is>
          <t>Assessing tensile bond strength between denture teeth and nano-zirconia impregnated pmma denture base</t>
        </is>
      </c>
      <c r="D44" t="inlineStr">
        <is>
          <t>International Journal of Nanomedicine</t>
        </is>
      </c>
      <c r="E44">
        <f>HYPERLINK("https://doi.org/10.2147/IJN.S273541","DOI Link")</f>
        <v/>
      </c>
    </row>
    <row r="45">
      <c r="A45" s="1" t="n">
        <v>43</v>
      </c>
      <c r="B45" t="inlineStr">
        <is>
          <t>10.22616/ERDev.2020.19.TF115</t>
        </is>
      </c>
      <c r="C45" t="inlineStr">
        <is>
          <t>Fracture prediction for elements with sharp inclusions</t>
        </is>
      </c>
      <c r="D45" t="inlineStr">
        <is>
          <t>Engineering for Rural Development</t>
        </is>
      </c>
      <c r="E45">
        <f>HYPERLINK("https://doi.org/10.22616/ERDev.2020.19.TF115","DOI Link")</f>
        <v/>
      </c>
    </row>
    <row r="46">
      <c r="A46" s="1" t="n">
        <v>44</v>
      </c>
      <c r="B46" t="inlineStr">
        <is>
          <t>10.30880/ijie.2020.12.05.013</t>
        </is>
      </c>
      <c r="C46" t="inlineStr">
        <is>
          <t>Fracture behavior of RT-PMMA under impact loading</t>
        </is>
      </c>
      <c r="D46" t="inlineStr">
        <is>
          <t>International Journal of Integrated Engineering</t>
        </is>
      </c>
      <c r="E46">
        <f>HYPERLINK("https://doi.org/10.30880/ijie.2020.12.05.013","DOI Link")</f>
        <v/>
      </c>
    </row>
    <row r="47">
      <c r="A47" s="1" t="n">
        <v>45</v>
      </c>
      <c r="B47" t="inlineStr">
        <is>
          <t>10.1088/2053-1583/ab4c0f</t>
        </is>
      </c>
      <c r="C47" t="inlineStr">
        <is>
          <t>Stretchability of PMMA-supported CVD graphene and of its electrical contacts</t>
        </is>
      </c>
      <c r="D47" t="inlineStr">
        <is>
          <t>2D Materials</t>
        </is>
      </c>
      <c r="E47">
        <f>HYPERLINK("https://doi.org/10.1088/2053-1583/ab4c0f","DOI Link")</f>
        <v/>
      </c>
    </row>
    <row r="48">
      <c r="A48" s="1" t="n">
        <v>46</v>
      </c>
      <c r="B48" t="inlineStr">
        <is>
          <t>10.1134/S0020168519150019</t>
        </is>
      </c>
      <c r="C48" t="inlineStr">
        <is>
          <t>Experimental Study of Crack Branching Velocity in Polymers</t>
        </is>
      </c>
      <c r="D48" t="inlineStr">
        <is>
          <t>Inorganic Materials</t>
        </is>
      </c>
      <c r="E48">
        <f>HYPERLINK("https://doi.org/10.1134/S0020168519150019","DOI Link")</f>
        <v/>
      </c>
    </row>
    <row r="49">
      <c r="A49" s="1" t="n">
        <v>47</v>
      </c>
      <c r="B49" t="inlineStr">
        <is>
          <t>10.1007/s11668-019-00745-4</t>
        </is>
      </c>
      <c r="C49" t="inlineStr">
        <is>
          <t>Experimental Fatigue Life Investigation on a Standard PMMA Compact Tension Specimen Equipped by the Lock Technique</t>
        </is>
      </c>
      <c r="D49" t="inlineStr">
        <is>
          <t>Journal of Failure Analysis and Prevention</t>
        </is>
      </c>
      <c r="E49">
        <f>HYPERLINK("https://doi.org/10.1007/s11668-019-00745-4","DOI Link")</f>
        <v/>
      </c>
    </row>
    <row r="50">
      <c r="A50" s="1" t="n">
        <v>48</v>
      </c>
      <c r="B50" t="inlineStr">
        <is>
          <t>10.1111/ffe.13105</t>
        </is>
      </c>
      <c r="C50" t="inlineStr">
        <is>
          <t>The effect of a pre-existing crack on a running crack in brittle material under dynamic loads</t>
        </is>
      </c>
      <c r="D50" t="inlineStr">
        <is>
          <t>Fatigue and Fracture of Engineering Materials and Structures</t>
        </is>
      </c>
      <c r="E50">
        <f>HYPERLINK("https://doi.org/10.1111/ffe.13105","DOI Link")</f>
        <v/>
      </c>
    </row>
    <row r="51">
      <c r="A51" s="1" t="n">
        <v>49</v>
      </c>
      <c r="B51" t="inlineStr">
        <is>
          <t>10.5958/0976-5506.2019.02603.2</t>
        </is>
      </c>
      <c r="C51" t="inlineStr">
        <is>
          <t>The effect of polyamide micro-particles addition on some mechanical properties of heat cured poly methyl methacrylate denture base material</t>
        </is>
      </c>
      <c r="D51" t="inlineStr">
        <is>
          <t>Indian Journal of Public Health Research and Development</t>
        </is>
      </c>
      <c r="E51">
        <f>HYPERLINK("https://doi.org/10.5958/0976-5506.2019.02603.2","DOI Link")</f>
        <v/>
      </c>
    </row>
    <row r="52">
      <c r="A52" s="1" t="n">
        <v>50</v>
      </c>
      <c r="B52" t="inlineStr">
        <is>
          <t>10.1007/s42452-019-0749-0</t>
        </is>
      </c>
      <c r="C52" t="inlineStr">
        <is>
          <t>Mechanical and thermal behavior of epoxy based halloysite nano clay/PMMA hybrid nanocomposites</t>
        </is>
      </c>
      <c r="D52" t="inlineStr">
        <is>
          <t>SN Applied Sciences</t>
        </is>
      </c>
      <c r="E52">
        <f>HYPERLINK("https://doi.org/10.1007/s42452-019-0749-0","DOI Link")</f>
        <v/>
      </c>
    </row>
    <row r="53">
      <c r="A53" s="1" t="n">
        <v>51</v>
      </c>
      <c r="B53" t="inlineStr">
        <is>
          <t>10.1016/j.actamat.2019.03.036</t>
        </is>
      </c>
      <c r="C53" t="inlineStr">
        <is>
          <t>The role of defects in dictating the strength of brittle honeycombs made by rapid prototyping</t>
        </is>
      </c>
      <c r="D53" t="inlineStr">
        <is>
          <t>Acta Materialia</t>
        </is>
      </c>
      <c r="E53">
        <f>HYPERLINK("https://doi.org/10.1016/j.actamat.2019.03.036","DOI Link")</f>
        <v/>
      </c>
    </row>
    <row r="54">
      <c r="A54" s="1" t="n">
        <v>52</v>
      </c>
      <c r="B54" t="inlineStr">
        <is>
          <t>10.1002/jbm.b.34216</t>
        </is>
      </c>
      <c r="C54" t="inlineStr">
        <is>
          <t>Titania-containing bioactive bone cement for total hip arthroplasty in dogs</t>
        </is>
      </c>
      <c r="D54" t="inlineStr">
        <is>
          <t>Journal of Biomedical Materials Research - Part B Applied Biomaterials</t>
        </is>
      </c>
      <c r="E54">
        <f>HYPERLINK("https://doi.org/10.1002/jbm.b.34216","DOI Link")</f>
        <v/>
      </c>
    </row>
    <row r="55">
      <c r="A55" s="1" t="n">
        <v>53</v>
      </c>
      <c r="B55" t="inlineStr">
        <is>
          <t>10.1016/j.tafmec.2018.12.013</t>
        </is>
      </c>
      <c r="C55" t="inlineStr">
        <is>
          <t>Crack initiation and propagation on CT specimens of two polymers (ABS and PMMA), under cyclic constant displacement loading</t>
        </is>
      </c>
      <c r="D55" t="inlineStr">
        <is>
          <t>Theoretical and Applied Fracture Mechanics</t>
        </is>
      </c>
      <c r="E55">
        <f>HYPERLINK("https://doi.org/10.1016/j.tafmec.2018.12.013","DOI Link")</f>
        <v/>
      </c>
    </row>
    <row r="56">
      <c r="A56" s="1" t="n">
        <v>54</v>
      </c>
      <c r="B56" t="inlineStr">
        <is>
          <t>10.1016/j.ijfatigue.2018.11.013</t>
        </is>
      </c>
      <c r="C56" t="inlineStr">
        <is>
          <t>Relationship between fatigue parameters and fatigue crack growth in PMMA bone cement</t>
        </is>
      </c>
      <c r="D56" t="inlineStr">
        <is>
          <t>International Journal of Fatigue</t>
        </is>
      </c>
      <c r="E56">
        <f>HYPERLINK("https://doi.org/10.1016/j.ijfatigue.2018.11.013","DOI Link")</f>
        <v/>
      </c>
    </row>
    <row r="57">
      <c r="A57" s="1" t="n">
        <v>55</v>
      </c>
      <c r="B57" t="inlineStr">
        <is>
          <t>10.1016/j.jmbbm.2018.09.033</t>
        </is>
      </c>
      <c r="C57" t="inlineStr">
        <is>
          <t>PMMA/double-modified organoclay nanocomposites as fillers for denture base materials with improved mechanical properties</t>
        </is>
      </c>
      <c r="D57" t="inlineStr">
        <is>
          <t>Journal of the Mechanical Behavior of Biomedical Materials</t>
        </is>
      </c>
      <c r="E57">
        <f>HYPERLINK("https://doi.org/10.1016/j.jmbbm.2018.09.033","DOI Link")</f>
        <v/>
      </c>
    </row>
    <row r="58">
      <c r="A58" s="1" t="n">
        <v>56</v>
      </c>
      <c r="B58" t="inlineStr">
        <is>
          <t>10.1111/ffe.13033</t>
        </is>
      </c>
      <c r="C58" t="inlineStr">
        <is>
          <t>A new fixture for fracture tests under mixed mode I/II/III loading</t>
        </is>
      </c>
      <c r="D58" t="inlineStr">
        <is>
          <t>Fatigue and Fracture of Engineering Materials and Structures</t>
        </is>
      </c>
      <c r="E58">
        <f>HYPERLINK("https://doi.org/10.1111/ffe.13033","DOI Link")</f>
        <v/>
      </c>
    </row>
    <row r="59">
      <c r="A59" s="1" t="n">
        <v>57</v>
      </c>
      <c r="B59" t="inlineStr">
        <is>
          <t>10.1007/978-3-319-95089-1_5</t>
        </is>
      </c>
      <c r="C59" t="inlineStr">
        <is>
          <t>Fracture and failure characterization of transparent acrylic based graft interpenetrating polymer networks (graft-IPNs)</t>
        </is>
      </c>
      <c r="D59" t="inlineStr">
        <is>
          <t>Conference Proceedings of the Society for Experimental Mechanics Series</t>
        </is>
      </c>
      <c r="E59">
        <f>HYPERLINK("https://doi.org/10.1007/978-3-319-95089-1_5","DOI Link")</f>
        <v/>
      </c>
    </row>
    <row r="60">
      <c r="A60" s="1" t="n">
        <v>58</v>
      </c>
      <c r="B60" t="inlineStr">
        <is>
          <t>10.1029/2018JB016831</t>
        </is>
      </c>
      <c r="C60" t="inlineStr">
        <is>
          <t>Energy Partitioning During Subcritical Mode I Crack Propagation Through a Heterogeneous Interface</t>
        </is>
      </c>
      <c r="D60" t="inlineStr">
        <is>
          <t>Journal of Geophysical Research: Solid Earth</t>
        </is>
      </c>
      <c r="E60">
        <f>HYPERLINK("https://doi.org/10.1029/2018JB016831","DOI Link")</f>
        <v/>
      </c>
    </row>
    <row r="61">
      <c r="A61" s="1" t="n">
        <v>59</v>
      </c>
      <c r="B61" t="inlineStr">
        <is>
          <t>10.1111/jopr.12668</t>
        </is>
      </c>
      <c r="C61" t="inlineStr">
        <is>
          <t>In Vitro Assessment of Retention and Resistance Failure Loads of Teeth Restored with a Complete Coverage Restoration and Different Core Materials</t>
        </is>
      </c>
      <c r="D61" t="inlineStr">
        <is>
          <t>Journal of Prosthodontics</t>
        </is>
      </c>
      <c r="E61">
        <f>HYPERLINK("https://doi.org/10.1111/jopr.12668","DOI Link")</f>
        <v/>
      </c>
    </row>
    <row r="62">
      <c r="A62" s="1" t="n">
        <v>60</v>
      </c>
      <c r="B62" t="inlineStr">
        <is>
          <t>10.21123/bsj.2018.15.4.0449</t>
        </is>
      </c>
      <c r="C62" t="inlineStr">
        <is>
          <t>Enhancement of the tensile and the compression properties for heat- cured acrylic resin denture base materials</t>
        </is>
      </c>
      <c r="D62" t="inlineStr">
        <is>
          <t>Baghdad Science Journal</t>
        </is>
      </c>
      <c r="E62">
        <f>HYPERLINK("https://doi.org/10.21123/bsj.2018.15.4.0449","DOI Link")</f>
        <v/>
      </c>
    </row>
    <row r="63">
      <c r="A63" s="1" t="n">
        <v>61</v>
      </c>
      <c r="B63" t="inlineStr">
        <is>
          <t>10.1007/s40799-018-0267-9</t>
        </is>
      </c>
      <c r="C63" t="inlineStr">
        <is>
          <t>The Application of Full-Field Techniques to Estimate both Tensile and Fracture Properties: an Investigation into Modifications to Standard Sample Geometries</t>
        </is>
      </c>
      <c r="D63" t="inlineStr">
        <is>
          <t>Experimental Techniques</t>
        </is>
      </c>
      <c r="E63">
        <f>HYPERLINK("https://doi.org/10.1007/s40799-018-0267-9","DOI Link")</f>
        <v/>
      </c>
    </row>
    <row r="64">
      <c r="A64" s="1" t="n">
        <v>62</v>
      </c>
      <c r="B64" t="inlineStr">
        <is>
          <t>10.1016/j.polymertesting.2018.10.002</t>
        </is>
      </c>
      <c r="C64" t="inlineStr">
        <is>
          <t>Brittle failure of PMMA in the presence of blunt V-notches under combined tension-tear loading: Experiments and stress-based theories</t>
        </is>
      </c>
      <c r="D64" t="inlineStr">
        <is>
          <t>Polymer Testing</t>
        </is>
      </c>
      <c r="E64">
        <f>HYPERLINK("https://doi.org/10.1016/j.polymertesting.2018.10.002","DOI Link")</f>
        <v/>
      </c>
    </row>
    <row r="65">
      <c r="A65" s="1" t="n">
        <v>63</v>
      </c>
      <c r="B65" t="inlineStr">
        <is>
          <t>10.1016/j.tafmec.2018.08.002</t>
        </is>
      </c>
      <c r="C65" t="inlineStr">
        <is>
          <t>Mode I fracture in PMMA specimens with notches – Experimental and numerical studies</t>
        </is>
      </c>
      <c r="D65" t="inlineStr">
        <is>
          <t>Theoretical and Applied Fracture Mechanics</t>
        </is>
      </c>
      <c r="E65">
        <f>HYPERLINK("https://doi.org/10.1016/j.tafmec.2018.08.002","DOI Link")</f>
        <v/>
      </c>
    </row>
    <row r="66">
      <c r="A66" s="1" t="n">
        <v>64</v>
      </c>
      <c r="B66" t="inlineStr">
        <is>
          <t>10.1051/epjconf/201818302034</t>
        </is>
      </c>
      <c r="C66" t="inlineStr">
        <is>
          <t>Experimental Technique for Dynamic Fragmentation of Liquid-Driving Expanding Ring</t>
        </is>
      </c>
      <c r="D66" t="inlineStr">
        <is>
          <t>EPJ Web of Conferences</t>
        </is>
      </c>
      <c r="E66">
        <f>HYPERLINK("https://doi.org/10.1051/epjconf/201818302034","DOI Link")</f>
        <v/>
      </c>
    </row>
    <row r="67">
      <c r="A67" s="1" t="n">
        <v>65</v>
      </c>
      <c r="B67" t="inlineStr">
        <is>
          <t>10.1016/j.polymertesting.2018.06.032</t>
        </is>
      </c>
      <c r="C67" t="inlineStr">
        <is>
          <t>Quasi-static and dynamic mechanical behavior of transparent graft-interpenetrating polymer networks (graft-IPNs)</t>
        </is>
      </c>
      <c r="D67" t="inlineStr">
        <is>
          <t>Polymer Testing</t>
        </is>
      </c>
      <c r="E67">
        <f>HYPERLINK("https://doi.org/10.1016/j.polymertesting.2018.06.032","DOI Link")</f>
        <v/>
      </c>
    </row>
    <row r="68">
      <c r="A68" s="1" t="n">
        <v>66</v>
      </c>
      <c r="B68" t="inlineStr">
        <is>
          <t>10.3144/expresspolymlett.2018.64</t>
        </is>
      </c>
      <c r="C68" t="inlineStr">
        <is>
          <t>Toughening of PMMA by short poly(P-phenylene-2,6-benzobisoxazole) fibers</t>
        </is>
      </c>
      <c r="D68" t="inlineStr">
        <is>
          <t>Express Polymer Letters</t>
        </is>
      </c>
      <c r="E68">
        <f>HYPERLINK("https://doi.org/10.3144/expresspolymlett.2018.64","DOI Link")</f>
        <v/>
      </c>
    </row>
    <row r="69">
      <c r="A69" s="1" t="n">
        <v>67</v>
      </c>
      <c r="B69" t="inlineStr">
        <is>
          <t>10.1063/1.5044803</t>
        </is>
      </c>
      <c r="C69" t="inlineStr">
        <is>
          <t>The response of simple polymer structures to dynamic loading</t>
        </is>
      </c>
      <c r="D69" t="inlineStr">
        <is>
          <t>AIP Conference Proceedings</t>
        </is>
      </c>
      <c r="E69">
        <f>HYPERLINK("https://doi.org/10.1063/1.5044803","DOI Link")</f>
        <v/>
      </c>
    </row>
    <row r="70">
      <c r="A70" s="1" t="n">
        <v>68</v>
      </c>
      <c r="B70" t="inlineStr">
        <is>
          <t>10.1007/s00170-018-1847-7</t>
        </is>
      </c>
      <c r="C70" t="inlineStr">
        <is>
          <t>Experimental and thermomechanical study on FSW of PMMA polymer T-joint</t>
        </is>
      </c>
      <c r="D70" t="inlineStr">
        <is>
          <t>International Journal of Advanced Manufacturing Technology</t>
        </is>
      </c>
      <c r="E70">
        <f>HYPERLINK("https://doi.org/10.1007/s00170-018-1847-7","DOI Link")</f>
        <v/>
      </c>
    </row>
    <row r="71">
      <c r="A71" s="1" t="n">
        <v>69</v>
      </c>
      <c r="B71" t="inlineStr">
        <is>
          <t>10.1111/ffe.12801</t>
        </is>
      </c>
      <c r="C71" t="inlineStr">
        <is>
          <t>Finite Fracture Mechanics crack initiation from a circular hole</t>
        </is>
      </c>
      <c r="D71" t="inlineStr">
        <is>
          <t>Fatigue and Fracture of Engineering Materials and Structures</t>
        </is>
      </c>
      <c r="E71">
        <f>HYPERLINK("https://doi.org/10.1111/ffe.12801","DOI Link")</f>
        <v/>
      </c>
    </row>
    <row r="72">
      <c r="A72" s="1" t="n">
        <v>70</v>
      </c>
      <c r="B72" t="inlineStr">
        <is>
          <t>10.1021/acsanm.8b00376</t>
        </is>
      </c>
      <c r="C72" t="inlineStr">
        <is>
          <t>Improved cellulose nanofibril dispersion in melt-processed polycaprolactone nanocomposites by a latex-mediated interphase and wet feeding as ldpe Alternative</t>
        </is>
      </c>
      <c r="D72" t="inlineStr">
        <is>
          <t>ACS Applied Nano Materials</t>
        </is>
      </c>
      <c r="E72">
        <f>HYPERLINK("https://doi.org/10.1021/acsanm.8b00376","DOI Link")</f>
        <v/>
      </c>
    </row>
    <row r="73">
      <c r="A73" s="1" t="n">
        <v>71</v>
      </c>
      <c r="B73" t="inlineStr">
        <is>
          <t>10.1088/1748-605X/aab8d6</t>
        </is>
      </c>
      <c r="C73" t="inlineStr">
        <is>
          <t>Design, fabrication and structural optimization of tubular carbon/Kevlar®/PMMA/graphene nanoplate composite for bone fixation prosthesis</t>
        </is>
      </c>
      <c r="D73" t="inlineStr">
        <is>
          <t>Biomedical Materials (Bristol)</t>
        </is>
      </c>
      <c r="E73">
        <f>HYPERLINK("https://doi.org/10.1088/1748-605X/aab8d6","DOI Link")</f>
        <v/>
      </c>
    </row>
    <row r="74">
      <c r="A74" s="1" t="n">
        <v>72</v>
      </c>
      <c r="B74" t="inlineStr">
        <is>
          <t>10.1186/s13018-018-0799-9</t>
        </is>
      </c>
      <c r="C74" t="inlineStr">
        <is>
          <t>Effects of reinforcing materials on durability of bone cement: In vitro experimental study</t>
        </is>
      </c>
      <c r="D74" t="inlineStr">
        <is>
          <t>Journal of Orthopaedic Surgery and Research</t>
        </is>
      </c>
      <c r="E74">
        <f>HYPERLINK("https://doi.org/10.1186/s13018-018-0799-9","DOI Link")</f>
        <v/>
      </c>
    </row>
    <row r="75">
      <c r="A75" s="1" t="n">
        <v>73</v>
      </c>
      <c r="B75" t="inlineStr">
        <is>
          <t>10.1089/pho.2017.4408</t>
        </is>
      </c>
      <c r="C75" t="inlineStr">
        <is>
          <t>Efficacy of Various Pretreatments on the Bond Strength of Denture Teeth to Denture Base Resins</t>
        </is>
      </c>
      <c r="D75" t="inlineStr">
        <is>
          <t>Photomedicine and Laser Surgery</t>
        </is>
      </c>
      <c r="E75">
        <f>HYPERLINK("https://doi.org/10.1089/pho.2017.4408","DOI Link")</f>
        <v/>
      </c>
    </row>
    <row r="76">
      <c r="A76" s="1" t="n">
        <v>74</v>
      </c>
      <c r="B76" t="inlineStr">
        <is>
          <t>10.12989/gae.2018.14.2.195</t>
        </is>
      </c>
      <c r="C76" t="inlineStr">
        <is>
          <t>Experimental study on propagation behavior of three-dimensional cracks influenced by intermediate principal stress</t>
        </is>
      </c>
      <c r="D76" t="inlineStr">
        <is>
          <t>Geomechanics and Engineering</t>
        </is>
      </c>
      <c r="E76">
        <f>HYPERLINK("https://doi.org/10.12989/gae.2018.14.2.195","DOI Link")</f>
        <v/>
      </c>
    </row>
    <row r="77">
      <c r="A77" s="1" t="n">
        <v>75</v>
      </c>
      <c r="B77" t="inlineStr">
        <is>
          <t>10.1016/j.jmbbm.2017.10.033</t>
        </is>
      </c>
      <c r="C77" t="inlineStr">
        <is>
          <t>Material mapping strategy to improve the predicted response of the proximal femur to a sideways fall impact</t>
        </is>
      </c>
      <c r="D77" t="inlineStr">
        <is>
          <t>Journal of the Mechanical Behavior of Biomedical Materials</t>
        </is>
      </c>
      <c r="E77">
        <f>HYPERLINK("https://doi.org/10.1016/j.jmbbm.2017.10.033","DOI Link")</f>
        <v/>
      </c>
    </row>
    <row r="78">
      <c r="A78" s="1" t="n">
        <v>76</v>
      </c>
      <c r="B78" t="inlineStr">
        <is>
          <t>10.2118/189901-ms</t>
        </is>
      </c>
      <c r="C78" t="inlineStr">
        <is>
          <t>Interaction between hydraulic fracture and a preexisting fracture under triaxial stress conditions</t>
        </is>
      </c>
      <c r="D78" t="inlineStr">
        <is>
          <t>Society of Petroleum Engineers - SPE Hydraulic Fracturing Technology Conference and Exhibition 2018, HFTC 2018</t>
        </is>
      </c>
      <c r="E78">
        <f>HYPERLINK("https://doi.org/10.2118/189901-ms","DOI Link")</f>
        <v/>
      </c>
    </row>
    <row r="79">
      <c r="A79" s="1" t="n">
        <v>77</v>
      </c>
      <c r="B79" t="inlineStr">
        <is>
          <t>10.1115/MSEC2018-6598</t>
        </is>
      </c>
      <c r="C79" t="inlineStr">
        <is>
          <t>Processing-mechanical property relationship of hollow and porous carbon fibers fabricated by coaxial electrospinning</t>
        </is>
      </c>
      <c r="D79" t="inlineStr">
        <is>
          <t>ASME 2018 13th International Manufacturing Science and Engineering Conference, MSEC 2018</t>
        </is>
      </c>
      <c r="E79">
        <f>HYPERLINK("https://doi.org/10.1115/MSEC2018-6598","DOI Link")</f>
        <v/>
      </c>
    </row>
    <row r="80">
      <c r="A80" s="1" t="n">
        <v>78</v>
      </c>
      <c r="B80" t="inlineStr">
        <is>
          <t>10.1016/j.acme.2017.06.001</t>
        </is>
      </c>
      <c r="C80" t="inlineStr">
        <is>
          <t>The tension-shear fracture behavior of polymeric bone cement modified with hydroxyapatite nano-particles</t>
        </is>
      </c>
      <c r="D80" t="inlineStr">
        <is>
          <t>Archives of Civil and Mechanical Engineering</t>
        </is>
      </c>
      <c r="E80">
        <f>HYPERLINK("https://doi.org/10.1016/j.acme.2017.06.001","DOI Link")</f>
        <v/>
      </c>
    </row>
    <row r="81">
      <c r="A81" s="1" t="n">
        <v>79</v>
      </c>
      <c r="B81" t="inlineStr">
        <is>
          <t>10.1016/j.apt.2017.08.021</t>
        </is>
      </c>
      <c r="C81" t="inlineStr">
        <is>
          <t>Dynamic fracture behavior of single and contacting Poly(methyl methacrylate) particles</t>
        </is>
      </c>
      <c r="D81" t="inlineStr">
        <is>
          <t>Advanced Powder Technology</t>
        </is>
      </c>
      <c r="E81">
        <f>HYPERLINK("https://doi.org/10.1016/j.apt.2017.08.021","DOI Link")</f>
        <v/>
      </c>
    </row>
    <row r="82">
      <c r="A82" s="1" t="n">
        <v>80</v>
      </c>
      <c r="B82" t="inlineStr">
        <is>
          <t>10.13722/j.cnki.jrme.2017.0164</t>
        </is>
      </c>
      <c r="C82" t="inlineStr">
        <is>
          <t>Experimental study of crack propagation under two-hole slotted cartridge blasting with different amounts of charge</t>
        </is>
      </c>
      <c r="D82" t="inlineStr">
        <is>
          <t>Yanshilixue Yu Gongcheng Xuebao/Chinese Journal of Rock Mechanics and Engineering</t>
        </is>
      </c>
      <c r="E82">
        <f>HYPERLINK("https://doi.org/10.13722/j.cnki.jrme.2017.0164","DOI Link")</f>
        <v/>
      </c>
    </row>
    <row r="83">
      <c r="A83" s="1" t="n">
        <v>81</v>
      </c>
      <c r="B83" t="inlineStr">
        <is>
          <t>10.1016/j.engfracmech.2017.06.005</t>
        </is>
      </c>
      <c r="C83" t="inlineStr">
        <is>
          <t>Experimental verification of two stress-based criteria for mixed mode I/III brittle fracture assessment of U-notched components</t>
        </is>
      </c>
      <c r="D83" t="inlineStr">
        <is>
          <t>Engineering Fracture Mechanics</t>
        </is>
      </c>
      <c r="E83">
        <f>HYPERLINK("https://doi.org/10.1016/j.engfracmech.2017.06.005","DOI Link")</f>
        <v/>
      </c>
    </row>
    <row r="84">
      <c r="A84" s="1" t="n">
        <v>82</v>
      </c>
      <c r="B84" t="inlineStr">
        <is>
          <t>10.1016/j.ijfatigue.2017.01.046</t>
        </is>
      </c>
      <c r="C84" t="inlineStr">
        <is>
          <t>A universal functional for the physical description of fatigue crack growth in high-cycle and low-cycle fatigue conditions and in various specimen geometries</t>
        </is>
      </c>
      <c r="D84" t="inlineStr">
        <is>
          <t>International Journal of Fatigue</t>
        </is>
      </c>
      <c r="E84">
        <f>HYPERLINK("https://doi.org/10.1016/j.ijfatigue.2017.01.046","DOI Link")</f>
        <v/>
      </c>
    </row>
    <row r="85">
      <c r="A85" s="1" t="n">
        <v>83</v>
      </c>
      <c r="B85" t="inlineStr">
        <is>
          <t>10.1016/j.polymertesting.2017.02.018</t>
        </is>
      </c>
      <c r="C85" t="inlineStr">
        <is>
          <t>Size and boundary effects on notch tensile strength and fracture properties of PMMA bone cement</t>
        </is>
      </c>
      <c r="D85" t="inlineStr">
        <is>
          <t>Polymer Testing</t>
        </is>
      </c>
      <c r="E85">
        <f>HYPERLINK("https://doi.org/10.1016/j.polymertesting.2017.02.018","DOI Link")</f>
        <v/>
      </c>
    </row>
    <row r="86">
      <c r="A86" s="1" t="n">
        <v>84</v>
      </c>
      <c r="B86" t="inlineStr">
        <is>
          <t>10.2147/IJN.S131962</t>
        </is>
      </c>
      <c r="C86" t="inlineStr">
        <is>
          <t>A novel injectable calcium phosphate-based nanocomposite for the augmentation of cannulated pedicle-screw fixation</t>
        </is>
      </c>
      <c r="D86" t="inlineStr">
        <is>
          <t>International Journal of Nanomedicine</t>
        </is>
      </c>
      <c r="E86">
        <f>HYPERLINK("https://doi.org/10.2147/IJN.S131962","DOI Link")</f>
        <v/>
      </c>
    </row>
    <row r="87">
      <c r="A87" s="1" t="n">
        <v>85</v>
      </c>
      <c r="B87" t="inlineStr">
        <is>
          <t>10.1021/acs.macromol.6b02750</t>
        </is>
      </c>
      <c r="C87" t="inlineStr">
        <is>
          <t>Tetra-PEG Network Containing Ionic Liquid Synthesized via Michael Addition Reaction and Its Application to Polymer Actuator</t>
        </is>
      </c>
      <c r="D87" t="inlineStr">
        <is>
          <t>Macromolecules</t>
        </is>
      </c>
      <c r="E87">
        <f>HYPERLINK("https://doi.org/10.1021/acs.macromol.6b02750","DOI Link")</f>
        <v/>
      </c>
    </row>
    <row r="88">
      <c r="A88" s="1" t="n">
        <v>86</v>
      </c>
      <c r="B88" t="inlineStr">
        <is>
          <t>10.11883/1001-1455(2017)02-0262-07</t>
        </is>
      </c>
      <c r="C88" t="inlineStr">
        <is>
          <t>Experimental study on blasting crack initiation and propagation behavior in compression stress field</t>
        </is>
      </c>
      <c r="D88" t="inlineStr">
        <is>
          <t>Baozha Yu Chongji/Explosion and Shock Waves</t>
        </is>
      </c>
      <c r="E88">
        <f>HYPERLINK("https://doi.org/10.11883/1001-1455(2017)02-0262-07","DOI Link")</f>
        <v/>
      </c>
    </row>
    <row r="89">
      <c r="A89" s="1" t="n">
        <v>87</v>
      </c>
      <c r="B89" t="inlineStr">
        <is>
          <t>10.16058/j.issn.1005-0930.2017.01.009</t>
        </is>
      </c>
      <c r="C89" t="inlineStr">
        <is>
          <t>Concurrent measurement of tensile strength and fracture toughness of quasi-brittle material using u-notched Beams: experimental analysis</t>
        </is>
      </c>
      <c r="D89" t="inlineStr">
        <is>
          <t>Yingyong Jichu yu Gongcheng Kexue Xuebao/Journal of Basic Science and Engineering</t>
        </is>
      </c>
      <c r="E89">
        <f>HYPERLINK("https://doi.org/10.16058/j.issn.1005-0930.2017.01.009","DOI Link")</f>
        <v/>
      </c>
    </row>
    <row r="90">
      <c r="A90" s="1" t="n">
        <v>88</v>
      </c>
      <c r="B90" t="inlineStr">
        <is>
          <t>10.1007/978-3-319-42028-8_1</t>
        </is>
      </c>
      <c r="C90" t="inlineStr">
        <is>
          <t>Effect of specimen holder on static and fatigue tests on titanium/cement interfaces</t>
        </is>
      </c>
      <c r="D90" t="inlineStr">
        <is>
          <t>Conference Proceedings of the Society for Experimental Mechanics Series</t>
        </is>
      </c>
      <c r="E90">
        <f>HYPERLINK("https://doi.org/10.1007/978-3-319-42028-8_1","DOI Link")</f>
        <v/>
      </c>
    </row>
    <row r="91">
      <c r="A91" s="1" t="n">
        <v>89</v>
      </c>
      <c r="B91" t="inlineStr">
        <is>
          <t>10.1080/01694243.2016.1178831</t>
        </is>
      </c>
      <c r="C91" t="inlineStr">
        <is>
          <t>Experimental and numerical investigations of crack face adhesive bonding effect on the mixed-mode fracture strength of PMMA</t>
        </is>
      </c>
      <c r="D91" t="inlineStr">
        <is>
          <t>Journal of Adhesion Science and Technology</t>
        </is>
      </c>
      <c r="E91">
        <f>HYPERLINK("https://doi.org/10.1080/01694243.2016.1178831","DOI Link")</f>
        <v/>
      </c>
    </row>
    <row r="92">
      <c r="A92" s="1" t="n">
        <v>90</v>
      </c>
      <c r="B92" t="inlineStr">
        <is>
          <t>10.1134/S1029959916040020</t>
        </is>
      </c>
      <c r="C92" t="inlineStr">
        <is>
          <t>Fracture assessment of polymethyl methacrylate using sharp notched disc bend specimens under mixed mode I + III loading</t>
        </is>
      </c>
      <c r="D92" t="inlineStr">
        <is>
          <t>Physical Mesomechanics</t>
        </is>
      </c>
      <c r="E92">
        <f>HYPERLINK("https://doi.org/10.1134/S1029959916040020","DOI Link")</f>
        <v/>
      </c>
    </row>
    <row r="93">
      <c r="A93" s="1" t="n">
        <v>91</v>
      </c>
      <c r="B93" t="inlineStr">
        <is>
          <t>10.1134/S1029959916030115</t>
        </is>
      </c>
      <c r="C93" t="inlineStr">
        <is>
          <t>Mixed mode I/II brittle fracture in V-notched Brazilian disk specimens under negative mode I conditions</t>
        </is>
      </c>
      <c r="D93" t="inlineStr">
        <is>
          <t>Physical Mesomechanics</t>
        </is>
      </c>
      <c r="E93">
        <f>HYPERLINK("https://doi.org/10.1134/S1029959916030115","DOI Link")</f>
        <v/>
      </c>
    </row>
    <row r="94">
      <c r="A94" s="1" t="n">
        <v>92</v>
      </c>
      <c r="B94" t="inlineStr">
        <is>
          <t>10.13225/j.cnki.jccs.2015.0370</t>
        </is>
      </c>
      <c r="C94" t="inlineStr">
        <is>
          <t>Dynamic caustics experiment on crack propagation of defective medium under the effect of explosive stress waves of double holes</t>
        </is>
      </c>
      <c r="D94" t="inlineStr">
        <is>
          <t>Meitan Xuebao/Journal of the China Coal Society</t>
        </is>
      </c>
      <c r="E94">
        <f>HYPERLINK("https://doi.org/10.13225/j.cnki.jccs.2015.0370","DOI Link")</f>
        <v/>
      </c>
    </row>
    <row r="95">
      <c r="A95" s="1" t="n">
        <v>93</v>
      </c>
      <c r="B95" t="inlineStr">
        <is>
          <t>10.1016/j.carbon.2016.01.036</t>
        </is>
      </c>
      <c r="C95" t="inlineStr">
        <is>
          <t>Mechanical properties investigation of bilayer graphene/poly(methyl methacrylate) thin films at macro, micro and nanoscale</t>
        </is>
      </c>
      <c r="D95" t="inlineStr">
        <is>
          <t>Carbon</t>
        </is>
      </c>
      <c r="E95">
        <f>HYPERLINK("https://doi.org/10.1016/j.carbon.2016.01.036","DOI Link")</f>
        <v/>
      </c>
    </row>
    <row r="96">
      <c r="A96" s="1" t="n">
        <v>94</v>
      </c>
      <c r="B96" t="inlineStr">
        <is>
          <t>10.1016/j.polymertesting.2016.01.004</t>
        </is>
      </c>
      <c r="C96" t="inlineStr">
        <is>
          <t>Evaluation of the effect of water content on the stress optical coefficient in PMMA</t>
        </is>
      </c>
      <c r="D96" t="inlineStr">
        <is>
          <t>Polymer Testing</t>
        </is>
      </c>
      <c r="E96">
        <f>HYPERLINK("https://doi.org/10.1016/j.polymertesting.2016.01.004","DOI Link")</f>
        <v/>
      </c>
    </row>
    <row r="97">
      <c r="A97" s="1" t="n">
        <v>95</v>
      </c>
      <c r="B97" t="inlineStr">
        <is>
          <t>10.1007/s11223-016-9761-4</t>
        </is>
      </c>
      <c r="C97" t="inlineStr">
        <is>
          <t>Tensile Fracture Analysis of Key-Hole Notches by Means of the Strain Energy Density</t>
        </is>
      </c>
      <c r="D97" t="inlineStr">
        <is>
          <t>Strength of Materials</t>
        </is>
      </c>
      <c r="E97">
        <f>HYPERLINK("https://doi.org/10.1007/s11223-016-9761-4","DOI Link")</f>
        <v/>
      </c>
    </row>
    <row r="98">
      <c r="A98" s="1" t="n">
        <v>96</v>
      </c>
      <c r="B98" t="inlineStr">
        <is>
          <t>10.1520/JTE20140496</t>
        </is>
      </c>
      <c r="C98" t="inlineStr">
        <is>
          <t>Static strength of V-notches with end holes under combined tension-shear loading: Experimental measurement by the disk test and theoretical prediction by the local energy</t>
        </is>
      </c>
      <c r="D98" t="inlineStr">
        <is>
          <t>Journal of Testing and Evaluation</t>
        </is>
      </c>
      <c r="E98">
        <f>HYPERLINK("https://doi.org/10.1520/JTE20140496","DOI Link")</f>
        <v/>
      </c>
    </row>
    <row r="99">
      <c r="A99" s="1" t="n">
        <v>97</v>
      </c>
      <c r="B99" t="inlineStr">
        <is>
          <t>10.1016/j.compstruct.2015.09.001</t>
        </is>
      </c>
      <c r="C99" t="inlineStr">
        <is>
          <t>Tensile fracture behavior of short carbon nanotube reinforced polymer composites: A coarse-grained model</t>
        </is>
      </c>
      <c r="D99" t="inlineStr">
        <is>
          <t>Composite Structures</t>
        </is>
      </c>
      <c r="E99">
        <f>HYPERLINK("https://doi.org/10.1016/j.compstruct.2015.09.001","DOI Link")</f>
        <v/>
      </c>
    </row>
    <row r="100">
      <c r="A100" s="1" t="n">
        <v>98</v>
      </c>
      <c r="B100" t="inlineStr">
        <is>
          <t>10.1007/s00707-015-1404-5</t>
        </is>
      </c>
      <c r="C100" t="inlineStr">
        <is>
          <t>Combined tension–shear fracture analysis of V-notches with end holes</t>
        </is>
      </c>
      <c r="D100" t="inlineStr">
        <is>
          <t>Acta Mechanica</t>
        </is>
      </c>
      <c r="E100">
        <f>HYPERLINK("https://doi.org/10.1007/s00707-015-1404-5","DOI Link")</f>
        <v/>
      </c>
    </row>
    <row r="101">
      <c r="A101" s="1" t="n">
        <v>99</v>
      </c>
      <c r="B101" t="inlineStr">
        <is>
          <t>10.1088/1748-6041/10/6/065009</t>
        </is>
      </c>
      <c r="C101" t="inlineStr">
        <is>
          <t>Bone engineering by phosphorylated-pullulan and β-TCP composite</t>
        </is>
      </c>
      <c r="D101" t="inlineStr">
        <is>
          <t>Biomedical Materials (Bristol)</t>
        </is>
      </c>
      <c r="E101">
        <f>HYPERLINK("https://doi.org/10.1088/1748-6041/10/6/065009","DOI Link")</f>
        <v/>
      </c>
    </row>
    <row r="102">
      <c r="A102" s="1" t="n">
        <v>100</v>
      </c>
      <c r="B102" t="inlineStr">
        <is>
          <t>10.1590/1516-1439.024415</t>
        </is>
      </c>
      <c r="C102" t="inlineStr">
        <is>
          <t>Tensile bond strength of a soft liner to an acrylic resin after primer application and thermocycling</t>
        </is>
      </c>
      <c r="D102" t="inlineStr">
        <is>
          <t>Materials Research</t>
        </is>
      </c>
      <c r="E102">
        <f>HYPERLINK("https://doi.org/10.1590/1516-1439.024415","DOI Link")</f>
        <v/>
      </c>
    </row>
    <row r="103">
      <c r="A103" s="1" t="n">
        <v>101</v>
      </c>
      <c r="B103" t="inlineStr">
        <is>
          <t>10.1134/S1029959915040050</t>
        </is>
      </c>
      <c r="C103" t="inlineStr">
        <is>
          <t>Mode I Fracture Analysis of Polymethylmetacrylate Using Modified Energy-Based Models</t>
        </is>
      </c>
      <c r="D103" t="inlineStr">
        <is>
          <t>Physical Mesomechanics</t>
        </is>
      </c>
      <c r="E103">
        <f>HYPERLINK("https://doi.org/10.1134/S1029959915040050","DOI Link")</f>
        <v/>
      </c>
    </row>
    <row r="104">
      <c r="A104" s="1" t="n">
        <v>102</v>
      </c>
      <c r="B104" t="inlineStr">
        <is>
          <t>10.1002/adem.201500021</t>
        </is>
      </c>
      <c r="C104" t="inlineStr">
        <is>
          <t>Macroscopic Bifurcation and Fracture Mechanism of Polymethyl Methacrylate</t>
        </is>
      </c>
      <c r="D104" t="inlineStr">
        <is>
          <t>Advanced Engineering Materials</t>
        </is>
      </c>
      <c r="E104">
        <f>HYPERLINK("https://doi.org/10.1002/adem.201500021","DOI Link")</f>
        <v/>
      </c>
    </row>
    <row r="105">
      <c r="A105" s="1" t="n">
        <v>103</v>
      </c>
      <c r="B105" t="inlineStr">
        <is>
          <t>10.1007/s00113-015-0050-7</t>
        </is>
      </c>
      <c r="C105" t="inlineStr">
        <is>
          <t>Biomechanics of implant augmentation</t>
        </is>
      </c>
      <c r="D105" t="inlineStr">
        <is>
          <t>Unfallchirurg</t>
        </is>
      </c>
      <c r="E105">
        <f>HYPERLINK("https://doi.org/10.1007/s00113-015-0050-7","DOI Link")</f>
        <v/>
      </c>
    </row>
    <row r="106">
      <c r="A106" s="1" t="n">
        <v>104</v>
      </c>
      <c r="B106" t="inlineStr">
        <is>
          <t>10.12659/MSM.893845</t>
        </is>
      </c>
      <c r="C106" t="inlineStr">
        <is>
          <t>Preparation of calcium phosphate cement and polymethyl methacrylate for biological composite bone cements</t>
        </is>
      </c>
      <c r="D106" t="inlineStr">
        <is>
          <t>Medical Science Monitor</t>
        </is>
      </c>
      <c r="E106">
        <f>HYPERLINK("https://doi.org/10.12659/MSM.893845","DOI Link")</f>
        <v/>
      </c>
    </row>
    <row r="107">
      <c r="A107" s="1" t="n">
        <v>105</v>
      </c>
      <c r="B107" t="inlineStr">
        <is>
          <t>10.1007/s11340-014-9949-0</t>
        </is>
      </c>
      <c r="C107" t="inlineStr">
        <is>
          <t>Fracture Study on Key-Hole Notches Under Tension: Two Brittle Fracture Criteria and Notch Fracture Toughness Measurement by the Disk Test</t>
        </is>
      </c>
      <c r="D107" t="inlineStr">
        <is>
          <t>Experimental Mechanics</t>
        </is>
      </c>
      <c r="E107">
        <f>HYPERLINK("https://doi.org/10.1007/s11340-014-9949-0","DOI Link")</f>
        <v/>
      </c>
    </row>
    <row r="108">
      <c r="A108" s="1" t="n">
        <v>106</v>
      </c>
      <c r="B108" t="inlineStr">
        <is>
          <t>10.1016/S0020-1383(15)30031-0</t>
        </is>
      </c>
      <c r="C108" t="inlineStr">
        <is>
          <t>PMMA-augmented SI screw: A biomechanical analysis of stiffness and pull-out force in a matched paired human cadaveric model</t>
        </is>
      </c>
      <c r="D108" t="inlineStr">
        <is>
          <t>Injury</t>
        </is>
      </c>
      <c r="E108">
        <f>HYPERLINK("https://doi.org/10.1016/S0020-1383(15)30031-0","DOI Link")</f>
        <v/>
      </c>
    </row>
    <row r="109">
      <c r="A109" s="1" t="n">
        <v>107</v>
      </c>
      <c r="B109" t="inlineStr">
        <is>
          <t>10.5267/j.esm.2014.12.001</t>
        </is>
      </c>
      <c r="C109" t="inlineStr">
        <is>
          <t>Tensile fracture analysis of blunt notched pmma specimens by means of the strain energy density</t>
        </is>
      </c>
      <c r="D109" t="inlineStr">
        <is>
          <t>Engineering Solid Mechanics</t>
        </is>
      </c>
      <c r="E109">
        <f>HYPERLINK("https://doi.org/10.5267/j.esm.2014.12.001","DOI Link")</f>
        <v/>
      </c>
    </row>
    <row r="110">
      <c r="A110" s="1" t="n">
        <v>108</v>
      </c>
      <c r="B110" t="inlineStr">
        <is>
          <t>10.5545/sv-jme.2014.2249</t>
        </is>
      </c>
      <c r="C110" t="inlineStr">
        <is>
          <t>The mechanical properties of moulded and thermoformed denture resins</t>
        </is>
      </c>
      <c r="D110" t="inlineStr">
        <is>
          <t>Strojniski Vestnik/Journal of Mechanical Engineering</t>
        </is>
      </c>
      <c r="E110">
        <f>HYPERLINK("https://doi.org/10.5545/sv-jme.2014.2249","DOI Link")</f>
        <v/>
      </c>
    </row>
    <row r="111">
      <c r="A111" s="1" t="n">
        <v>109</v>
      </c>
      <c r="B111" t="inlineStr">
        <is>
          <t>10.1016/j.polymer.2014.06.019</t>
        </is>
      </c>
      <c r="C111" t="inlineStr">
        <is>
          <t>Fracture-induced activation in mechanophore-linked, rubber toughened PMMA</t>
        </is>
      </c>
      <c r="D111" t="inlineStr">
        <is>
          <t>Polymer</t>
        </is>
      </c>
      <c r="E111">
        <f>HYPERLINK("https://doi.org/10.1016/j.polymer.2014.06.019","DOI Link")</f>
        <v/>
      </c>
    </row>
    <row r="112">
      <c r="A112" s="1" t="n">
        <v>110</v>
      </c>
      <c r="B112" t="inlineStr">
        <is>
          <t>10.2147/IJN.S61964</t>
        </is>
      </c>
      <c r="C112" t="inlineStr">
        <is>
          <t>Effect of additive particles on mechanical, thermal, and cell functioning properties of poly(methyl methacrylate) cement</t>
        </is>
      </c>
      <c r="D112" t="inlineStr">
        <is>
          <t>International Journal of Nanomedicine</t>
        </is>
      </c>
      <c r="E112">
        <f>HYPERLINK("https://doi.org/10.2147/IJN.S61964","DOI Link")</f>
        <v/>
      </c>
    </row>
    <row r="113">
      <c r="A113" s="1" t="n">
        <v>111</v>
      </c>
      <c r="B113" t="inlineStr">
        <is>
          <t>10.2147/IJN.S59253</t>
        </is>
      </c>
      <c r="C113" t="inlineStr">
        <is>
          <t>Fracture toughness of titanium-cement interfaces: Effects of fibers and loading angles</t>
        </is>
      </c>
      <c r="D113" t="inlineStr">
        <is>
          <t>International Journal of Nanomedicine</t>
        </is>
      </c>
      <c r="E113">
        <f>HYPERLINK("https://doi.org/10.2147/IJN.S59253","DOI Link")</f>
        <v/>
      </c>
    </row>
    <row r="114">
      <c r="A114" s="1" t="n">
        <v>112</v>
      </c>
      <c r="B114" t="inlineStr">
        <is>
          <t>10.1007/978-3-319-00771-7_13</t>
        </is>
      </c>
      <c r="C114" t="inlineStr">
        <is>
          <t>Extreme tensile damage and failure in glassy polymers via dynamic-tensile-extrusion</t>
        </is>
      </c>
      <c r="D114" t="inlineStr">
        <is>
          <t>Conference Proceedings of the Society for Experimental Mechanics Series</t>
        </is>
      </c>
      <c r="E114">
        <f>HYPERLINK("https://doi.org/10.1007/978-3-319-00771-7_13","DOI Link")</f>
        <v/>
      </c>
    </row>
    <row r="115">
      <c r="A115" s="1" t="n">
        <v>113</v>
      </c>
      <c r="B115" t="inlineStr">
        <is>
          <t>10.5301/JABFM.5000177</t>
        </is>
      </c>
      <c r="C115" t="inlineStr">
        <is>
          <t>Interfacial sliding properties of bone screw materials and their effect on screw fixation strength</t>
        </is>
      </c>
      <c r="D115" t="inlineStr">
        <is>
          <t>Journal of Applied Biomaterials and Functional Materials</t>
        </is>
      </c>
      <c r="E115">
        <f>HYPERLINK("https://doi.org/10.5301/JABFM.5000177","DOI Link")</f>
        <v/>
      </c>
    </row>
    <row r="116">
      <c r="A116" s="1" t="n">
        <v>114</v>
      </c>
      <c r="B116" t="inlineStr">
        <is>
          <t>10.1016/j.proeng.2014.11.806</t>
        </is>
      </c>
      <c r="C116" t="inlineStr">
        <is>
          <t>Effect of fiber patterns on the fracture of implant/cement interfaces</t>
        </is>
      </c>
      <c r="D116" t="inlineStr">
        <is>
          <t>Procedia Engineering</t>
        </is>
      </c>
      <c r="E116">
        <f>HYPERLINK("https://doi.org/10.1016/j.proeng.2014.11.806","DOI Link")</f>
        <v/>
      </c>
    </row>
    <row r="117">
      <c r="A117" s="1" t="n">
        <v>115</v>
      </c>
      <c r="B117" t="inlineStr">
        <is>
          <t>10.1088/1757-899X/62/1/012028</t>
        </is>
      </c>
      <c r="C117" t="inlineStr">
        <is>
          <t>Tensile deformation mechanisms of ABS/PMMA/EMA blends</t>
        </is>
      </c>
      <c r="D117" t="inlineStr">
        <is>
          <t>IOP Conference Series: Materials Science and Engineering</t>
        </is>
      </c>
      <c r="E117">
        <f>HYPERLINK("https://doi.org/10.1088/1757-899X/62/1/012028","DOI Link")</f>
        <v/>
      </c>
    </row>
    <row r="118">
      <c r="A118" s="1" t="n">
        <v>116</v>
      </c>
      <c r="B118" t="inlineStr">
        <is>
          <t>10.4028/www.scientific.net/AMM.566.298</t>
        </is>
      </c>
      <c r="C118" t="inlineStr">
        <is>
          <t>Velocity-toughening and crack speed oscillations in the dynamic fracture of PMMA plates</t>
        </is>
      </c>
      <c r="D118" t="inlineStr">
        <is>
          <t>Applied Mechanics and Materials</t>
        </is>
      </c>
      <c r="E118">
        <f>HYPERLINK("https://doi.org/10.4028/www.scientific.net/AMM.566.298","DOI Link")</f>
        <v/>
      </c>
    </row>
    <row r="119">
      <c r="A119" s="1" t="n">
        <v>117</v>
      </c>
      <c r="B119" t="inlineStr">
        <is>
          <t>10.1016/j.tafmec.2014.02.001</t>
        </is>
      </c>
      <c r="C119" t="inlineStr">
        <is>
          <t>Interaction of two parallel U-notches with tip cracks in PMMA plates under tension using digital image correlation</t>
        </is>
      </c>
      <c r="D119" t="inlineStr">
        <is>
          <t>Theoretical and Applied Fracture Mechanics</t>
        </is>
      </c>
      <c r="E119">
        <f>HYPERLINK("https://doi.org/10.1016/j.tafmec.2014.02.001","DOI Link")</f>
        <v/>
      </c>
    </row>
    <row r="120">
      <c r="A120" s="1" t="n">
        <v>118</v>
      </c>
      <c r="B120" t="inlineStr">
        <is>
          <t>10.1002/jbm.a.34505</t>
        </is>
      </c>
      <c r="C120" t="inlineStr">
        <is>
          <t>The innovative application of a novel bone adhesive for facial fracture osteosynthesis - In vitro and in vivo results</t>
        </is>
      </c>
      <c r="D120" t="inlineStr">
        <is>
          <t>Journal of Biomedical Materials Research - Part A</t>
        </is>
      </c>
      <c r="E120">
        <f>HYPERLINK("https://doi.org/10.1002/jbm.a.34505","DOI Link")</f>
        <v/>
      </c>
    </row>
    <row r="121">
      <c r="A121" s="1" t="n">
        <v>119</v>
      </c>
      <c r="B121" t="inlineStr">
        <is>
          <t>10.1016/j.polymertesting.2013.04.010</t>
        </is>
      </c>
      <c r="C121" t="inlineStr">
        <is>
          <t>Tensile, fracture and impact behavior of transparent Interpenetrating Polymer Networks with polyurethane-poly(methyl methacrylate)</t>
        </is>
      </c>
      <c r="D121" t="inlineStr">
        <is>
          <t>Polymer Testing</t>
        </is>
      </c>
      <c r="E121">
        <f>HYPERLINK("https://doi.org/10.1016/j.polymertesting.2013.04.010","DOI Link")</f>
        <v/>
      </c>
    </row>
    <row r="122">
      <c r="A122" s="1" t="n">
        <v>120</v>
      </c>
      <c r="B122" t="inlineStr">
        <is>
          <t>10.1016/j.jmbbm.2012.12.011</t>
        </is>
      </c>
      <c r="C122" t="inlineStr">
        <is>
          <t>Effect of high-pressure polymerization on mechanical properties of PMMA denture base resin</t>
        </is>
      </c>
      <c r="D122" t="inlineStr">
        <is>
          <t>Journal of the Mechanical Behavior of Biomedical Materials</t>
        </is>
      </c>
      <c r="E122">
        <f>HYPERLINK("https://doi.org/10.1016/j.jmbbm.2012.12.011","DOI Link")</f>
        <v/>
      </c>
    </row>
    <row r="123">
      <c r="A123" s="1" t="n">
        <v>121</v>
      </c>
      <c r="B123" t="inlineStr">
        <is>
          <t>10.1590/1678-775720130066</t>
        </is>
      </c>
      <c r="C123" t="inlineStr">
        <is>
          <t>Effect of silica coating and silane surface treatment on the bond strength of soft denture liner to denture base material</t>
        </is>
      </c>
      <c r="D123" t="inlineStr">
        <is>
          <t>Journal of Applied Oral Science</t>
        </is>
      </c>
      <c r="E123">
        <f>HYPERLINK("https://doi.org/10.1590/1678-775720130066","DOI Link")</f>
        <v/>
      </c>
    </row>
    <row r="124">
      <c r="A124" s="1" t="n">
        <v>122</v>
      </c>
      <c r="B124" t="inlineStr">
        <is>
          <t>10.1016/j.matdes.2013.01.074</t>
        </is>
      </c>
      <c r="C124" t="inlineStr">
        <is>
          <t>A synthesis of Polymethylmethacrylate data from U-notched specimens and V-notches with end holes by means of local energy</t>
        </is>
      </c>
      <c r="D124" t="inlineStr">
        <is>
          <t>Materials and Design</t>
        </is>
      </c>
      <c r="E124">
        <f>HYPERLINK("https://doi.org/10.1016/j.matdes.2013.01.074","DOI Link")</f>
        <v/>
      </c>
    </row>
    <row r="125">
      <c r="A125" s="1" t="n">
        <v>123</v>
      </c>
      <c r="B125" t="inlineStr">
        <is>
          <t>10.1016/j.ijadhadh.2012.10.005</t>
        </is>
      </c>
      <c r="C125" t="inlineStr">
        <is>
          <t>Mechanical characterization of adhesive joints with dissimilar substrates for marine applications</t>
        </is>
      </c>
      <c r="D125" t="inlineStr">
        <is>
          <t>International Journal of Adhesion and Adhesives</t>
        </is>
      </c>
      <c r="E125">
        <f>HYPERLINK("https://doi.org/10.1016/j.ijadhadh.2012.10.005","DOI Link")</f>
        <v/>
      </c>
    </row>
    <row r="126">
      <c r="A126" s="1" t="n">
        <v>124</v>
      </c>
      <c r="B126" t="inlineStr">
        <is>
          <t>10.1016/j.matdes.2012.08.057</t>
        </is>
      </c>
      <c r="C126" t="inlineStr">
        <is>
          <t>Effect of bolt clamping force on the fracture strength of mixed mode fracture in an edge crack with different sizes: Experimental and numerical investigations</t>
        </is>
      </c>
      <c r="D126" t="inlineStr">
        <is>
          <t>Materials and Design</t>
        </is>
      </c>
      <c r="E126">
        <f>HYPERLINK("https://doi.org/10.1016/j.matdes.2012.08.057","DOI Link")</f>
        <v/>
      </c>
    </row>
    <row r="127">
      <c r="A127" s="1" t="n">
        <v>125</v>
      </c>
      <c r="B127" t="inlineStr">
        <is>
          <t>10.4028/www.scientific.net/AMM.217-219.2308</t>
        </is>
      </c>
      <c r="C127" t="inlineStr">
        <is>
          <t>Twin-shear yield criterion for V-notches brittle fracture under mixed modes</t>
        </is>
      </c>
      <c r="D127" t="inlineStr">
        <is>
          <t>Applied Mechanics and Materials</t>
        </is>
      </c>
      <c r="E127">
        <f>HYPERLINK("https://doi.org/10.4028/www.scientific.net/AMM.217-219.2308","DOI Link")</f>
        <v/>
      </c>
    </row>
    <row r="128">
      <c r="A128" s="1" t="n">
        <v>126</v>
      </c>
      <c r="B128" t="inlineStr">
        <is>
          <t>10.3139/217.2626</t>
        </is>
      </c>
      <c r="C128" t="inlineStr">
        <is>
          <t>Mechanical properties and fracture morphology of blends of PC with PMMA</t>
        </is>
      </c>
      <c r="D128" t="inlineStr">
        <is>
          <t>International Polymer Processing</t>
        </is>
      </c>
      <c r="E128">
        <f>HYPERLINK("https://doi.org/10.3139/217.2626","DOI Link")</f>
        <v/>
      </c>
    </row>
    <row r="129">
      <c r="A129" s="1" t="n">
        <v>127</v>
      </c>
      <c r="B129" t="inlineStr">
        <is>
          <t>10.1016/j.jbiomech.2012.03.003</t>
        </is>
      </c>
      <c r="C129" t="inlineStr">
        <is>
          <t>Mechanism of fractures of adjacent and augmented vertebrae following simulated vertebroplasty</t>
        </is>
      </c>
      <c r="D129" t="inlineStr">
        <is>
          <t>Journal of Biomechanics</t>
        </is>
      </c>
      <c r="E129">
        <f>HYPERLINK("https://doi.org/10.1016/j.jbiomech.2012.03.003","DOI Link")</f>
        <v/>
      </c>
    </row>
    <row r="130">
      <c r="A130" s="1" t="n">
        <v>128</v>
      </c>
      <c r="B130" t="inlineStr">
        <is>
          <t>10.4103/0970-9290.100415</t>
        </is>
      </c>
      <c r="C130" t="inlineStr">
        <is>
          <t>In vitro comparative evaluation of the effect of two different fiber reinforcements on the fracture toughness of provisional restorative resins</t>
        </is>
      </c>
      <c r="D130" t="inlineStr">
        <is>
          <t>Indian Journal of Dental Research</t>
        </is>
      </c>
      <c r="E130">
        <f>HYPERLINK("https://doi.org/10.4103/0970-9290.100415","DOI Link")</f>
        <v/>
      </c>
    </row>
    <row r="131">
      <c r="A131" s="1" t="n">
        <v>129</v>
      </c>
      <c r="B131" t="inlineStr">
        <is>
          <t>10.1007/s10856-011-4481-6</t>
        </is>
      </c>
      <c r="C131" t="inlineStr">
        <is>
          <t>An innovative multi-component variate that reveals hierarchy and evolution of structural damage in a solid: Application to acrylic bone cement</t>
        </is>
      </c>
      <c r="D131" t="inlineStr">
        <is>
          <t>Journal of Materials Science: Materials in Medicine</t>
        </is>
      </c>
      <c r="E131">
        <f>HYPERLINK("https://doi.org/10.1007/s10856-011-4481-6","DOI Link")</f>
        <v/>
      </c>
    </row>
    <row r="132">
      <c r="A132" s="1" t="n">
        <v>130</v>
      </c>
      <c r="B132" t="inlineStr">
        <is>
          <t>10.1016/j.msea.2011.11.036</t>
        </is>
      </c>
      <c r="C132" t="inlineStr">
        <is>
          <t>Investigating bolt clamping force effect on the mixed mode fracture strength and stress intensity factor for an edge crack in PMMA specimens</t>
        </is>
      </c>
      <c r="D132" t="inlineStr">
        <is>
          <t>Materials Science and Engineering A</t>
        </is>
      </c>
      <c r="E132">
        <f>HYPERLINK("https://doi.org/10.1016/j.msea.2011.11.036","DOI Link")</f>
        <v/>
      </c>
    </row>
    <row r="133">
      <c r="A133" s="1" t="n">
        <v>131</v>
      </c>
      <c r="B133" t="inlineStr">
        <is>
          <t>10.3290/j.jad.a22764</t>
        </is>
      </c>
      <c r="C133" t="inlineStr">
        <is>
          <t>Dentin bonding performance and ability of four MMA-based adhesive resins to prevent demineralization along the hybrid layer</t>
        </is>
      </c>
      <c r="D133" t="inlineStr">
        <is>
          <t>Journal of Adhesive Dentistry</t>
        </is>
      </c>
      <c r="E133">
        <f>HYPERLINK("https://doi.org/10.3290/j.jad.a22764","DOI Link")</f>
        <v/>
      </c>
    </row>
    <row r="134">
      <c r="A134" s="1" t="n">
        <v>132</v>
      </c>
      <c r="B134" t="inlineStr">
        <is>
          <t>10.4028/www.scientific.net/AMM.130-134.2383</t>
        </is>
      </c>
      <c r="C134" t="inlineStr">
        <is>
          <t>Preparation and property study of PMMA/ASA alloy</t>
        </is>
      </c>
      <c r="D134" t="inlineStr">
        <is>
          <t>Applied Mechanics and Materials</t>
        </is>
      </c>
      <c r="E134">
        <f>HYPERLINK("https://doi.org/10.4028/www.scientific.net/AMM.130-134.2383","DOI Link")</f>
        <v/>
      </c>
    </row>
    <row r="135">
      <c r="A135" s="1" t="n">
        <v>133</v>
      </c>
      <c r="B135" t="inlineStr">
        <is>
          <t>10.1016/j.polymer.2011.09.054</t>
        </is>
      </c>
      <c r="C135" t="inlineStr">
        <is>
          <t>Preparation and properties of PVC/PMMA-g-imogolite nanohybrid via surface-initiated radical polymerization</t>
        </is>
      </c>
      <c r="D135" t="inlineStr">
        <is>
          <t>Polymer</t>
        </is>
      </c>
      <c r="E135">
        <f>HYPERLINK("https://doi.org/10.1016/j.polymer.2011.09.054","DOI Link")</f>
        <v/>
      </c>
    </row>
    <row r="136">
      <c r="A136" s="1" t="n">
        <v>134</v>
      </c>
      <c r="B136" t="inlineStr">
        <is>
          <t>10.4028/www.scientific.net/AMM.70.159</t>
        </is>
      </c>
      <c r="C136" t="inlineStr">
        <is>
          <t>Experimental and theoretical study of fracture paths in brittle cracked materials subjected to pure mode II loading</t>
        </is>
      </c>
      <c r="D136" t="inlineStr">
        <is>
          <t>Applied Mechanics and Materials</t>
        </is>
      </c>
      <c r="E136">
        <f>HYPERLINK("https://doi.org/10.4028/www.scientific.net/AMM.70.159","DOI Link")</f>
        <v/>
      </c>
    </row>
    <row r="137">
      <c r="A137" s="1" t="n">
        <v>135</v>
      </c>
      <c r="B137" t="inlineStr">
        <is>
          <t>10.1021/ma2001965</t>
        </is>
      </c>
      <c r="C137" t="inlineStr">
        <is>
          <t>Microstructure and mechanical properties of polypropylene/poly(methyl methacrylate) nanocomposite prepared using supercritical carbon dioxide</t>
        </is>
      </c>
      <c r="D137" t="inlineStr">
        <is>
          <t>Macromolecules</t>
        </is>
      </c>
      <c r="E137">
        <f>HYPERLINK("https://doi.org/10.1021/ma2001965","DOI Link")</f>
        <v/>
      </c>
    </row>
    <row r="138">
      <c r="A138" s="1" t="n">
        <v>136</v>
      </c>
      <c r="B138" t="inlineStr">
        <is>
          <t>10.1016/j.ijimpeng.2010.10.025</t>
        </is>
      </c>
      <c r="C138" t="inlineStr">
        <is>
          <t>Exploring the role of shear in oblique impacts: A comparison of experimental and numerical results for planar targets</t>
        </is>
      </c>
      <c r="D138" t="inlineStr">
        <is>
          <t>International Journal of Impact Engineering</t>
        </is>
      </c>
      <c r="E138">
        <f>HYPERLINK("https://doi.org/10.1016/j.ijimpeng.2010.10.025","DOI Link")</f>
        <v/>
      </c>
    </row>
    <row r="139">
      <c r="A139" s="1" t="n">
        <v>137</v>
      </c>
      <c r="B139" t="inlineStr">
        <is>
          <t>10.1007/978-1-4614-0222-0_9</t>
        </is>
      </c>
      <c r="C139" t="inlineStr">
        <is>
          <t>The influence of sample thickness on the DCDC fracture test</t>
        </is>
      </c>
      <c r="D139" t="inlineStr">
        <is>
          <t>Conference Proceedings of the Society for Experimental Mechanics Series</t>
        </is>
      </c>
      <c r="E139">
        <f>HYPERLINK("https://doi.org/10.1007/978-1-4614-0222-0_9","DOI Link")</f>
        <v/>
      </c>
    </row>
    <row r="140">
      <c r="A140" s="1" t="n">
        <v>138</v>
      </c>
      <c r="B140" t="inlineStr">
        <is>
          <t>10.1007/978-1-4614-0219-0_19</t>
        </is>
      </c>
      <c r="C140" t="inlineStr">
        <is>
          <t>Nanoscale fracture resistance measurement of a composite bone cement</t>
        </is>
      </c>
      <c r="D140" t="inlineStr">
        <is>
          <t>Conference Proceedings of the Society for Experimental Mechanics Series</t>
        </is>
      </c>
      <c r="E140">
        <f>HYPERLINK("https://doi.org/10.1007/978-1-4614-0219-0_19","DOI Link")</f>
        <v/>
      </c>
    </row>
    <row r="141">
      <c r="A141" s="1" t="n">
        <v>139</v>
      </c>
      <c r="B141" t="inlineStr">
        <is>
          <t>10.1007/978-1-4614-0216-9_16</t>
        </is>
      </c>
      <c r="C141" t="inlineStr">
        <is>
          <t>Development and characterization of a PU-PMMA transparent interpenetrating polymer networks (t-IPNs)</t>
        </is>
      </c>
      <c r="D141" t="inlineStr">
        <is>
          <t>Conference Proceedings of the Society for Experimental Mechanics Series</t>
        </is>
      </c>
      <c r="E141">
        <f>HYPERLINK("https://doi.org/10.1007/978-1-4614-0216-9_16","DOI Link")</f>
        <v/>
      </c>
    </row>
    <row r="142">
      <c r="A142" s="1" t="n">
        <v>140</v>
      </c>
      <c r="B142" t="inlineStr">
        <is>
          <t>10.1007/978-1-4419-9794-4_3</t>
        </is>
      </c>
      <c r="C142" t="inlineStr">
        <is>
          <t>Coupled experimental and computational analysis of fracture path selection in PMMA blocks</t>
        </is>
      </c>
      <c r="D142" t="inlineStr">
        <is>
          <t>Conference Proceedings of the Society for Experimental Mechanics Series</t>
        </is>
      </c>
      <c r="E142">
        <f>HYPERLINK("https://doi.org/10.1007/978-1-4419-9794-4_3","DOI Link")</f>
        <v/>
      </c>
    </row>
    <row r="143">
      <c r="A143" s="1" t="n">
        <v>141</v>
      </c>
      <c r="B143" t="inlineStr">
        <is>
          <t>10.1177/0731684410379511</t>
        </is>
      </c>
      <c r="C143" t="inlineStr">
        <is>
          <t>Effect of Al&lt;inf&gt;2&lt;/inf&gt;O&lt;inf&gt;3&lt;/inf&gt;/ZrO&lt;inf&gt;2&lt;/inf&gt; reinforcement on the mechanical properties of PMMA denture base</t>
        </is>
      </c>
      <c r="D143" t="inlineStr">
        <is>
          <t>Journal of Reinforced Plastics and Composites</t>
        </is>
      </c>
      <c r="E143">
        <f>HYPERLINK("https://doi.org/10.1177/0731684410379511","DOI Link")</f>
        <v/>
      </c>
    </row>
    <row r="144">
      <c r="A144" s="1" t="n">
        <v>142</v>
      </c>
      <c r="B144" t="inlineStr">
        <is>
          <t>10.1109/ICBME.2010.5705003</t>
        </is>
      </c>
      <c r="C144" t="inlineStr">
        <is>
          <t>Usage of digital speckle correlation method by determining fracture properties of PMMA bone cement for clinical application</t>
        </is>
      </c>
      <c r="D144" t="inlineStr">
        <is>
          <t>2010 17th Iranian Conference of Biomedical Engineering, ICBME 2010 - Proceedings</t>
        </is>
      </c>
      <c r="E144">
        <f>HYPERLINK("https://doi.org/10.1109/ICBME.2010.5705003","DOI Link")</f>
        <v/>
      </c>
    </row>
    <row r="145">
      <c r="A145" s="1" t="n">
        <v>143</v>
      </c>
      <c r="B145" t="inlineStr">
        <is>
          <t>10.1111/j.1532-849X.2010.00642.x</t>
        </is>
      </c>
      <c r="C145" t="inlineStr">
        <is>
          <t>Bond Strength of Soft Liners to Fiber-Reinforced Denture-Base Resin</t>
        </is>
      </c>
      <c r="D145" t="inlineStr">
        <is>
          <t>Journal of Prosthodontics</t>
        </is>
      </c>
      <c r="E145">
        <f>HYPERLINK("https://doi.org/10.1111/j.1532-849X.2010.00642.x","DOI Link")</f>
        <v/>
      </c>
    </row>
    <row r="146">
      <c r="A146" s="1" t="n">
        <v>144</v>
      </c>
      <c r="B146" t="inlineStr">
        <is>
          <t>10.1002/app.32111</t>
        </is>
      </c>
      <c r="C146" t="inlineStr">
        <is>
          <t>The effect of 3-(trimethoxysilyl) propyl methacrylate on the mechanical, thermal, and morphological properties of poly(methyl methacrylate)/ hydroxyapatite composites</t>
        </is>
      </c>
      <c r="D146" t="inlineStr">
        <is>
          <t>Journal of Applied Polymer Science</t>
        </is>
      </c>
      <c r="E146">
        <f>HYPERLINK("https://doi.org/10.1002/app.32111","DOI Link")</f>
        <v/>
      </c>
    </row>
    <row r="147">
      <c r="A147" s="1" t="n">
        <v>145</v>
      </c>
      <c r="B147" t="inlineStr">
        <is>
          <t>10.1111/j.1532-950X.2009.00639.x</t>
        </is>
      </c>
      <c r="C147" t="inlineStr">
        <is>
          <t>Bending Characteristics of Polymethylmethacrylate Columns, Connecting Bars of Carbon Fiber, Titanium, and Stainless Steel Used in External Skeletal Fixation and an Acrylic Interface</t>
        </is>
      </c>
      <c r="D147" t="inlineStr">
        <is>
          <t>Veterinary Surgery</t>
        </is>
      </c>
      <c r="E147">
        <f>HYPERLINK("https://doi.org/10.1111/j.1532-950X.2009.00639.x","DOI Link")</f>
        <v/>
      </c>
    </row>
    <row r="148">
      <c r="A148" s="1" t="n">
        <v>146</v>
      </c>
      <c r="B148" t="inlineStr">
        <is>
          <t>10.1002/app.31860</t>
        </is>
      </c>
      <c r="C148" t="inlineStr">
        <is>
          <t>Modification of recycled polycarbonate with core-shell structured latexes for enhancement of impact resistance and flame retardancy</t>
        </is>
      </c>
      <c r="D148" t="inlineStr">
        <is>
          <t>Journal of Applied Polymer Science</t>
        </is>
      </c>
      <c r="E148">
        <f>HYPERLINK("https://doi.org/10.1002/app.31860","DOI Link")</f>
        <v/>
      </c>
    </row>
    <row r="149">
      <c r="A149" s="1" t="n">
        <v>147</v>
      </c>
      <c r="B149" t="inlineStr">
        <is>
          <t>10.1002/app.31410</t>
        </is>
      </c>
      <c r="C149" t="inlineStr">
        <is>
          <t>Synthesis and characterization of alumina flakes/polymer composites</t>
        </is>
      </c>
      <c r="D149" t="inlineStr">
        <is>
          <t>Journal of Applied Polymer Science</t>
        </is>
      </c>
      <c r="E149">
        <f>HYPERLINK("https://doi.org/10.1002/app.31410","DOI Link")</f>
        <v/>
      </c>
    </row>
    <row r="150">
      <c r="A150" s="1" t="n">
        <v>148</v>
      </c>
      <c r="B150" t="inlineStr">
        <is>
          <t>10.1177/0731684408097777</t>
        </is>
      </c>
      <c r="C150" t="inlineStr">
        <is>
          <t>Properties of regenerated cellulose lyocell fiber-reinforced composites</t>
        </is>
      </c>
      <c r="D150" t="inlineStr">
        <is>
          <t>Journal of Reinforced Plastics and Composites</t>
        </is>
      </c>
      <c r="E150">
        <f>HYPERLINK("https://doi.org/10.1177/0731684408097777","DOI Link")</f>
        <v/>
      </c>
    </row>
    <row r="151">
      <c r="A151" s="1" t="n">
        <v>149</v>
      </c>
      <c r="B151" t="inlineStr">
        <is>
          <t>10.3969/j.issn.1673-8225.2009.42.024</t>
        </is>
      </c>
      <c r="C151" t="inlineStr">
        <is>
          <t>Comparison of mechanical properties in the different mixing ratio of poly methyl methacrylate</t>
        </is>
      </c>
      <c r="D151" t="inlineStr">
        <is>
          <t>Journal of Clinical Rehabilitative Tissue Engineering Research</t>
        </is>
      </c>
      <c r="E151">
        <f>HYPERLINK("https://doi.org/10.3969/j.issn.1673-8225.2009.42.024","DOI Link")</f>
        <v/>
      </c>
    </row>
    <row r="152">
      <c r="A152" s="1" t="n">
        <v>150</v>
      </c>
      <c r="B152" t="inlineStr">
        <is>
          <t>10.2464/jilm.59.491</t>
        </is>
      </c>
      <c r="C152" t="inlineStr">
        <is>
          <t>Microstructures and mechanical properties of porous Ti-6% Al-4% v alloy fabricated by spark plasma sintering technique</t>
        </is>
      </c>
      <c r="D152" t="inlineStr">
        <is>
          <t>Keikinzoku/Journal of Japan Institute of Light Metals</t>
        </is>
      </c>
      <c r="E152">
        <f>HYPERLINK("https://doi.org/10.2464/jilm.59.491","DOI Link")</f>
        <v/>
      </c>
    </row>
    <row r="153">
      <c r="A153" s="1" t="n">
        <v>151</v>
      </c>
      <c r="B153" t="inlineStr">
        <is>
          <t>10.1111/j.1460-2695.2009.01373.x</t>
        </is>
      </c>
      <c r="C153" t="inlineStr">
        <is>
          <t>Brittle failures from U- and V-notches in mode I and mixed, I + II, mode: A synthesis based on the strain energy density averaged on finite-size volumes</t>
        </is>
      </c>
      <c r="D153" t="inlineStr">
        <is>
          <t>Fatigue and Fracture of Engineering Materials and Structures</t>
        </is>
      </c>
      <c r="E153">
        <f>HYPERLINK("https://doi.org/10.1111/j.1460-2695.2009.01373.x","DOI Link")</f>
        <v/>
      </c>
    </row>
    <row r="154">
      <c r="A154" s="1" t="n">
        <v>152</v>
      </c>
      <c r="B154" t="inlineStr">
        <is>
          <t>10.1029/2008JB005737</t>
        </is>
      </c>
      <c r="C154" t="inlineStr">
        <is>
          <t>Mechanisms of deformation localization at the tips of shear fractures: Findings from analogue experiments and field evidence</t>
        </is>
      </c>
      <c r="D154" t="inlineStr">
        <is>
          <t>Journal of Geophysical Research: Solid Earth</t>
        </is>
      </c>
      <c r="E154">
        <f>HYPERLINK("https://doi.org/10.1029/2008JB005737","DOI Link")</f>
        <v/>
      </c>
    </row>
    <row r="155">
      <c r="A155" s="1" t="n">
        <v>153</v>
      </c>
      <c r="B155" t="inlineStr">
        <is>
          <t>10.1007/s10856-008-3551-x</t>
        </is>
      </c>
      <c r="C155" t="inlineStr">
        <is>
          <t>Static and fatigue mechanical characterizations of variable diameter fibers reinforced bone cement</t>
        </is>
      </c>
      <c r="D155" t="inlineStr">
        <is>
          <t>Journal of Materials Science: Materials in Medicine</t>
        </is>
      </c>
      <c r="E155">
        <f>HYPERLINK("https://doi.org/10.1007/s10856-008-3551-x","DOI Link")</f>
        <v/>
      </c>
    </row>
    <row r="156">
      <c r="A156" s="1" t="n">
        <v>154</v>
      </c>
      <c r="B156" t="inlineStr">
        <is>
          <t>10.1007/s10853-008-3217-6</t>
        </is>
      </c>
      <c r="C156" t="inlineStr">
        <is>
          <t>The ESC behaviour of a toughened PMMA after exposure to gamma radiation</t>
        </is>
      </c>
      <c r="D156" t="inlineStr">
        <is>
          <t>Journal of Materials Science</t>
        </is>
      </c>
      <c r="E156">
        <f>HYPERLINK("https://doi.org/10.1007/s10853-008-3217-6","DOI Link")</f>
        <v/>
      </c>
    </row>
    <row r="157">
      <c r="A157" s="1" t="n">
        <v>155</v>
      </c>
      <c r="B157" t="inlineStr">
        <is>
          <t>10.1007/978-90-481-2669-9_53</t>
        </is>
      </c>
      <c r="C157" t="inlineStr">
        <is>
          <t>Theoretical and experimental investigations of the plane strain compression of amorphous polymers in the form of a flat plate</t>
        </is>
      </c>
      <c r="D157" t="inlineStr">
        <is>
          <t>Damage and Fracture Mechanics: Failure Analysis of Engineering Materials and Structures</t>
        </is>
      </c>
      <c r="E157">
        <f>HYPERLINK("https://doi.org/10.1007/978-90-481-2669-9_53","DOI Link")</f>
        <v/>
      </c>
    </row>
    <row r="158">
      <c r="A158" s="1" t="n">
        <v>156</v>
      </c>
      <c r="B158" t="inlineStr">
        <is>
          <t>10.3233/BME-2008-0553</t>
        </is>
      </c>
      <c r="C158" t="inlineStr">
        <is>
          <t>Interfacial strength of novel PMMA/HA/nanoclay bone cement</t>
        </is>
      </c>
      <c r="D158" t="inlineStr">
        <is>
          <t>Bio-Medical Materials and Engineering</t>
        </is>
      </c>
      <c r="E158">
        <f>HYPERLINK("https://doi.org/10.3233/BME-2008-0553","DOI Link")</f>
        <v/>
      </c>
    </row>
    <row r="159">
      <c r="A159" s="1" t="n">
        <v>157</v>
      </c>
      <c r="B159" t="inlineStr">
        <is>
          <t>10.1097/BRS.0b013e318184e750</t>
        </is>
      </c>
      <c r="C159" t="inlineStr">
        <is>
          <t>Augmentation of pedicle screw fixation strength using an injectable calcium sulfate cement: An in vivo study</t>
        </is>
      </c>
      <c r="D159" t="inlineStr">
        <is>
          <t>Spine</t>
        </is>
      </c>
      <c r="E159">
        <f>HYPERLINK("https://doi.org/10.1097/BRS.0b013e318184e750","DOI Link")</f>
        <v/>
      </c>
    </row>
    <row r="160">
      <c r="A160" s="1" t="n">
        <v>158</v>
      </c>
      <c r="B160" t="inlineStr">
        <is>
          <t>10.1186/1475-925X-7-16</t>
        </is>
      </c>
      <c r="C160" t="inlineStr">
        <is>
          <t>A new adhesive technique for internal fixation in midfacial surgery</t>
        </is>
      </c>
      <c r="D160" t="inlineStr">
        <is>
          <t>BioMedical Engineering Online</t>
        </is>
      </c>
      <c r="E160">
        <f>HYPERLINK("https://doi.org/10.1186/1475-925X-7-16","DOI Link")</f>
        <v/>
      </c>
    </row>
    <row r="161">
      <c r="A161" s="1" t="n">
        <v>159</v>
      </c>
      <c r="B161" t="inlineStr">
        <is>
          <t>10.1016/S0167-3785(07)12030-3</t>
        </is>
      </c>
      <c r="C161" t="inlineStr">
        <is>
          <t>Chapter 27 Descriptive Classification: Failure Modes of Particles by Compression</t>
        </is>
      </c>
      <c r="D161" t="inlineStr">
        <is>
          <t>Handbook of Powder Technology</t>
        </is>
      </c>
      <c r="E161">
        <f>HYPERLINK("https://doi.org/10.1016/S0167-3785(07)12030-3","DOI Link")</f>
        <v/>
      </c>
    </row>
    <row r="162">
      <c r="A162" s="1" t="n">
        <v>160</v>
      </c>
      <c r="B162" t="inlineStr">
        <is>
          <t>10.1007/s10704-008-9213-7</t>
        </is>
      </c>
      <c r="C162" t="inlineStr">
        <is>
          <t>Fracture assessment of U-notches under mixed mode loading: Two procedures based on the 'equivalent local mode I' concept</t>
        </is>
      </c>
      <c r="D162" t="inlineStr">
        <is>
          <t>International Journal of Fracture</t>
        </is>
      </c>
      <c r="E162">
        <f>HYPERLINK("https://doi.org/10.1007/s10704-008-9213-7","DOI Link")</f>
        <v/>
      </c>
    </row>
    <row r="163">
      <c r="A163" s="1" t="n">
        <v>161</v>
      </c>
      <c r="B163" t="inlineStr">
        <is>
          <t>10.1016/j.joms.2007.04.010</t>
        </is>
      </c>
      <c r="C163" t="inlineStr">
        <is>
          <t>Mechanical Strength and Stiffness of Biodegradable and Titanium Osteofixation Systems</t>
        </is>
      </c>
      <c r="D163" t="inlineStr">
        <is>
          <t>Journal of Oral and Maxillofacial Surgery</t>
        </is>
      </c>
      <c r="E163">
        <f>HYPERLINK("https://doi.org/10.1016/j.joms.2007.04.010","DOI Link")</f>
        <v/>
      </c>
    </row>
    <row r="164">
      <c r="A164" s="1" t="n">
        <v>162</v>
      </c>
      <c r="B164" t="inlineStr">
        <is>
          <t>10.1016/j.dental.2006.11.014</t>
        </is>
      </c>
      <c r="C164" t="inlineStr">
        <is>
          <t>Evaluation of bond strength of soft relining materials to denture base polymers</t>
        </is>
      </c>
      <c r="D164" t="inlineStr">
        <is>
          <t>Dental Materials</t>
        </is>
      </c>
      <c r="E164">
        <f>HYPERLINK("https://doi.org/10.1016/j.dental.2006.11.014","DOI Link")</f>
        <v/>
      </c>
    </row>
    <row r="165">
      <c r="A165" s="1" t="n">
        <v>163</v>
      </c>
      <c r="B165" t="inlineStr">
        <is>
          <t>10.1016/j.dental.2006.06.051</t>
        </is>
      </c>
      <c r="C165" t="inlineStr">
        <is>
          <t>Effect of thermal cycling on composites reinforced with two differently sized silica-glass fibers</t>
        </is>
      </c>
      <c r="D165" t="inlineStr">
        <is>
          <t>Dental Materials</t>
        </is>
      </c>
      <c r="E165">
        <f>HYPERLINK("https://doi.org/10.1016/j.dental.2006.06.051","DOI Link")</f>
        <v/>
      </c>
    </row>
    <row r="166">
      <c r="A166" s="1" t="n">
        <v>164</v>
      </c>
      <c r="B166" t="inlineStr">
        <is>
          <t>10.1007/s11771-007-0278-7</t>
        </is>
      </c>
      <c r="C166" t="inlineStr">
        <is>
          <t>Rheologic fracture of PMMA material at different strain rates</t>
        </is>
      </c>
      <c r="D166" t="inlineStr">
        <is>
          <t>Journal of Central South University of Technology (English Edition)</t>
        </is>
      </c>
      <c r="E166">
        <f>HYPERLINK("https://doi.org/10.1007/s11771-007-0278-7","DOI Link")</f>
        <v/>
      </c>
    </row>
    <row r="167">
      <c r="A167" s="1" t="n">
        <v>165</v>
      </c>
      <c r="B167" t="inlineStr">
        <is>
          <t>10.1007/s00132-006-1041-8</t>
        </is>
      </c>
      <c r="C167" t="inlineStr">
        <is>
          <t>Internal fixation of meta- and diaphyseal intercalary bone defects after tumour resection with intramedullary nailing and porous polymethylmetacrylate (PMMA) spacer</t>
        </is>
      </c>
      <c r="D167" t="inlineStr">
        <is>
          <t>Orthopade</t>
        </is>
      </c>
      <c r="E167">
        <f>HYPERLINK("https://doi.org/10.1007/s00132-006-1041-8","DOI Link")</f>
        <v/>
      </c>
    </row>
    <row r="168">
      <c r="A168" s="1" t="n">
        <v>166</v>
      </c>
      <c r="B168" t="inlineStr">
        <is>
          <t>10.4028/0-87849-448-0.965</t>
        </is>
      </c>
      <c r="C168" t="inlineStr">
        <is>
          <t>Development of damage zone by scattered cracking around crack tips in brittle solids under compression</t>
        </is>
      </c>
      <c r="D168" t="inlineStr">
        <is>
          <t>Key Engineering Materials</t>
        </is>
      </c>
      <c r="E168">
        <f>HYPERLINK("https://doi.org/10.4028/0-87849-448-0.965","DOI Link")</f>
        <v/>
      </c>
    </row>
    <row r="169">
      <c r="A169" s="1" t="n">
        <v>167</v>
      </c>
      <c r="B169" t="inlineStr">
        <is>
          <t>10.1016/j.engfracmech.2006.05.014</t>
        </is>
      </c>
      <c r="C169" t="inlineStr">
        <is>
          <t>Microdeformation mechanisms in rubber toughened PMMA and PMMA-based copolymers</t>
        </is>
      </c>
      <c r="D169" t="inlineStr">
        <is>
          <t>Engineering Fracture Mechanics</t>
        </is>
      </c>
      <c r="E169">
        <f>HYPERLINK("https://doi.org/10.1016/j.engfracmech.2006.05.014","DOI Link")</f>
        <v/>
      </c>
    </row>
    <row r="170">
      <c r="A170" s="1" t="n">
        <v>168</v>
      </c>
      <c r="B170" t="inlineStr">
        <is>
          <t>10.1016/j.engfracmech.2006.06.008</t>
        </is>
      </c>
      <c r="C170" t="inlineStr">
        <is>
          <t>Dynamic crack bifurcation in PMMA</t>
        </is>
      </c>
      <c r="D170" t="inlineStr">
        <is>
          <t>Engineering Fracture Mechanics</t>
        </is>
      </c>
      <c r="E170">
        <f>HYPERLINK("https://doi.org/10.1016/j.engfracmech.2006.06.008","DOI Link")</f>
        <v/>
      </c>
    </row>
    <row r="171">
      <c r="A171" s="1" t="n">
        <v>169</v>
      </c>
      <c r="B171" t="inlineStr">
        <is>
          <t>10.1016/j.polymer.2005.10.143</t>
        </is>
      </c>
      <c r="C171" t="inlineStr">
        <is>
          <t>Toughened poly(methyl methacrylate) nanocomposites by incorporating polyhedral oligomeric silsesquioxanes</t>
        </is>
      </c>
      <c r="D171" t="inlineStr">
        <is>
          <t>Polymer</t>
        </is>
      </c>
      <c r="E171">
        <f>HYPERLINK("https://doi.org/10.1016/j.polymer.2005.10.143","DOI Link")</f>
        <v/>
      </c>
    </row>
    <row r="172">
      <c r="A172" s="1" t="n">
        <v>170</v>
      </c>
      <c r="B172" t="inlineStr">
        <is>
          <t>10.1016/j.prosdent.2005.11.009</t>
        </is>
      </c>
      <c r="C172" t="inlineStr">
        <is>
          <t>Comparison of the midline stress fields in maxillary and mandibular complete dentures: A pilot study</t>
        </is>
      </c>
      <c r="D172" t="inlineStr">
        <is>
          <t>Journal of Prosthetic Dentistry</t>
        </is>
      </c>
      <c r="E172">
        <f>HYPERLINK("https://doi.org/10.1016/j.prosdent.2005.11.009","DOI Link")</f>
        <v/>
      </c>
    </row>
    <row r="173">
      <c r="A173" s="1" t="n">
        <v>171</v>
      </c>
      <c r="B173" t="inlineStr">
        <is>
          <t>10.1166/jnn.2005.088</t>
        </is>
      </c>
      <c r="C173" t="inlineStr">
        <is>
          <t>In-situ synthesis and performance of titanium oxide/poly(methyl methacrylate) nanocomposites</t>
        </is>
      </c>
      <c r="D173" t="inlineStr">
        <is>
          <t>Journal of Nanoscience and Nanotechnology</t>
        </is>
      </c>
      <c r="E173">
        <f>HYPERLINK("https://doi.org/10.1166/jnn.2005.088","DOI Link")</f>
        <v/>
      </c>
    </row>
    <row r="174">
      <c r="A174" s="1" t="n">
        <v>172</v>
      </c>
      <c r="B174" t="inlineStr">
        <is>
          <t>10.2460/ajvr.2005.66.1954</t>
        </is>
      </c>
      <c r="C174" t="inlineStr">
        <is>
          <t>Evaluation of an osteoconductive resorbable calcium phosphate cement and polymethylmethacrylate for augmentation of orthopedic screws in the pelvis of canine cadavers</t>
        </is>
      </c>
      <c r="D174" t="inlineStr">
        <is>
          <t>American Journal of Veterinary Research</t>
        </is>
      </c>
      <c r="E174">
        <f>HYPERLINK("https://doi.org/10.2460/ajvr.2005.66.1954","DOI Link")</f>
        <v/>
      </c>
    </row>
    <row r="175">
      <c r="A175" s="1" t="n">
        <v>173</v>
      </c>
      <c r="B175" t="inlineStr">
        <is>
          <t>10.1016/j.biomaterials.2005.04.064</t>
        </is>
      </c>
      <c r="C175" t="inlineStr">
        <is>
          <t>Microtomography assessment of failure in acrylic bone cement</t>
        </is>
      </c>
      <c r="D175" t="inlineStr">
        <is>
          <t>Biomaterials</t>
        </is>
      </c>
      <c r="E175">
        <f>HYPERLINK("https://doi.org/10.1016/j.biomaterials.2005.04.064","DOI Link")</f>
        <v/>
      </c>
    </row>
    <row r="176">
      <c r="A176" s="1" t="n">
        <v>174</v>
      </c>
      <c r="B176" t="inlineStr">
        <is>
          <t>10.1016/j.polymer.2005.06.093</t>
        </is>
      </c>
      <c r="C176" t="inlineStr">
        <is>
          <t>Mechanical properties evaluation of new composites with protein biofibers reinforcing poly(methyl methacrylate)</t>
        </is>
      </c>
      <c r="D176" t="inlineStr">
        <is>
          <t>Polymer</t>
        </is>
      </c>
      <c r="E176">
        <f>HYPERLINK("https://doi.org/10.1016/j.polymer.2005.06.093","DOI Link")</f>
        <v/>
      </c>
    </row>
    <row r="177">
      <c r="A177" s="1" t="n">
        <v>175</v>
      </c>
      <c r="B177" t="inlineStr">
        <is>
          <t>10.1016/j.compositesa.2005.01.025</t>
        </is>
      </c>
      <c r="C177" t="inlineStr">
        <is>
          <t>Flexural fatigue of denture base polymer with fiber-reinforced composite reinforcement</t>
        </is>
      </c>
      <c r="D177" t="inlineStr">
        <is>
          <t>Composites Part A: Applied Science and Manufacturing</t>
        </is>
      </c>
      <c r="E177">
        <f>HYPERLINK("https://doi.org/10.1016/j.compositesa.2005.01.025","DOI Link")</f>
        <v/>
      </c>
    </row>
    <row r="178">
      <c r="A178" s="1" t="n">
        <v>176</v>
      </c>
      <c r="B178" t="inlineStr">
        <is>
          <t>10.1002/jbm.b.30197</t>
        </is>
      </c>
      <c r="C178" t="inlineStr">
        <is>
          <t>Cortical bone screw fixation in ionically modified apatite cements</t>
        </is>
      </c>
      <c r="D178" t="inlineStr">
        <is>
          <t>Journal of Biomedical Materials Research - Part B Applied Biomaterials</t>
        </is>
      </c>
      <c r="E178">
        <f>HYPERLINK("https://doi.org/10.1002/jbm.b.30197","DOI Link")</f>
        <v/>
      </c>
    </row>
    <row r="179">
      <c r="A179" s="1" t="n">
        <v>177</v>
      </c>
      <c r="B179" t="inlineStr">
        <is>
          <t>10.1016/j.engfracmech.2004.09.005</t>
        </is>
      </c>
      <c r="C179" t="inlineStr">
        <is>
          <t>The cohesive crack concept: Application to PMMA at -60°C</t>
        </is>
      </c>
      <c r="D179" t="inlineStr">
        <is>
          <t>Engineering Fracture Mechanics</t>
        </is>
      </c>
      <c r="E179">
        <f>HYPERLINK("https://doi.org/10.1016/j.engfracmech.2004.09.005","DOI Link")</f>
        <v/>
      </c>
    </row>
    <row r="180">
      <c r="A180" s="1" t="n">
        <v>178</v>
      </c>
      <c r="B180" t="inlineStr">
        <is>
          <t>10.1016/j.compositesa.2004.08.006</t>
        </is>
      </c>
      <c r="C180" t="inlineStr">
        <is>
          <t>Effect of cold plasma treatment on mechanical properties of PET/PMMA composites</t>
        </is>
      </c>
      <c r="D180" t="inlineStr">
        <is>
          <t>Composites Part A: Applied Science and Manufacturing</t>
        </is>
      </c>
      <c r="E180">
        <f>HYPERLINK("https://doi.org/10.1016/j.compositesa.2004.08.006","DOI Link")</f>
        <v/>
      </c>
    </row>
    <row r="181">
      <c r="A181" s="1" t="n">
        <v>179</v>
      </c>
      <c r="B181" t="inlineStr">
        <is>
          <t>10.1002/pen.20269</t>
        </is>
      </c>
      <c r="C181" t="inlineStr">
        <is>
          <t>Mechanical behavior of polymethylmethacrylate with molecules oriented via simple shear</t>
        </is>
      </c>
      <c r="D181" t="inlineStr">
        <is>
          <t>Polymer Engineering and Science</t>
        </is>
      </c>
      <c r="E181">
        <f>HYPERLINK("https://doi.org/10.1002/pen.20269","DOI Link")</f>
        <v/>
      </c>
    </row>
    <row r="182">
      <c r="A182" s="1" t="n">
        <v>180</v>
      </c>
      <c r="B182" t="inlineStr">
        <is>
          <t>10.1016/j.matlet.2004.07.022</t>
        </is>
      </c>
      <c r="C182" t="inlineStr">
        <is>
          <t>Experimental study of tensile properties of PMMA at intermediate strain rate</t>
        </is>
      </c>
      <c r="D182" t="inlineStr">
        <is>
          <t>Materials Letters</t>
        </is>
      </c>
      <c r="E182">
        <f>HYPERLINK("https://doi.org/10.1016/j.matlet.2004.07.022","DOI Link")</f>
        <v/>
      </c>
    </row>
    <row r="183">
      <c r="A183" s="1" t="n">
        <v>181</v>
      </c>
      <c r="B183" t="inlineStr">
        <is>
          <t>10.1016/j.ijsolstr.2004.04.044</t>
        </is>
      </c>
      <c r="C183" t="inlineStr">
        <is>
          <t>Tensile-shear transition in mixed mode I/III fracture</t>
        </is>
      </c>
      <c r="D183" t="inlineStr">
        <is>
          <t>International Journal of Solids and Structures</t>
        </is>
      </c>
      <c r="E183">
        <f>HYPERLINK("https://doi.org/10.1016/j.ijsolstr.2004.04.044","DOI Link")</f>
        <v/>
      </c>
    </row>
    <row r="184">
      <c r="A184" s="1" t="n">
        <v>182</v>
      </c>
      <c r="B184" t="inlineStr">
        <is>
          <t>10.1016/j.compstruc.2004.03.059</t>
        </is>
      </c>
      <c r="C184" t="inlineStr">
        <is>
          <t>Cohesive fracture growth in a thermoelastic bimaterial medium</t>
        </is>
      </c>
      <c r="D184" t="inlineStr">
        <is>
          <t>Computers and Structures</t>
        </is>
      </c>
      <c r="E184">
        <f>HYPERLINK("https://doi.org/10.1016/j.compstruc.2004.03.059","DOI Link")</f>
        <v/>
      </c>
    </row>
    <row r="185">
      <c r="A185" s="1" t="n">
        <v>183</v>
      </c>
      <c r="B185" t="inlineStr">
        <is>
          <t>10.1111/j.1945-5100.2004.tb00338.x</t>
        </is>
      </c>
      <c r="C185" t="inlineStr">
        <is>
          <t>Dynamic tensile strength of terrestrial rocks and application to impact cratering</t>
        </is>
      </c>
      <c r="D185" t="inlineStr">
        <is>
          <t>Meteoritics and Planetary Science</t>
        </is>
      </c>
      <c r="E185">
        <f>HYPERLINK("https://doi.org/10.1111/j.1945-5100.2004.tb00338.x","DOI Link")</f>
        <v/>
      </c>
    </row>
    <row r="186">
      <c r="A186" s="1" t="n">
        <v>184</v>
      </c>
      <c r="B186" t="inlineStr">
        <is>
          <t>10.1351/pac200476020389</t>
        </is>
      </c>
      <c r="C186" t="inlineStr">
        <is>
          <t>Rheological and mechanical properties of poly(α -methylstyren-co-acrylonitrile)/poly(methylacrylate-co-methyl methacrylate) blends in miscible and phase-separated regimes of various morphologies: Part IV. Influence of the morphology on the mechanical properties. (IUPAC Technical Report)</t>
        </is>
      </c>
      <c r="D186" t="inlineStr">
        <is>
          <t>Pure and Applied Chemistry</t>
        </is>
      </c>
      <c r="E186">
        <f>HYPERLINK("https://doi.org/10.1351/pac200476020389","DOI Link")</f>
        <v/>
      </c>
    </row>
    <row r="187">
      <c r="A187" s="1" t="n">
        <v>185</v>
      </c>
      <c r="B187" t="inlineStr">
        <is>
          <t>10.1016/j.porgcoat.2003.02.002</t>
        </is>
      </c>
      <c r="C187" t="inlineStr">
        <is>
          <t>Viscoelastic effects on the scratch resistance of polymers: Relationship between mechanical properties and scratch properties at various temperatures</t>
        </is>
      </c>
      <c r="D187" t="inlineStr">
        <is>
          <t>Progress in Organic Coatings</t>
        </is>
      </c>
      <c r="E187">
        <f>HYPERLINK("https://doi.org/10.1016/j.porgcoat.2003.02.002","DOI Link")</f>
        <v/>
      </c>
    </row>
    <row r="188">
      <c r="A188" s="1" t="n">
        <v>186</v>
      </c>
      <c r="B188" t="inlineStr">
        <is>
          <t>10.1177/0731684403027377</t>
        </is>
      </c>
      <c r="C188" t="inlineStr">
        <is>
          <t>SEM observations of the fractured surfaces of coir composites</t>
        </is>
      </c>
      <c r="D188" t="inlineStr">
        <is>
          <t>Journal of Reinforced Plastics and Composites</t>
        </is>
      </c>
      <c r="E188">
        <f>HYPERLINK("https://doi.org/10.1177/0731684403027377","DOI Link")</f>
        <v/>
      </c>
    </row>
    <row r="189">
      <c r="A189" s="1" t="n">
        <v>187</v>
      </c>
      <c r="B189" t="inlineStr">
        <is>
          <t>10.1016/S0924-0136(03)00051-7</t>
        </is>
      </c>
      <c r="C189" t="inlineStr">
        <is>
          <t>Joining of engineering thermoplastics by concentrated beam insolation - A feasibility study</t>
        </is>
      </c>
      <c r="D189" t="inlineStr">
        <is>
          <t>Journal of Materials Processing Technology</t>
        </is>
      </c>
      <c r="E189">
        <f>HYPERLINK("https://doi.org/10.1016/S0924-0136(03)00051-7","DOI Link")</f>
        <v/>
      </c>
    </row>
    <row r="190">
      <c r="A190" s="1" t="n">
        <v>188</v>
      </c>
      <c r="B190" t="inlineStr">
        <is>
          <t>10.1002/app.12287</t>
        </is>
      </c>
      <c r="C190" t="inlineStr">
        <is>
          <t>Changes in the interfacial properties of PC/SAN blends with compatibilizer</t>
        </is>
      </c>
      <c r="D190" t="inlineStr">
        <is>
          <t>Journal of Applied Polymer Science</t>
        </is>
      </c>
      <c r="E190">
        <f>HYPERLINK("https://doi.org/10.1002/app.12287","DOI Link")</f>
        <v/>
      </c>
    </row>
    <row r="191">
      <c r="A191" s="1" t="n">
        <v>189</v>
      </c>
      <c r="B191" t="inlineStr">
        <is>
          <t>10.1016/S0022-5096(02)00145-X</t>
        </is>
      </c>
      <c r="C191" t="inlineStr">
        <is>
          <t>Theoretical development and experimental validation of a thermally dissipative cohesive zone model for dynamic fracture of amorphous polymers</t>
        </is>
      </c>
      <c r="D191" t="inlineStr">
        <is>
          <t>Journal of the Mechanics and Physics of Solids</t>
        </is>
      </c>
      <c r="E191">
        <f>HYPERLINK("https://doi.org/10.1016/S0022-5096(02)00145-X","DOI Link")</f>
        <v/>
      </c>
    </row>
    <row r="192">
      <c r="A192" s="1" t="n">
        <v>190</v>
      </c>
      <c r="B192" t="inlineStr">
        <is>
          <t>10.1016/S0921-5093(02)00584-1</t>
        </is>
      </c>
      <c r="C192" t="inlineStr">
        <is>
          <t>Notch strength and notch sensitivity of polymethyl methacrylate glasses</t>
        </is>
      </c>
      <c r="D192" t="inlineStr">
        <is>
          <t>Materials Science and Engineering A</t>
        </is>
      </c>
      <c r="E192">
        <f>HYPERLINK("https://doi.org/10.1016/S0921-5093(02)00584-1","DOI Link")</f>
        <v/>
      </c>
    </row>
    <row r="193">
      <c r="A193" s="1" t="n">
        <v>191</v>
      </c>
      <c r="B193" t="inlineStr">
        <is>
          <t>10.1016/S0142-9612(02)00464-7</t>
        </is>
      </c>
      <c r="C193" t="inlineStr">
        <is>
          <t>Interfacial fracture toughness between bovine cortical bone and cements</t>
        </is>
      </c>
      <c r="D193" t="inlineStr">
        <is>
          <t>Biomaterials</t>
        </is>
      </c>
      <c r="E193">
        <f>HYPERLINK("https://doi.org/10.1016/S0142-9612(02)00464-7","DOI Link")</f>
        <v/>
      </c>
    </row>
    <row r="194">
      <c r="A194" s="1" t="n">
        <v>192</v>
      </c>
      <c r="B194" t="inlineStr">
        <is>
          <t>10.1016/S0040-1951(02)00648-0</t>
        </is>
      </c>
      <c r="C194" t="inlineStr">
        <is>
          <t>Photoelastic and numerical investigation of stress distributions around fault models under biaxial compressive loading conditions</t>
        </is>
      </c>
      <c r="D194" t="inlineStr">
        <is>
          <t>Tectonophysics</t>
        </is>
      </c>
      <c r="E194">
        <f>HYPERLINK("https://doi.org/10.1016/S0040-1951(02)00648-0","DOI Link")</f>
        <v/>
      </c>
    </row>
    <row r="195">
      <c r="A195" s="1" t="n">
        <v>193</v>
      </c>
      <c r="B195" t="inlineStr">
        <is>
          <t>10.1016/S1566-1369(03)80093-6</t>
        </is>
      </c>
      <c r="C195" t="inlineStr">
        <is>
          <t>Laboratory test for measuring resistance to rapid crack propagation</t>
        </is>
      </c>
      <c r="D195" t="inlineStr">
        <is>
          <t>European Structural Integrity Society</t>
        </is>
      </c>
      <c r="E195">
        <f>HYPERLINK("https://doi.org/10.1016/S1566-1369(03)80093-6","DOI Link")</f>
        <v/>
      </c>
    </row>
    <row r="196">
      <c r="A196" s="1" t="n">
        <v>194</v>
      </c>
      <c r="B196" t="inlineStr">
        <is>
          <t>10.1080/714906140</t>
        </is>
      </c>
      <c r="C196" t="inlineStr">
        <is>
          <t>Comparison between the adherence of a rigid axisymmetrical cone and a truncated one, in adhesive contact on an elastic half-space</t>
        </is>
      </c>
      <c r="D196" t="inlineStr">
        <is>
          <t>Journal of Adhesion</t>
        </is>
      </c>
      <c r="E196">
        <f>HYPERLINK("https://doi.org/10.1080/714906140","DOI Link")</f>
        <v/>
      </c>
    </row>
    <row r="197">
      <c r="A197" s="1" t="n">
        <v>195</v>
      </c>
      <c r="B197" t="inlineStr">
        <is>
          <t>10.1097/01.blo.0000093053.96273.ee</t>
        </is>
      </c>
      <c r="C197" t="inlineStr">
        <is>
          <t>PMMA to Stabilize Bone and Deliver Antineoplastic and Antiresorptive Agents</t>
        </is>
      </c>
      <c r="D197" t="inlineStr">
        <is>
          <t>Clinical Orthopaedics and Related Research</t>
        </is>
      </c>
      <c r="E197">
        <f>HYPERLINK("https://doi.org/10.1097/01.blo.0000093053.96273.ee","DOI Link")</f>
        <v/>
      </c>
    </row>
    <row r="198">
      <c r="A198" s="1" t="n">
        <v>196</v>
      </c>
      <c r="B198" t="inlineStr">
        <is>
          <t>10.1067/mpr.2003.41</t>
        </is>
      </c>
      <c r="C198" t="inlineStr">
        <is>
          <t>Effect of thermocycling on tensile bond strength of six silicone-based, resilient denture liners</t>
        </is>
      </c>
      <c r="D198" t="inlineStr">
        <is>
          <t>Journal of Prosthetic Dentistry</t>
        </is>
      </c>
      <c r="E198">
        <f>HYPERLINK("https://doi.org/10.1067/mpr.2003.41","DOI Link")</f>
        <v/>
      </c>
    </row>
    <row r="199">
      <c r="A199" s="1" t="n">
        <v>197</v>
      </c>
      <c r="B199" t="inlineStr">
        <is>
          <t>10.1097/00005131-200205000-00003</t>
        </is>
      </c>
      <c r="C199" t="inlineStr">
        <is>
          <t>The effect of augmentation with resorbable or conventional bone cement on the holding strength for femoral neck fracture devices</t>
        </is>
      </c>
      <c r="D199" t="inlineStr">
        <is>
          <t>Journal of Orthopaedic Trauma</t>
        </is>
      </c>
      <c r="E199">
        <f>HYPERLINK("https://doi.org/10.1097/00005131-200205000-00003","DOI Link")</f>
        <v/>
      </c>
    </row>
    <row r="200">
      <c r="A200" s="1" t="n">
        <v>198</v>
      </c>
      <c r="B200" t="inlineStr">
        <is>
          <t>10.1002/jbm.10234</t>
        </is>
      </c>
      <c r="C200" t="inlineStr">
        <is>
          <t>Investigation of interfacial strength and its structure on the development of a new design of UHMWPE acetabular component</t>
        </is>
      </c>
      <c r="D200" t="inlineStr">
        <is>
          <t>Journal of Biomedical Materials Research</t>
        </is>
      </c>
      <c r="E200">
        <f>HYPERLINK("https://doi.org/10.1002/jbm.10234","DOI Link")</f>
        <v/>
      </c>
    </row>
    <row r="201">
      <c r="A201" s="1" t="n">
        <v>199</v>
      </c>
      <c r="B201" t="inlineStr">
        <is>
          <t>10.1016/S0109-5641(01)00049-5</t>
        </is>
      </c>
      <c r="C201" t="inlineStr">
        <is>
          <t>Long-term tensile bond durability of two different 4-META containing resin cements to dentin</t>
        </is>
      </c>
      <c r="D201" t="inlineStr">
        <is>
          <t>Dental Materials</t>
        </is>
      </c>
      <c r="E201">
        <f>HYPERLINK("https://doi.org/10.1016/S0109-5641(01)00049-5","DOI Link")</f>
        <v/>
      </c>
    </row>
    <row r="202">
      <c r="A202" s="1" t="n">
        <v>200</v>
      </c>
      <c r="B202" t="inlineStr">
        <is>
          <t>10.1016/S0143-7496(01)00035-5</t>
        </is>
      </c>
      <c r="C202" t="inlineStr">
        <is>
          <t>Adhesive contact and kinetics of adherence of a rigid conical punch on an elastic half-space (natural rubber)</t>
        </is>
      </c>
      <c r="D202" t="inlineStr">
        <is>
          <t>International Journal of Adhesion and Adhesives</t>
        </is>
      </c>
      <c r="E202">
        <f>HYPERLINK("https://doi.org/10.1016/S0143-7496(01)00035-5","DOI Link")</f>
        <v/>
      </c>
    </row>
    <row r="203">
      <c r="A203" s="1" t="n">
        <v>201</v>
      </c>
      <c r="B203" t="inlineStr">
        <is>
          <t>10.2472/jsms.51.1345</t>
        </is>
      </c>
      <c r="C203" t="inlineStr">
        <is>
          <t>Propagation behavior of the stress waves on the strip with a inclined notch</t>
        </is>
      </c>
      <c r="D203" t="inlineStr">
        <is>
          <t>Zairyo/Journal of the Society of Materials Science, Japan</t>
        </is>
      </c>
      <c r="E203">
        <f>HYPERLINK("https://doi.org/10.2472/jsms.51.1345","DOI Link")</f>
        <v/>
      </c>
    </row>
    <row r="204">
      <c r="A204" s="1" t="n">
        <v>202</v>
      </c>
      <c r="B204" t="inlineStr">
        <is>
          <t>10.1016/S0143-7496(02)00052-0</t>
        </is>
      </c>
      <c r="C204" t="inlineStr">
        <is>
          <t>Kinetics of adherence of a rigid truncated cone on an elastic half-space (unfilled natural rubber)</t>
        </is>
      </c>
      <c r="D204" t="inlineStr">
        <is>
          <t>International Journal of Adhesion and Adhesives</t>
        </is>
      </c>
      <c r="E204">
        <f>HYPERLINK("https://doi.org/10.1016/S0143-7496(02)00052-0","DOI Link")</f>
        <v/>
      </c>
    </row>
    <row r="205">
      <c r="A205" s="1" t="n">
        <v>203</v>
      </c>
      <c r="B205" t="inlineStr">
        <is>
          <t>10.1016/S0022-3093(01)00571-3</t>
        </is>
      </c>
      <c r="C205" t="inlineStr">
        <is>
          <t>Properties of PMMA artificially aged</t>
        </is>
      </c>
      <c r="D205" t="inlineStr">
        <is>
          <t>Journal of Non-Crystalline Solids</t>
        </is>
      </c>
      <c r="E205">
        <f>HYPERLINK("https://doi.org/10.1016/S0022-3093(01)00571-3","DOI Link")</f>
        <v/>
      </c>
    </row>
    <row r="206">
      <c r="A206" s="1" t="n">
        <v>204</v>
      </c>
      <c r="B206" t="inlineStr">
        <is>
          <t>10.1299/kikaia.67.697</t>
        </is>
      </c>
      <c r="C206" t="inlineStr">
        <is>
          <t>Fatigue fracture property of the amorphous high polymer materials at high temperature</t>
        </is>
      </c>
      <c r="D206" t="inlineStr">
        <is>
          <t>Nihon Kikai Gakkai Ronbunshu, A Hen/Transactions of the Japan Society of Mechanical Engineers, Part A</t>
        </is>
      </c>
      <c r="E206">
        <f>HYPERLINK("https://doi.org/10.1299/kikaia.67.697","DOI Link")</f>
        <v/>
      </c>
    </row>
    <row r="207">
      <c r="A207" s="1" t="n">
        <v>205</v>
      </c>
      <c r="B207" t="inlineStr">
        <is>
          <t>10.1179/146580101101541480</t>
        </is>
      </c>
      <c r="C207" t="inlineStr">
        <is>
          <t>Evolution of dynamic fractures in poly(methyl methacrylate)</t>
        </is>
      </c>
      <c r="D207" t="inlineStr">
        <is>
          <t>Plastics, Rubber and Composites Processing and Applications</t>
        </is>
      </c>
      <c r="E207">
        <f>HYPERLINK("https://doi.org/10.1179/146580101101541480","DOI Link")</f>
        <v/>
      </c>
    </row>
    <row r="208">
      <c r="A208" s="1" t="n">
        <v>206</v>
      </c>
      <c r="B208" t="inlineStr">
        <is>
          <t>10.1351/pac200173060897</t>
        </is>
      </c>
      <c r="C208" t="inlineStr">
        <is>
          <t>Blends containing core-shell impact modifiers part 1. Structure and tensile deformation mechanisms (IUPAC Technical Report)</t>
        </is>
      </c>
      <c r="D208" t="inlineStr">
        <is>
          <t>Pure and Applied Chemistry</t>
        </is>
      </c>
      <c r="E208">
        <f>HYPERLINK("https://doi.org/10.1351/pac200173060897","DOI Link")</f>
        <v/>
      </c>
    </row>
    <row r="209">
      <c r="A209" s="1" t="n">
        <v>207</v>
      </c>
      <c r="B209" t="inlineStr">
        <is>
          <t>10.1295/polymj.33.819</t>
        </is>
      </c>
      <c r="C209" t="inlineStr">
        <is>
          <t>In situ SEM observation of fracture processes in thin film of poly(methyl methacrylate)</t>
        </is>
      </c>
      <c r="D209" t="inlineStr">
        <is>
          <t>Polymer Journal</t>
        </is>
      </c>
      <c r="E209">
        <f>HYPERLINK("https://doi.org/10.1295/polymj.33.819","DOI Link")</f>
        <v/>
      </c>
    </row>
    <row r="210">
      <c r="A210" s="1" t="n">
        <v>208</v>
      </c>
      <c r="B210" t="inlineStr">
        <is>
          <t>10.1002/1521-3900(200105)169:1&lt;159::AID-MASY159&gt;3.0.CO;2-A</t>
        </is>
      </c>
      <c r="C210" t="inlineStr">
        <is>
          <t>Filled PMMA: Mechanical properties and fracture behaviour</t>
        </is>
      </c>
      <c r="D210" t="inlineStr">
        <is>
          <t>Macromolecular Symposia</t>
        </is>
      </c>
      <c r="E210">
        <f>HYPERLINK("https://doi.org/10.1002/1521-3900(200105)169:1&lt;159::AID-MASY159&gt;3.0.CO;2-A","DOI Link")</f>
        <v/>
      </c>
    </row>
    <row r="211">
      <c r="A211" s="1" t="n">
        <v>209</v>
      </c>
      <c r="B211" t="inlineStr">
        <is>
          <t>10.1002/pen.11369</t>
        </is>
      </c>
      <c r="C211" t="inlineStr">
        <is>
          <t>Effects of PC-PMMA block copolymer on the compatibility and interfacial properties of PC/SAN blends</t>
        </is>
      </c>
      <c r="D211" t="inlineStr">
        <is>
          <t>Polymer Engineering and Science</t>
        </is>
      </c>
      <c r="E211">
        <f>HYPERLINK("https://doi.org/10.1002/pen.11369","DOI Link")</f>
        <v/>
      </c>
    </row>
    <row r="212">
      <c r="A212" s="1" t="n">
        <v>210</v>
      </c>
      <c r="B212" t="inlineStr">
        <is>
          <t>10.1016/S0021-9290(99)00107-4</t>
        </is>
      </c>
      <c r="C212" t="inlineStr">
        <is>
          <t>Mechanical strength of the cement-bone interface is greater in shear than in tension</t>
        </is>
      </c>
      <c r="D212" t="inlineStr">
        <is>
          <t>Journal of Biomechanics</t>
        </is>
      </c>
      <c r="E212">
        <f>HYPERLINK("https://doi.org/10.1016/S0021-9290(99)00107-4","DOI Link")</f>
        <v/>
      </c>
    </row>
    <row r="213">
      <c r="A213" s="1" t="n">
        <v>211</v>
      </c>
      <c r="B213" t="inlineStr">
        <is>
          <t>10.1021/ma970125x</t>
        </is>
      </c>
      <c r="C213" t="inlineStr">
        <is>
          <t>Adhesion of polymer interfaces reinforced with random and diblock copolymers as a function of geometry</t>
        </is>
      </c>
      <c r="D213" t="inlineStr">
        <is>
          <t>Macromolecules</t>
        </is>
      </c>
      <c r="E213">
        <f>HYPERLINK("https://doi.org/10.1021/ma970125x","DOI Link")</f>
        <v/>
      </c>
    </row>
    <row r="214">
      <c r="A214" s="1" t="n">
        <v>212</v>
      </c>
      <c r="B214" t="inlineStr">
        <is>
          <t>10.1016/S1566-1369(99)80004-1</t>
        </is>
      </c>
      <c r="C214" t="inlineStr">
        <is>
          <t>Fatigue and fracture of plane elements with sharp notches under biaxial loading</t>
        </is>
      </c>
      <c r="D214" t="inlineStr">
        <is>
          <t>European Structural Integrity Society</t>
        </is>
      </c>
      <c r="E214">
        <f>HYPERLINK("https://doi.org/10.1016/S1566-1369(99)80004-1","DOI Link")</f>
        <v/>
      </c>
    </row>
    <row r="215">
      <c r="A215" s="1" t="n">
        <v>213</v>
      </c>
      <c r="B215" t="inlineStr">
        <is>
          <t>10.1016/S0109-5641(99)00038-X</t>
        </is>
      </c>
      <c r="C215" t="inlineStr">
        <is>
          <t>Bond strength and failure analysis of lining materials to denture resin</t>
        </is>
      </c>
      <c r="D215" t="inlineStr">
        <is>
          <t>Dental Materials</t>
        </is>
      </c>
      <c r="E215">
        <f>HYPERLINK("https://doi.org/10.1016/S0109-5641(99)00038-X","DOI Link")</f>
        <v/>
      </c>
    </row>
    <row r="216">
      <c r="A216" s="1" t="n">
        <v>214</v>
      </c>
      <c r="B216" t="inlineStr">
        <is>
          <t>10.1111/j.1532-849X.1999.tb00004.x</t>
        </is>
      </c>
      <c r="C216" t="inlineStr">
        <is>
          <t>Reinforcement of denture base resin with glass fillers</t>
        </is>
      </c>
      <c r="D216" t="inlineStr">
        <is>
          <t>Journal of Prosthodontics</t>
        </is>
      </c>
      <c r="E216">
        <f>HYPERLINK("https://doi.org/10.1111/j.1532-849X.1999.tb00004.x","DOI Link")</f>
        <v/>
      </c>
    </row>
    <row r="217">
      <c r="A217" s="1" t="n">
        <v>215</v>
      </c>
      <c r="B217" t="inlineStr">
        <is>
          <t>10.1023/A:1008944127971</t>
        </is>
      </c>
      <c r="C217" t="inlineStr">
        <is>
          <t>New starch-based thermoplastic hydrogels for use as bone cements or drug-delivery carriers</t>
        </is>
      </c>
      <c r="D217" t="inlineStr">
        <is>
          <t>Journal of Materials Science: Materials in Medicine</t>
        </is>
      </c>
      <c r="E217">
        <f>HYPERLINK("https://doi.org/10.1023/A:1008944127971","DOI Link")</f>
        <v/>
      </c>
    </row>
    <row r="218">
      <c r="A218" s="1" t="n">
        <v>216</v>
      </c>
      <c r="B218" t="inlineStr">
        <is>
          <t>10.1002/(SICI)1097-4636(199823)43:3&lt;261::AID-JBM6&gt;3.0.CO;2-L</t>
        </is>
      </c>
      <c r="C218" t="inlineStr">
        <is>
          <t>Precoating of ultrahigh molecular weight polyethylene with polymethylmethacrylate: Interfacial strength</t>
        </is>
      </c>
      <c r="D218" t="inlineStr">
        <is>
          <t>Journal of Biomedical Materials Research</t>
        </is>
      </c>
      <c r="E218">
        <f>HYPERLINK("https://doi.org/10.1002/(SICI)1097-4636(199823)43:3&lt;261::AID-JBM6&gt;3.0.CO;2-L","DOI Link")</f>
        <v/>
      </c>
    </row>
    <row r="219">
      <c r="A219" s="1" t="n">
        <v>217</v>
      </c>
      <c r="B219" t="inlineStr">
        <is>
          <t>10.1016/S0142-9612(98)00062-3</t>
        </is>
      </c>
      <c r="C219" t="inlineStr">
        <is>
          <t>Development of bioactive bone cement and its clinical applications</t>
        </is>
      </c>
      <c r="D219" t="inlineStr">
        <is>
          <t>Biomaterials</t>
        </is>
      </c>
      <c r="E219">
        <f>HYPERLINK("https://doi.org/10.1016/S0142-9612(98)00062-3","DOI Link")</f>
        <v/>
      </c>
    </row>
    <row r="220">
      <c r="A220" s="1" t="n">
        <v>218</v>
      </c>
      <c r="B220" t="inlineStr">
        <is>
          <t>10.1002/(SICI)1099-0488(199805)36:7&lt;1235::AID-POLB13&gt;3.0.CO;2-9</t>
        </is>
      </c>
      <c r="C220" t="inlineStr">
        <is>
          <t>Blends of poly(methyl methacrylate) (PMMA) with PMMA ionomers: Mechanical properties</t>
        </is>
      </c>
      <c r="D220" t="inlineStr">
        <is>
          <t>Journal of Polymer Science, Part B: Polymer Physics</t>
        </is>
      </c>
      <c r="E220">
        <f>HYPERLINK("https://doi.org/10.1002/(SICI)1099-0488(199805)36:7&lt;1235::AID-POLB13&gt;3.0.CO;2-9","DOI Link")</f>
        <v/>
      </c>
    </row>
    <row r="221">
      <c r="A221" s="1" t="n">
        <v>219</v>
      </c>
      <c r="B221" t="inlineStr">
        <is>
          <t>10.1016/S0013-7944(97)00096-9</t>
        </is>
      </c>
      <c r="C221" t="inlineStr">
        <is>
          <t>Experimental determination of interlaminar G&lt;inf&gt;Ic&lt;/inf&gt; using a fully embedded centre-cracked specimen</t>
        </is>
      </c>
      <c r="D221" t="inlineStr">
        <is>
          <t>Engineering Fracture Mechanics</t>
        </is>
      </c>
      <c r="E221">
        <f>HYPERLINK("https://doi.org/10.1016/S0013-7944(97)00096-9","DOI Link")</f>
        <v/>
      </c>
    </row>
    <row r="222">
      <c r="A222" s="1" t="n">
        <v>220</v>
      </c>
      <c r="B222" t="inlineStr">
        <is>
          <t>10.1002/(SICI)1097-4636(19970915)36:4&lt;441::AID-JBM2&gt;3.0.CO;2-E</t>
        </is>
      </c>
      <c r="C222" t="inlineStr">
        <is>
          <t>Bending and fracture toughness of woven self-reinforced composite poly(methyl methacrylate)</t>
        </is>
      </c>
      <c r="D222" t="inlineStr">
        <is>
          <t>Journal of Biomedical Materials Research</t>
        </is>
      </c>
      <c r="E222">
        <f>HYPERLINK("https://doi.org/10.1002/(SICI)1097-4636(19970915)36:4&lt;441::AID-JBM2&gt;3.0.CO;2-E","DOI Link")</f>
        <v/>
      </c>
    </row>
    <row r="223">
      <c r="A223" s="1" t="n">
        <v>221</v>
      </c>
      <c r="B223" t="inlineStr">
        <is>
          <t>10.1002/(SICI)1097-4636(199723)38:3&lt;211::AID-JBM5&gt;3.0.CO;2-S</t>
        </is>
      </c>
      <c r="C223" t="inlineStr">
        <is>
          <t>Fracture toughness of CoCr alloy-PMMA cement interface</t>
        </is>
      </c>
      <c r="D223" t="inlineStr">
        <is>
          <t>Journal of Biomedical Materials Research</t>
        </is>
      </c>
      <c r="E223">
        <f>HYPERLINK("https://doi.org/10.1002/(SICI)1097-4636(199723)38:3&lt;211::AID-JBM5&gt;3.0.CO;2-S","DOI Link")</f>
        <v/>
      </c>
    </row>
    <row r="224">
      <c r="A224" s="1" t="n">
        <v>222</v>
      </c>
      <c r="B224" t="inlineStr">
        <is>
          <t>10.1023/A:1018574109544</t>
        </is>
      </c>
      <c r="C224" t="inlineStr">
        <is>
          <t>Reliability of PMMA bone cement fixation: Fracture and fatigue crack-growth behaviour</t>
        </is>
      </c>
      <c r="D224" t="inlineStr">
        <is>
          <t>Journal of Materials Science: Materials in Medicine</t>
        </is>
      </c>
      <c r="E224">
        <f>HYPERLINK("https://doi.org/10.1023/A:1018574109544","DOI Link")</f>
        <v/>
      </c>
    </row>
    <row r="225">
      <c r="A225" s="1" t="n">
        <v>223</v>
      </c>
      <c r="B225" t="inlineStr">
        <is>
          <t>10.1023/a:1007346203407</t>
        </is>
      </c>
      <c r="C225" t="inlineStr">
        <is>
          <t>Fracture initiation at sharp notches under mode I, mode II, and mild mixed mode loading</t>
        </is>
      </c>
      <c r="D225" t="inlineStr">
        <is>
          <t>International Journal of Fracture</t>
        </is>
      </c>
      <c r="E225">
        <f>HYPERLINK("https://doi.org/10.1023/a:1007346203407","DOI Link")</f>
        <v/>
      </c>
    </row>
    <row r="226">
      <c r="A226" s="1" t="n">
        <v>224</v>
      </c>
      <c r="B226" t="inlineStr">
        <is>
          <t>10.1016/S0021-9290(96)00164-9</t>
        </is>
      </c>
      <c r="C226" t="inlineStr">
        <is>
          <t>Tensile strength of the cement-bone interface depends on the amount of bone interdigitated with PMMA cement</t>
        </is>
      </c>
      <c r="D226" t="inlineStr">
        <is>
          <t>Journal of Biomechanics</t>
        </is>
      </c>
      <c r="E226">
        <f>HYPERLINK("https://doi.org/10.1016/S0021-9290(96)00164-9","DOI Link")</f>
        <v/>
      </c>
    </row>
    <row r="227">
      <c r="A227" s="1" t="n">
        <v>225</v>
      </c>
      <c r="B227" t="inlineStr">
        <is>
          <t>10.1023/A:1007321906116</t>
        </is>
      </c>
      <c r="C227" t="inlineStr">
        <is>
          <t>Displacement fields around a crack tip in polymers</t>
        </is>
      </c>
      <c r="D227" t="inlineStr">
        <is>
          <t>International Journal of Fracture</t>
        </is>
      </c>
      <c r="E227">
        <f>HYPERLINK("https://doi.org/10.1023/A:1007321906116","DOI Link")</f>
        <v/>
      </c>
    </row>
    <row r="228">
      <c r="A228" s="1" t="n">
        <v>226</v>
      </c>
      <c r="B228" t="inlineStr">
        <is>
          <t>10.1299/kikaia.63.2290</t>
        </is>
      </c>
      <c r="C228" t="inlineStr">
        <is>
          <t>Life predictions and observations of crack closure behavior of surface fatigue cracks in PMMA with residual stresses</t>
        </is>
      </c>
      <c r="D228" t="inlineStr">
        <is>
          <t>Nippon Kikai Gakkai Ronbunshu, A Hen/Transactions of the Japan Society of Mechanical Engineers, Part A</t>
        </is>
      </c>
      <c r="E228">
        <f>HYPERLINK("https://doi.org/10.1299/kikaia.63.2290","DOI Link")</f>
        <v/>
      </c>
    </row>
    <row r="229">
      <c r="A229" s="1" t="n">
        <v>227</v>
      </c>
      <c r="B229" t="inlineStr">
        <is>
          <t>10.1097/00005131-199711000-00006</t>
        </is>
      </c>
      <c r="C229" t="inlineStr">
        <is>
          <t>Hip Screw augmentation with an in situ-setting calcium phosphate cement: An in vitro biomechanical analysis</t>
        </is>
      </c>
      <c r="D229" t="inlineStr">
        <is>
          <t>Journal of Orthopaedic Trauma</t>
        </is>
      </c>
      <c r="E229">
        <f>HYPERLINK("https://doi.org/10.1097/00005131-199711000-00006","DOI Link")</f>
        <v/>
      </c>
    </row>
    <row r="230">
      <c r="A230" s="1" t="n">
        <v>228</v>
      </c>
      <c r="B230" t="inlineStr">
        <is>
          <t>10.1051/jp4:19973157</t>
        </is>
      </c>
      <c r="C230" t="inlineStr">
        <is>
          <t>Loading rate dependence of the deformation and fracture mechanisms in impact modified poly(methyl methacrylate)</t>
        </is>
      </c>
      <c r="D230" t="inlineStr">
        <is>
          <t>Journal De Physique. IV : JP</t>
        </is>
      </c>
      <c r="E230">
        <f>HYPERLINK("https://doi.org/10.1051/jp4:19973157","DOI Link")</f>
        <v/>
      </c>
    </row>
    <row r="231">
      <c r="A231" s="1" t="n">
        <v>229</v>
      </c>
      <c r="B231" t="inlineStr">
        <is>
          <t>10.1299/kikaia.63.1385</t>
        </is>
      </c>
      <c r="C231" t="inlineStr">
        <is>
          <t>Experimental analysis of displacement fields around a crack tip in polymers</t>
        </is>
      </c>
      <c r="D231" t="inlineStr">
        <is>
          <t>Nippon Kikai Gakkai Ronbunshu, A Hen/Transactions of the Japan Society of Mechanical Engineers, Part A</t>
        </is>
      </c>
      <c r="E231">
        <f>HYPERLINK("https://doi.org/10.1299/kikaia.63.1385","DOI Link")</f>
        <v/>
      </c>
    </row>
    <row r="232">
      <c r="A232" s="1" t="n">
        <v>230</v>
      </c>
      <c r="B232" t="inlineStr">
        <is>
          <t>10.1021/bk-1996-0648.ch011</t>
        </is>
      </c>
      <c r="C232" t="inlineStr">
        <is>
          <t>Healing and Fracture Studies in Incompletely Annealed Latex Films and Related Materials</t>
        </is>
      </c>
      <c r="D232" t="inlineStr">
        <is>
          <t>ACS Symposium Series</t>
        </is>
      </c>
      <c r="E232">
        <f>HYPERLINK("https://doi.org/10.1021/bk-1996-0648.ch011","DOI Link")</f>
        <v/>
      </c>
    </row>
    <row r="233">
      <c r="A233" s="1" t="n">
        <v>231</v>
      </c>
      <c r="B233" t="inlineStr">
        <is>
          <t>10.1007/BF00366351</t>
        </is>
      </c>
      <c r="C233" t="inlineStr">
        <is>
          <t>High ductility in poly(methyl methacrylate) induced by absorption and desorption of an acetonitrile aqueous solution</t>
        </is>
      </c>
      <c r="D233" t="inlineStr">
        <is>
          <t>Journal of Materials Science</t>
        </is>
      </c>
      <c r="E233">
        <f>HYPERLINK("https://doi.org/10.1007/BF00366351","DOI Link")</f>
        <v/>
      </c>
    </row>
    <row r="234">
      <c r="A234" s="1" t="n">
        <v>232</v>
      </c>
      <c r="B234" t="inlineStr">
        <is>
          <t>10.1007/BF02953628</t>
        </is>
      </c>
      <c r="C234" t="inlineStr">
        <is>
          <t>Micro-strain distribution around a crack tip by electron beam moiré methods</t>
        </is>
      </c>
      <c r="D234" t="inlineStr">
        <is>
          <t>KSME Journal</t>
        </is>
      </c>
      <c r="E234">
        <f>HYPERLINK("https://doi.org/10.1007/BF02953628","DOI Link")</f>
        <v/>
      </c>
    </row>
    <row r="235">
      <c r="A235" s="1" t="n">
        <v>233</v>
      </c>
      <c r="B235" t="inlineStr">
        <is>
          <t>10.3109/00016359509005954</t>
        </is>
      </c>
      <c r="C235" t="inlineStr">
        <is>
          <t>Bonding of resin teeth to the polymethyl methacrylate denture base material</t>
        </is>
      </c>
      <c r="D235" t="inlineStr">
        <is>
          <t>Acta Odontologica Scandinavica</t>
        </is>
      </c>
      <c r="E235">
        <f>HYPERLINK("https://doi.org/10.3109/00016359509005954","DOI Link")</f>
        <v/>
      </c>
    </row>
    <row r="236">
      <c r="A236" s="1" t="n">
        <v>234</v>
      </c>
      <c r="B236" t="inlineStr">
        <is>
          <t>10.1016/0142-9612(95)98900-Y</t>
        </is>
      </c>
      <c r="C236" t="inlineStr">
        <is>
          <t>Self-reinforced composite poly(methyl methacrylate): static and fatigue properties</t>
        </is>
      </c>
      <c r="D236" t="inlineStr">
        <is>
          <t>Biomaterials</t>
        </is>
      </c>
      <c r="E236">
        <f>HYPERLINK("https://doi.org/10.1016/0142-9612(95)98900-Y","DOI Link")</f>
        <v/>
      </c>
    </row>
    <row r="237">
      <c r="A237" s="1" t="n">
        <v>235</v>
      </c>
      <c r="B237" t="inlineStr">
        <is>
          <t>10.1007/BF00053333</t>
        </is>
      </c>
      <c r="C237" t="inlineStr">
        <is>
          <t>A modified double-torsion method for measuring the fracture toughness of polymeric ophthalmic lenses</t>
        </is>
      </c>
      <c r="D237" t="inlineStr">
        <is>
          <t>Journal of Materials Science: Materials in Medicine</t>
        </is>
      </c>
      <c r="E237">
        <f>HYPERLINK("https://doi.org/10.1007/BF00053333","DOI Link")</f>
        <v/>
      </c>
    </row>
    <row r="238">
      <c r="A238" s="1" t="n">
        <v>236</v>
      </c>
      <c r="B238" t="inlineStr">
        <is>
          <t>10.1016/0109-5641(94)90057-4</t>
        </is>
      </c>
      <c r="C238" t="inlineStr">
        <is>
          <t>Development of high-toughness resin for dental applications</t>
        </is>
      </c>
      <c r="D238" t="inlineStr">
        <is>
          <t>Dental Materials</t>
        </is>
      </c>
      <c r="E238">
        <f>HYPERLINK("https://doi.org/10.1016/0109-5641(94)90057-4","DOI Link")</f>
        <v/>
      </c>
    </row>
    <row r="239">
      <c r="A239" s="1" t="n">
        <v>237</v>
      </c>
      <c r="B239" t="inlineStr">
        <is>
          <t>10.1016/0022-3913(94)90447-2</t>
        </is>
      </c>
      <c r="C239" t="inlineStr">
        <is>
          <t>Acrylic resin-fiber composite-part II: The effect of polymerization shrinkage of polymethyl methacrylate applied to fiber roving on transverse strength</t>
        </is>
      </c>
      <c r="D239" t="inlineStr">
        <is>
          <t>The Journal of Prosthetic Dentistry</t>
        </is>
      </c>
      <c r="E239">
        <f>HYPERLINK("https://doi.org/10.1016/0022-3913(94)90447-2","DOI Link")</f>
        <v/>
      </c>
    </row>
    <row r="240">
      <c r="A240" s="1" t="n">
        <v>238</v>
      </c>
      <c r="B240" t="inlineStr">
        <is>
          <t>10.1299/kikaia.60.1193</t>
        </is>
      </c>
      <c r="C240" t="inlineStr">
        <is>
          <t>Applicability of Piezoelectric Ceramics to a Dipole Simulated AE Source</t>
        </is>
      </c>
      <c r="D240" t="inlineStr">
        <is>
          <t>Transactions of the Japan Society of Mechanical Engineers Series A</t>
        </is>
      </c>
      <c r="E240">
        <f>HYPERLINK("https://doi.org/10.1299/kikaia.60.1193","DOI Link")</f>
        <v/>
      </c>
    </row>
    <row r="241">
      <c r="A241" s="1" t="n">
        <v>239</v>
      </c>
      <c r="B241" t="inlineStr">
        <is>
          <t>10.1016/0032-3861(94)90034-5</t>
        </is>
      </c>
      <c r="C241" t="inlineStr">
        <is>
          <t>Adhesion and welding in the system SAN/PMMA</t>
        </is>
      </c>
      <c r="D241" t="inlineStr">
        <is>
          <t>Polymer</t>
        </is>
      </c>
      <c r="E241">
        <f>HYPERLINK("https://doi.org/10.1016/0032-3861(94)90034-5","DOI Link")</f>
        <v/>
      </c>
    </row>
    <row r="242">
      <c r="A242" s="1" t="n">
        <v>240</v>
      </c>
      <c r="B242" t="inlineStr">
        <is>
          <t>10.1007/BF00351424</t>
        </is>
      </c>
      <c r="C242" t="inlineStr">
        <is>
          <t>Non-destructive evaluation of the micromechanism of the deformation process during tensile tests on polymers by the elastic-wave transfer function method</t>
        </is>
      </c>
      <c r="D242" t="inlineStr">
        <is>
          <t>Journal of Materials Science</t>
        </is>
      </c>
      <c r="E242">
        <f>HYPERLINK("https://doi.org/10.1007/BF00351424","DOI Link")</f>
        <v/>
      </c>
    </row>
    <row r="243">
      <c r="A243" s="1" t="n">
        <v>241</v>
      </c>
      <c r="B243" t="inlineStr">
        <is>
          <t>10.1016/0142-9612(94)90266-6</t>
        </is>
      </c>
      <c r="C243" t="inlineStr">
        <is>
          <t>Experimental studies on a new bioactive bone cement: hydroxyapatite composite resin</t>
        </is>
      </c>
      <c r="D243" t="inlineStr">
        <is>
          <t>Biomaterials</t>
        </is>
      </c>
      <c r="E243">
        <f>HYPERLINK("https://doi.org/10.1016/0142-9612(94)90266-6","DOI Link")</f>
        <v/>
      </c>
    </row>
    <row r="244">
      <c r="A244" s="1" t="n">
        <v>242</v>
      </c>
      <c r="B244" t="inlineStr">
        <is>
          <t>10.1111/j.1460-2695.1993.tb00082.x</t>
        </is>
      </c>
      <c r="C244" t="inlineStr">
        <is>
          <t>A STUDY OF SUPERIMPOSED FRACTURE MODES I, II AND III ON PMMA</t>
        </is>
      </c>
      <c r="D244" t="inlineStr">
        <is>
          <t>Fatigue &amp;amp; Fracture of Engineering Materials &amp;amp; Structures</t>
        </is>
      </c>
      <c r="E244">
        <f>HYPERLINK("https://doi.org/10.1111/j.1460-2695.1993.tb00082.x","DOI Link")</f>
        <v/>
      </c>
    </row>
    <row r="245">
      <c r="A245" s="1" t="n">
        <v>243</v>
      </c>
      <c r="B245" t="inlineStr">
        <is>
          <t>10.1177/073168449301200704</t>
        </is>
      </c>
      <c r="C245" t="inlineStr">
        <is>
          <t>Evaluation of the stress intensity factor of brittle polymers based on the crack arrest concept</t>
        </is>
      </c>
      <c r="D245" t="inlineStr">
        <is>
          <t>Journal of Reinforced Plastics and Composites</t>
        </is>
      </c>
      <c r="E245">
        <f>HYPERLINK("https://doi.org/10.1177/073168449301200704","DOI Link")</f>
        <v/>
      </c>
    </row>
    <row r="246">
      <c r="A246" s="1" t="n">
        <v>244</v>
      </c>
      <c r="B246" t="inlineStr">
        <is>
          <t>10.1080/10589759208952747</t>
        </is>
      </c>
      <c r="C246" t="inlineStr">
        <is>
          <t>Nondestructive evaluation of precursory stage of fracture on polymer by etfum</t>
        </is>
      </c>
      <c r="D246" t="inlineStr">
        <is>
          <t>Nondestructive Testing and Evaluation</t>
        </is>
      </c>
      <c r="E246">
        <f>HYPERLINK("https://doi.org/10.1080/10589759208952747","DOI Link")</f>
        <v/>
      </c>
    </row>
    <row r="247">
      <c r="A247" s="1" t="n">
        <v>245</v>
      </c>
      <c r="B247" t="inlineStr">
        <is>
          <t>10.4012/dmj.11.141</t>
        </is>
      </c>
      <c r="C247" t="inlineStr">
        <is>
          <t>A New Procedure of the Tensile Fatigue Test for Dental Materials</t>
        </is>
      </c>
      <c r="D247" t="inlineStr">
        <is>
          <t>Dental Materials Journal</t>
        </is>
      </c>
      <c r="E247">
        <f>HYPERLINK("https://doi.org/10.4012/dmj.11.141","DOI Link")</f>
        <v/>
      </c>
    </row>
    <row r="248">
      <c r="A248" s="1" t="n">
        <v>246</v>
      </c>
      <c r="B248" t="inlineStr">
        <is>
          <t>10.1002/app.1992.070450809</t>
        </is>
      </c>
      <c r="C248" t="inlineStr">
        <is>
          <t>The effects of functional azo initiator on PMMA and polyurethane IPN systems. III. Tear resistance and crack growth of PBD(1,2)‐PU/PMMA (50%) blends</t>
        </is>
      </c>
      <c r="D248" t="inlineStr">
        <is>
          <t>Journal of Applied Polymer Science</t>
        </is>
      </c>
      <c r="E248">
        <f>HYPERLINK("https://doi.org/10.1002/app.1992.070450809","DOI Link")</f>
        <v/>
      </c>
    </row>
    <row r="249">
      <c r="A249" s="1" t="n">
        <v>247</v>
      </c>
      <c r="B249" t="inlineStr">
        <is>
          <t>10.1016/0032-3950(91)90134-C</t>
        </is>
      </c>
      <c r="C249" t="inlineStr">
        <is>
          <t>Theory of the complete isotherm on the durability of polymers in surface-active media</t>
        </is>
      </c>
      <c r="D249" t="inlineStr">
        <is>
          <t>Polymer Science U.S.S.R.</t>
        </is>
      </c>
      <c r="E249">
        <f>HYPERLINK("https://doi.org/10.1016/0032-3950(91)90134-C","DOI Link")</f>
        <v/>
      </c>
    </row>
    <row r="250">
      <c r="A250" s="1" t="n">
        <v>248</v>
      </c>
      <c r="B250" t="inlineStr">
        <is>
          <t>10.1029/91GL00214</t>
        </is>
      </c>
      <c r="C250" t="inlineStr">
        <is>
          <t>Dynamic tensile‐failure‐induced velocity deficits in rock</t>
        </is>
      </c>
      <c r="D250" t="inlineStr">
        <is>
          <t>Geophysical Research Letters</t>
        </is>
      </c>
      <c r="E250">
        <f>HYPERLINK("https://doi.org/10.1029/91GL00214","DOI Link")</f>
        <v/>
      </c>
    </row>
    <row r="251">
      <c r="A251" s="1" t="n">
        <v>249</v>
      </c>
      <c r="B251" t="inlineStr">
        <is>
          <t>10.1007/BF01045743</t>
        </is>
      </c>
      <c r="C251" t="inlineStr">
        <is>
          <t>Mechanical behaviour of poly(methyl methacrylate) - Part 1 Tensile strength and fracture toughness</t>
        </is>
      </c>
      <c r="D251" t="inlineStr">
        <is>
          <t>Journal of Materials Science</t>
        </is>
      </c>
      <c r="E251">
        <f>HYPERLINK("https://doi.org/10.1007/BF01045743","DOI Link")</f>
        <v/>
      </c>
    </row>
    <row r="252">
      <c r="A252" s="1" t="n">
        <v>250</v>
      </c>
      <c r="B252" t="inlineStr">
        <is>
          <t>10.1007/BF01045745</t>
        </is>
      </c>
      <c r="C252" t="inlineStr">
        <is>
          <t>Mechanical behaviour of poly(methyl methacrylate) - Part 3 Activation processes for fracture mechanism</t>
        </is>
      </c>
      <c r="D252" t="inlineStr">
        <is>
          <t>Journal of Materials Science</t>
        </is>
      </c>
      <c r="E252">
        <f>HYPERLINK("https://doi.org/10.1007/BF01045745","DOI Link")</f>
        <v/>
      </c>
    </row>
    <row r="253">
      <c r="A253" s="1" t="n">
        <v>251</v>
      </c>
      <c r="B253" t="inlineStr">
        <is>
          <t>10.1299/kikaia.56.2411</t>
        </is>
      </c>
      <c r="C253" t="inlineStr">
        <is>
          <t>Ductile Fracture Behavior of Sheet Cracked Specimens under the Mode I - II Mixed-Mode Loading Condition</t>
        </is>
      </c>
      <c r="D253" t="inlineStr">
        <is>
          <t>Transactions of the Japan Society of Mechanical Engineers Series A</t>
        </is>
      </c>
      <c r="E253">
        <f>HYPERLINK("https://doi.org/10.1299/kikaia.56.2411","DOI Link")</f>
        <v/>
      </c>
    </row>
    <row r="254">
      <c r="A254" s="1" t="n">
        <v>252</v>
      </c>
      <c r="B254" t="inlineStr">
        <is>
          <t>10.1016/0020-7403(90)90004-3</t>
        </is>
      </c>
      <c r="C254" t="inlineStr">
        <is>
          <t>Fracture of an elastic strip containing a pair of collinear cracks perpendicular to the edges of the strip: Theory and experiment</t>
        </is>
      </c>
      <c r="D254" t="inlineStr">
        <is>
          <t>International Journal of Mechanical Sciences</t>
        </is>
      </c>
      <c r="E254">
        <f>HYPERLINK("https://doi.org/10.1016/0020-7403(90)90004-3","DOI Link")</f>
        <v/>
      </c>
    </row>
    <row r="255">
      <c r="A255" s="1" t="n">
        <v>253</v>
      </c>
      <c r="B255" t="inlineStr">
        <is>
          <t>10.1002/pen.760302109</t>
        </is>
      </c>
      <c r="C255" t="inlineStr">
        <is>
          <t>Methanol‐Induced crack healing in poly(methyl methacrylate)</t>
        </is>
      </c>
      <c r="D255" t="inlineStr">
        <is>
          <t>Polymer Engineering &amp;amp; Science</t>
        </is>
      </c>
      <c r="E255">
        <f>HYPERLINK("https://doi.org/10.1002/pen.760302109","DOI Link")</f>
        <v/>
      </c>
    </row>
    <row r="256">
      <c r="A256" s="1" t="n">
        <v>254</v>
      </c>
      <c r="B256" t="inlineStr">
        <is>
          <t>10.1016/S0883-5403(06)80005-7</t>
        </is>
      </c>
      <c r="C256" t="inlineStr">
        <is>
          <t>Use of high-energy shock waves for bone cement removal</t>
        </is>
      </c>
      <c r="D256" t="inlineStr">
        <is>
          <t>Journal of Arthroplasty</t>
        </is>
      </c>
      <c r="E256">
        <f>HYPERLINK("https://doi.org/10.1016/S0883-5403(06)80005-7","DOI Link")</f>
        <v/>
      </c>
    </row>
    <row r="257">
      <c r="A257" s="1" t="n">
        <v>255</v>
      </c>
      <c r="B257" t="inlineStr">
        <is>
          <t>10.1016/0013-7944(89)90243-9</t>
        </is>
      </c>
      <c r="C257" t="inlineStr">
        <is>
          <t>The fracture behaviour of PMMA in mixed modes I and II</t>
        </is>
      </c>
      <c r="D257" t="inlineStr">
        <is>
          <t>Engineering Fracture Mechanics</t>
        </is>
      </c>
      <c r="E257">
        <f>HYPERLINK("https://doi.org/10.1016/0013-7944(89)90243-9","DOI Link")</f>
        <v/>
      </c>
    </row>
    <row r="258">
      <c r="A258" s="1" t="n">
        <v>256</v>
      </c>
      <c r="B258" t="inlineStr">
        <is>
          <t>10.1299/kikaia.55.2237</t>
        </is>
      </c>
      <c r="C258" t="inlineStr">
        <is>
          <t>Discussion of a Scalelike Fracture Surface Mark in Fine Ceramics</t>
        </is>
      </c>
      <c r="D258" t="inlineStr">
        <is>
          <t>Transactions of the Japan Society of Mechanical Engineers Series A</t>
        </is>
      </c>
      <c r="E258">
        <f>HYPERLINK("https://doi.org/10.1299/kikaia.55.2237","DOI Link")</f>
        <v/>
      </c>
    </row>
    <row r="259">
      <c r="A259" s="1" t="n">
        <v>257</v>
      </c>
      <c r="B259" t="inlineStr">
        <is>
          <t>10.1007/BF01115765</t>
        </is>
      </c>
      <c r="C259" t="inlineStr">
        <is>
          <t>Rubber-modified bone cement</t>
        </is>
      </c>
      <c r="D259" t="inlineStr">
        <is>
          <t>Journal of Materials Science</t>
        </is>
      </c>
      <c r="E259">
        <f>HYPERLINK("https://doi.org/10.1007/BF01115765","DOI Link")</f>
        <v/>
      </c>
    </row>
    <row r="260">
      <c r="A260" s="1" t="n">
        <v>258</v>
      </c>
      <c r="B260" t="inlineStr">
        <is>
          <t>10.1088/0022-3727/21/1/012</t>
        </is>
      </c>
      <c r="C260" t="inlineStr">
        <is>
          <t>Fracture surface energy measurements of PMMA: A new experimental approach</t>
        </is>
      </c>
      <c r="D260" t="inlineStr">
        <is>
          <t>Journal of Physics D: Applied Physics</t>
        </is>
      </c>
      <c r="E260">
        <f>HYPERLINK("https://doi.org/10.1088/0022-3727/21/1/012","DOI Link")</f>
        <v/>
      </c>
    </row>
    <row r="261">
      <c r="A261" s="1" t="n">
        <v>259</v>
      </c>
      <c r="B261" t="inlineStr">
        <is>
          <t>10.1029/TC007i006p01243</t>
        </is>
      </c>
      <c r="C261" t="inlineStr">
        <is>
          <t>Can natural faults propagate under Mode II conditions?</t>
        </is>
      </c>
      <c r="D261" t="inlineStr">
        <is>
          <t>Tectonics</t>
        </is>
      </c>
      <c r="E261">
        <f>HYPERLINK("https://doi.org/10.1029/TC007i006p01243","DOI Link")</f>
        <v/>
      </c>
    </row>
    <row r="262">
      <c r="A262" s="1" t="n">
        <v>260</v>
      </c>
      <c r="B262" t="inlineStr">
        <is>
          <t>10.1295/koron.45.683</t>
        </is>
      </c>
      <c r="C262" t="inlineStr">
        <is>
          <t>AE Characteristics and Fracture Toughness of Glass-Filled Poly(methyl methacrylate)</t>
        </is>
      </c>
      <c r="D262" t="inlineStr">
        <is>
          <t>Kobunshi Ronbunshu</t>
        </is>
      </c>
      <c r="E262">
        <f>HYPERLINK("https://doi.org/10.1295/koron.45.683","DOI Link")</f>
        <v/>
      </c>
    </row>
    <row r="263">
      <c r="A263" s="1" t="n">
        <v>261</v>
      </c>
      <c r="B263" t="inlineStr">
        <is>
          <t>10.1295/polymj.20.673</t>
        </is>
      </c>
      <c r="C263" t="inlineStr">
        <is>
          <t>Improvement of adhesion of kevlar fiber to poly(methyl methacrylate)</t>
        </is>
      </c>
      <c r="D263" t="inlineStr">
        <is>
          <t>Polymer Journal</t>
        </is>
      </c>
      <c r="E263">
        <f>HYPERLINK("https://doi.org/10.1295/polymj.20.673","DOI Link")</f>
        <v/>
      </c>
    </row>
    <row r="264">
      <c r="A264" s="1" t="n">
        <v>262</v>
      </c>
      <c r="B264" t="inlineStr">
        <is>
          <t>10.2472/jsms.37.447</t>
        </is>
      </c>
      <c r="C264" t="inlineStr">
        <is>
          <t>Condition of Fracture in Tension on Grooved Shafts of Thermoplastics</t>
        </is>
      </c>
      <c r="D264" t="inlineStr">
        <is>
          <t>Journal of the Society of Materials Science, Japan</t>
        </is>
      </c>
      <c r="E264">
        <f>HYPERLINK("https://doi.org/10.2472/jsms.37.447","DOI Link")</f>
        <v/>
      </c>
    </row>
    <row r="265">
      <c r="A265" s="1" t="n">
        <v>263</v>
      </c>
      <c r="B265" t="inlineStr">
        <is>
          <t>10.1016/0167-8442(87)90017-6</t>
        </is>
      </c>
      <c r="C265" t="inlineStr">
        <is>
          <t>An improved experimental method for the determination of the critical stress intensity factor K&lt;inf&gt;Ic&lt;/inf&gt; of brittle materials</t>
        </is>
      </c>
      <c r="D265" t="inlineStr">
        <is>
          <t>Theoretical and Applied Fracture Mechanics</t>
        </is>
      </c>
      <c r="E265">
        <f>HYPERLINK("https://doi.org/10.1016/0167-8442(87)90017-6","DOI Link")</f>
        <v/>
      </c>
    </row>
    <row r="266">
      <c r="A266" s="1" t="n">
        <v>264</v>
      </c>
      <c r="B266" t="inlineStr">
        <is>
          <t>10.1002/jbm.820210208</t>
        </is>
      </c>
      <c r="C266" t="inlineStr">
        <is>
          <t>Bone‐particle‐impregnated bone cement: An in vitro study</t>
        </is>
      </c>
      <c r="D266" t="inlineStr">
        <is>
          <t>Journal of Biomedical Materials Research</t>
        </is>
      </c>
      <c r="E266">
        <f>HYPERLINK("https://doi.org/10.1002/jbm.820210208","DOI Link")</f>
        <v/>
      </c>
    </row>
    <row r="267">
      <c r="A267" s="1" t="n">
        <v>265</v>
      </c>
      <c r="B267" t="inlineStr">
        <is>
          <t>10.1016/0142-9418(87)90032-8</t>
        </is>
      </c>
      <c r="C267" t="inlineStr">
        <is>
          <t>Fracture energy measurements in polycarbonate and PMMA</t>
        </is>
      </c>
      <c r="D267" t="inlineStr">
        <is>
          <t>Polymer Testing</t>
        </is>
      </c>
      <c r="E267">
        <f>HYPERLINK("https://doi.org/10.1016/0142-9418(87)90032-8","DOI Link")</f>
        <v/>
      </c>
    </row>
    <row r="268">
      <c r="A268" s="1" t="n">
        <v>266</v>
      </c>
      <c r="B268" t="inlineStr">
        <is>
          <t>10.1007/BF00547941</t>
        </is>
      </c>
      <c r="C268" t="inlineStr">
        <is>
          <t>Fatigue crack growth of PMMA in organic agents</t>
        </is>
      </c>
      <c r="D268" t="inlineStr">
        <is>
          <t>Journal of Materials Science</t>
        </is>
      </c>
      <c r="E268">
        <f>HYPERLINK("https://doi.org/10.1007/BF00547941","DOI Link")</f>
        <v/>
      </c>
    </row>
    <row r="269">
      <c r="A269" s="1" t="n">
        <v>267</v>
      </c>
      <c r="B269" t="inlineStr">
        <is>
          <t>10.2472/jsms.35.1054</t>
        </is>
      </c>
      <c r="C269" t="inlineStr">
        <is>
          <t>Initiation of Wavy Striation in Environmental Fatigue of PMMA</t>
        </is>
      </c>
      <c r="D269" t="inlineStr">
        <is>
          <t>Journal of the Society of Materials Science, Japan</t>
        </is>
      </c>
      <c r="E269">
        <f>HYPERLINK("https://doi.org/10.2472/jsms.35.1054","DOI Link")</f>
        <v/>
      </c>
    </row>
    <row r="270">
      <c r="A270" s="1" t="n">
        <v>268</v>
      </c>
      <c r="B270" t="inlineStr">
        <is>
          <t>10.1007/BF00545209</t>
        </is>
      </c>
      <c r="C270" t="inlineStr">
        <is>
          <t>A new type of fatigue striation on PMMA immersed in organic agents</t>
        </is>
      </c>
      <c r="D270" t="inlineStr">
        <is>
          <t>Journal of Materials Science</t>
        </is>
      </c>
      <c r="E270">
        <f>HYPERLINK("https://doi.org/10.1007/BF00545209","DOI Link")</f>
        <v/>
      </c>
    </row>
    <row r="271">
      <c r="A271" s="1" t="n">
        <v>269</v>
      </c>
      <c r="B271" t="inlineStr">
        <is>
          <t>10.1007/BF00556088</t>
        </is>
      </c>
      <c r="C271" t="inlineStr">
        <is>
          <t>Weathering of injection-moulded glassy polymers: changes in residual stress and fracture behaviour</t>
        </is>
      </c>
      <c r="D271" t="inlineStr">
        <is>
          <t>Journal of Materials Science</t>
        </is>
      </c>
      <c r="E271">
        <f>HYPERLINK("https://doi.org/10.1007/BF00556088","DOI Link")</f>
        <v/>
      </c>
    </row>
    <row r="272">
      <c r="A272" s="1" t="n">
        <v>270</v>
      </c>
      <c r="B272" t="inlineStr">
        <is>
          <t>10.1002/pen.760251607</t>
        </is>
      </c>
      <c r="C272" t="inlineStr">
        <is>
          <t>Comparison of impact and compact tension fracture properties of poly(methyl methacrylate)</t>
        </is>
      </c>
      <c r="D272" t="inlineStr">
        <is>
          <t>Polymer Engineering &amp;amp; Science</t>
        </is>
      </c>
      <c r="E272">
        <f>HYPERLINK("https://doi.org/10.1002/pen.760251607","DOI Link")</f>
        <v/>
      </c>
    </row>
    <row r="273">
      <c r="A273" s="1" t="n">
        <v>271</v>
      </c>
      <c r="B273" t="inlineStr">
        <is>
          <t>10.1299/kikaia.51.1494</t>
        </is>
      </c>
      <c r="C273" t="inlineStr">
        <is>
          <t>Condition of Ductile and Brittle Fracture in Tension on Notched Plate of Rigid Plastics</t>
        </is>
      </c>
      <c r="D273" t="inlineStr">
        <is>
          <t>Transactions of the Japan Society of Mechanical Engineers Series A</t>
        </is>
      </c>
      <c r="E273">
        <f>HYPERLINK("https://doi.org/10.1299/kikaia.51.1494","DOI Link")</f>
        <v/>
      </c>
    </row>
    <row r="274">
      <c r="A274" s="1" t="n">
        <v>272</v>
      </c>
      <c r="B274" t="inlineStr">
        <is>
          <t>10.1002/pen.760250404</t>
        </is>
      </c>
      <c r="C274" t="inlineStr">
        <is>
          <t>Surface embrittlement of ductile polymers: A fracture mechanics analysis</t>
        </is>
      </c>
      <c r="D274" t="inlineStr">
        <is>
          <t>Polymer Engineering &amp;amp; Science</t>
        </is>
      </c>
      <c r="E274">
        <f>HYPERLINK("https://doi.org/10.1002/pen.760250404","DOI Link")</f>
        <v/>
      </c>
    </row>
    <row r="275">
      <c r="A275" s="1" t="n">
        <v>273</v>
      </c>
      <c r="B275" t="inlineStr">
        <is>
          <t>10.1007/BF00980760</t>
        </is>
      </c>
      <c r="C275" t="inlineStr">
        <is>
          <t>Environmental effects of silicone oil on mechanical properties of low and high molecular weight PMMA</t>
        </is>
      </c>
      <c r="D275" t="inlineStr">
        <is>
          <t>Journal of Materials Science</t>
        </is>
      </c>
      <c r="E275">
        <f>HYPERLINK("https://doi.org/10.1007/BF00980760","DOI Link")</f>
        <v/>
      </c>
    </row>
    <row r="276">
      <c r="A276" s="1" t="n">
        <v>274</v>
      </c>
      <c r="B276" t="inlineStr">
        <is>
          <t>10.1016/0021-9290(84)90015-0</t>
        </is>
      </c>
      <c r="C276" t="inlineStr">
        <is>
          <t>Improvement of mechanical properties of acrylic bone cement by fiber reinforcement</t>
        </is>
      </c>
      <c r="D276" t="inlineStr">
        <is>
          <t>Journal of Biomechanics</t>
        </is>
      </c>
      <c r="E276">
        <f>HYPERLINK("https://doi.org/10.1016/0021-9290(84)90015-0","DOI Link")</f>
        <v/>
      </c>
    </row>
    <row r="277">
      <c r="A277" s="1" t="n">
        <v>275</v>
      </c>
      <c r="B277" t="inlineStr">
        <is>
          <t>10.2472/jsms.32.88</t>
        </is>
      </c>
      <c r="C277" t="inlineStr">
        <is>
          <t>Application of Acoustic Emission Technique to Investigation of Fracture Processes in Glassy Polymers</t>
        </is>
      </c>
      <c r="D277" t="inlineStr">
        <is>
          <t>Journal of the Society of Materials Science, Japan</t>
        </is>
      </c>
      <c r="E277">
        <f>HYPERLINK("https://doi.org/10.2472/jsms.32.88","DOI Link")</f>
        <v/>
      </c>
    </row>
    <row r="278">
      <c r="A278" s="1" t="n">
        <v>276</v>
      </c>
      <c r="B278" t="inlineStr">
        <is>
          <t>10.1016/0013-7944(83)90007-3</t>
        </is>
      </c>
      <c r="C278" t="inlineStr">
        <is>
          <t>Characteristics of brittle fracture under general combined modes including those under bi-axial tensile loads</t>
        </is>
      </c>
      <c r="D278" t="inlineStr">
        <is>
          <t>Engineering Fracture Mechanics</t>
        </is>
      </c>
      <c r="E278">
        <f>HYPERLINK("https://doi.org/10.1016/0013-7944(83)90007-3","DOI Link")</f>
        <v/>
      </c>
    </row>
    <row r="279">
      <c r="A279" s="1" t="n">
        <v>277</v>
      </c>
      <c r="B279" t="inlineStr">
        <is>
          <t>10.1002/jbm.820170305</t>
        </is>
      </c>
      <c r="C279" t="inlineStr">
        <is>
          <t>Mechanical strength of poly(methyl methacrylate) cement‐human bone interfaces</t>
        </is>
      </c>
      <c r="D279" t="inlineStr">
        <is>
          <t>Journal of Biomedical Materials Research</t>
        </is>
      </c>
      <c r="E279">
        <f>HYPERLINK("https://doi.org/10.1002/jbm.820170305","DOI Link")</f>
        <v/>
      </c>
    </row>
    <row r="280">
      <c r="A280" s="1" t="n">
        <v>278</v>
      </c>
      <c r="B280" t="inlineStr">
        <is>
          <t>10.1016/0013-7944(83)90019-X</t>
        </is>
      </c>
      <c r="C280" t="inlineStr">
        <is>
          <t>Modeling of the frequency effect on fatigue crack propagation in PMMA</t>
        </is>
      </c>
      <c r="D280" t="inlineStr">
        <is>
          <t>Engineering Fracture Mechanics</t>
        </is>
      </c>
      <c r="E280">
        <f>HYPERLINK("https://doi.org/10.1016/0013-7944(83)90019-X","DOI Link")</f>
        <v/>
      </c>
    </row>
    <row r="281">
      <c r="A281" s="1" t="n">
        <v>279</v>
      </c>
      <c r="B281" t="inlineStr">
        <is>
          <t>10.1007/BF01130613</t>
        </is>
      </c>
      <c r="C281" t="inlineStr">
        <is>
          <t>Influence of load biaxiality on the fracture load of center cracked sheets</t>
        </is>
      </c>
      <c r="D281" t="inlineStr">
        <is>
          <t>International Journal of Fracture</t>
        </is>
      </c>
      <c r="E281">
        <f>HYPERLINK("https://doi.org/10.1007/BF01130613","DOI Link")</f>
        <v/>
      </c>
    </row>
    <row r="282">
      <c r="A282" s="1" t="n">
        <v>280</v>
      </c>
      <c r="B282" t="inlineStr">
        <is>
          <t>10.2355/tetsutohagane1955.68.13_1830</t>
        </is>
      </c>
      <c r="C282" t="inlineStr">
        <is>
          <t>EVALUATION OF BRITTLE FRACTURE STRENGTH OF SURFACE NOTCHED ROUND BAR.</t>
        </is>
      </c>
      <c r="D282" t="inlineStr">
        <is>
          <t>TETSU TO HAGANE</t>
        </is>
      </c>
      <c r="E282">
        <f>HYPERLINK("https://doi.org/10.2355/tetsutohagane1955.68.13_1830","DOI Link")</f>
        <v/>
      </c>
    </row>
    <row r="283">
      <c r="A283" s="1" t="n">
        <v>281</v>
      </c>
      <c r="B283" t="inlineStr">
        <is>
          <t>10.1002/jbm.820160515</t>
        </is>
      </c>
      <c r="C283" t="inlineStr">
        <is>
          <t>Thin film PMMA precoating for improved implant bone–cement fixation</t>
        </is>
      </c>
      <c r="D283" t="inlineStr">
        <is>
          <t>Journal of Biomedical Materials Research</t>
        </is>
      </c>
      <c r="E283">
        <f>HYPERLINK("https://doi.org/10.1002/jbm.820160515","DOI Link")</f>
        <v/>
      </c>
    </row>
    <row r="284">
      <c r="A284" s="1" t="n">
        <v>282</v>
      </c>
      <c r="B284" t="inlineStr">
        <is>
          <t>10.1007/BF00552073</t>
        </is>
      </c>
      <c r="C284" t="inlineStr">
        <is>
          <t>Fracture mechanics studies of crack healing and welding of polymers</t>
        </is>
      </c>
      <c r="D284" t="inlineStr">
        <is>
          <t>Journal of Materials Science</t>
        </is>
      </c>
      <c r="E284">
        <f>HYPERLINK("https://doi.org/10.1007/BF00552073","DOI Link")</f>
        <v/>
      </c>
    </row>
    <row r="285">
      <c r="A285" s="1" t="n">
        <v>283</v>
      </c>
      <c r="B285" t="inlineStr">
        <is>
          <t>10.1002/app.1981.070260503</t>
        </is>
      </c>
      <c r="C285" t="inlineStr">
        <is>
          <t>Mechanical behavior of gradient polymers</t>
        </is>
      </c>
      <c r="D285" t="inlineStr">
        <is>
          <t>Journal of Applied Polymer Science</t>
        </is>
      </c>
      <c r="E285">
        <f>HYPERLINK("https://doi.org/10.1002/app.1981.070260503","DOI Link")</f>
        <v/>
      </c>
    </row>
    <row r="286">
      <c r="A286" s="1" t="n">
        <v>284</v>
      </c>
      <c r="B286" t="inlineStr">
        <is>
          <t>10.1016/0013-7944(81)90017-5</t>
        </is>
      </c>
      <c r="C286" t="inlineStr">
        <is>
          <t>Mixed-mode fracture angle and fracture locus of materials subjected to compressive loading</t>
        </is>
      </c>
      <c r="D286" t="inlineStr">
        <is>
          <t>Engineering Fracture Mechanics</t>
        </is>
      </c>
      <c r="E286">
        <f>HYPERLINK("https://doi.org/10.1016/0013-7944(81)90017-5","DOI Link")</f>
        <v/>
      </c>
    </row>
    <row r="287">
      <c r="A287" s="1" t="n">
        <v>285</v>
      </c>
      <c r="B287" t="inlineStr">
        <is>
          <t>10.1243/03093247V161009</t>
        </is>
      </c>
      <c r="C287" t="inlineStr">
        <is>
          <t>Crack propagation in thin plates under double torsion</t>
        </is>
      </c>
      <c r="D287" t="inlineStr">
        <is>
          <t>The Journal of Strain Analysis for Engineering Design</t>
        </is>
      </c>
      <c r="E287">
        <f>HYPERLINK("https://doi.org/10.1243/03093247V161009","DOI Link")</f>
        <v/>
      </c>
    </row>
    <row r="288">
      <c r="A288" s="1" t="n">
        <v>286</v>
      </c>
      <c r="B288" t="inlineStr">
        <is>
          <t>10.1007/BF02265216</t>
        </is>
      </c>
      <c r="C288" t="inlineStr">
        <is>
          <t>Fatigue crack growth in polymers</t>
        </is>
      </c>
      <c r="D288" t="inlineStr">
        <is>
          <t>International Journal of Fracture</t>
        </is>
      </c>
      <c r="E288">
        <f>HYPERLINK("https://doi.org/10.1007/BF02265216","DOI Link")</f>
        <v/>
      </c>
    </row>
    <row r="289">
      <c r="A289" s="1" t="n">
        <v>287</v>
      </c>
      <c r="B289" t="inlineStr">
        <is>
          <t>10.1002/pen.760200810</t>
        </is>
      </c>
      <c r="C289" t="inlineStr">
        <is>
          <t>A comparative study of the tensile and charpy impact tests from a fracture mechanics viewpoint</t>
        </is>
      </c>
      <c r="D289" t="inlineStr">
        <is>
          <t>Polymer Engineering &amp;amp; Science</t>
        </is>
      </c>
      <c r="E289">
        <f>HYPERLINK("https://doi.org/10.1002/pen.760200810","DOI Link")</f>
        <v/>
      </c>
    </row>
    <row r="290">
      <c r="A290" s="1" t="n">
        <v>288</v>
      </c>
      <c r="B290" t="inlineStr">
        <is>
          <t>10.1088/0022-3727/11/4/022</t>
        </is>
      </c>
      <c r="C290" t="inlineStr">
        <is>
          <t>The mechanics of indentation fracture in poly(methyl methacrylate)</t>
        </is>
      </c>
      <c r="D290" t="inlineStr">
        <is>
          <t>Journal of Physics D: Applied Physics</t>
        </is>
      </c>
      <c r="E290">
        <f>HYPERLINK("https://doi.org/10.1088/0022-3727/11/4/022","DOI Link")</f>
        <v/>
      </c>
    </row>
    <row r="291">
      <c r="A291" s="1" t="n">
        <v>289</v>
      </c>
      <c r="B291" t="inlineStr">
        <is>
          <t>10.1295/koron.35.543</t>
        </is>
      </c>
      <c r="C291" t="inlineStr">
        <is>
          <t>Effects of the notch shapes of test specimen on the charpy impact value of poly (methyl methacrylate) and polypropylene</t>
        </is>
      </c>
      <c r="D291" t="inlineStr">
        <is>
          <t>KOBUNSHI RONBUNSHU</t>
        </is>
      </c>
      <c r="E291">
        <f>HYPERLINK("https://doi.org/10.1295/koron.35.543","DOI Link")</f>
        <v/>
      </c>
    </row>
    <row r="292">
      <c r="A292" s="1" t="n">
        <v>290</v>
      </c>
      <c r="B292" t="inlineStr">
        <is>
          <t>10.1016/0032-3861(78)90320-8</t>
        </is>
      </c>
      <c r="C292" t="inlineStr">
        <is>
          <t>Generalized theory of the total fracture surface energy for glassy organic polymers</t>
        </is>
      </c>
      <c r="D292" t="inlineStr">
        <is>
          <t>Polymer</t>
        </is>
      </c>
      <c r="E292">
        <f>HYPERLINK("https://doi.org/10.1016/0032-3861(78)90320-8","DOI Link")</f>
        <v/>
      </c>
    </row>
    <row r="293">
      <c r="A293" s="1" t="n">
        <v>291</v>
      </c>
      <c r="B293" t="inlineStr">
        <is>
          <t>10.1520/stp27396s</t>
        </is>
      </c>
      <c r="C293" t="inlineStr">
        <is>
          <t>INVESTIGATION OF AXISYMMETRIC CRACK PROPAGATION.</t>
        </is>
      </c>
      <c r="D293" t="inlineStr">
        <is>
          <t>ASTM Special Technical Publication</t>
        </is>
      </c>
      <c r="E293">
        <f>HYPERLINK("https://doi.org/10.1520/stp27396s","DOI Link")</f>
        <v/>
      </c>
    </row>
    <row r="294">
      <c r="A294" s="1" t="n">
        <v>292</v>
      </c>
      <c r="B294" t="inlineStr">
        <is>
          <t>10.1007/BF00036011</t>
        </is>
      </c>
      <c r="C294" t="inlineStr">
        <is>
          <t>Further results on the angled crack problem</t>
        </is>
      </c>
      <c r="D294" t="inlineStr">
        <is>
          <t>International Journal of Fracture</t>
        </is>
      </c>
      <c r="E294">
        <f>HYPERLINK("https://doi.org/10.1007/BF00036011","DOI Link")</f>
        <v/>
      </c>
    </row>
    <row r="295">
      <c r="A295" s="1" t="n">
        <v>293</v>
      </c>
      <c r="B295" t="inlineStr">
        <is>
          <t>10.1007/BF00554938</t>
        </is>
      </c>
      <c r="C295" t="inlineStr">
        <is>
          <t>Craze formation and growth in anisotropic polymers</t>
        </is>
      </c>
      <c r="D295" t="inlineStr">
        <is>
          <t>Journal of Materials Science</t>
        </is>
      </c>
      <c r="E295">
        <f>HYPERLINK("https://doi.org/10.1007/BF00554938","DOI Link")</f>
        <v/>
      </c>
    </row>
    <row r="296">
      <c r="A296" s="1" t="n">
        <v>294</v>
      </c>
      <c r="B296" t="inlineStr">
        <is>
          <t>10.1002/app.1975.070190603</t>
        </is>
      </c>
      <c r="C296" t="inlineStr">
        <is>
          <t>Stress wave‐initiated fracture in amorphous thermoplastics</t>
        </is>
      </c>
      <c r="D296" t="inlineStr">
        <is>
          <t>Journal of Applied Polymer Science</t>
        </is>
      </c>
      <c r="E296">
        <f>HYPERLINK("https://doi.org/10.1002/app.1975.070190603","DOI Link")</f>
        <v/>
      </c>
    </row>
    <row r="297">
      <c r="A297" s="1" t="n">
        <v>295</v>
      </c>
      <c r="B297" t="inlineStr">
        <is>
          <t>10.1007/BF00552926</t>
        </is>
      </c>
      <c r="C297" t="inlineStr">
        <is>
          <t>Temperature effects in the fracture of PMMA</t>
        </is>
      </c>
      <c r="D297" t="inlineStr">
        <is>
          <t>Journal of Materials Science</t>
        </is>
      </c>
      <c r="E297">
        <f>HYPERLINK("https://doi.org/10.1007/BF00552926","DOI Link")</f>
        <v/>
      </c>
    </row>
    <row r="298">
      <c r="A298" s="1" t="n">
        <v>296</v>
      </c>
      <c r="B298" t="inlineStr">
        <is>
          <t>10.1007/BF00856367</t>
        </is>
      </c>
      <c r="C298" t="inlineStr">
        <is>
          <t>Comparison of the long-term strengths of polymers under uniaxial alternating and pulsating loads</t>
        </is>
      </c>
      <c r="D298" t="inlineStr">
        <is>
          <t>Polymer Mechanics</t>
        </is>
      </c>
      <c r="E298">
        <f>HYPERLINK("https://doi.org/10.1007/BF00856367","DOI Link")</f>
        <v/>
      </c>
    </row>
    <row r="299">
      <c r="A299" s="1" t="n">
        <v>297</v>
      </c>
      <c r="B299" t="inlineStr">
        <is>
          <t>10.1080/14786436908217795</t>
        </is>
      </c>
      <c r="C299" t="inlineStr">
        <is>
          <t>Temperature dependence of yield and fracture in polymethylmethacrylate</t>
        </is>
      </c>
      <c r="D299" t="inlineStr">
        <is>
          <t>Philosophical Magazine</t>
        </is>
      </c>
      <c r="E299">
        <f>HYPERLINK("https://doi.org/10.1080/14786436908217795","DOI Link")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2022-09-13T07:17:09Z</dcterms:created>
  <dcterms:modified xsi:type="dcterms:W3CDTF">2022-09-13T07:17:09Z</dcterms:modified>
</cp:coreProperties>
</file>