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zgt\Downloads\"/>
    </mc:Choice>
  </mc:AlternateContent>
  <xr:revisionPtr revIDLastSave="0" documentId="13_ncr:1_{1F76EEB9-5026-4A7A-8531-0C441D7B7616}" xr6:coauthVersionLast="47" xr6:coauthVersionMax="47" xr10:uidLastSave="{00000000-0000-0000-0000-000000000000}"/>
  <bookViews>
    <workbookView xWindow="-108" yWindow="-108" windowWidth="23256" windowHeight="12456" xr2:uid="{D3FFBC04-308F-4E8B-9615-5D3DB3284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" l="1"/>
  <c r="H20" i="1"/>
  <c r="H19" i="1"/>
  <c r="G19" i="1" a="1"/>
  <c r="G21" i="1" s="1"/>
  <c r="J46" i="1" a="1"/>
  <c r="J46" i="1" s="1"/>
  <c r="B46" i="1" a="1"/>
  <c r="B46" i="1" s="1"/>
  <c r="E67" i="1"/>
  <c r="E19" i="1"/>
  <c r="L70" i="1"/>
  <c r="L68" i="1"/>
  <c r="F68" i="1"/>
  <c r="F69" i="1"/>
  <c r="F70" i="1"/>
  <c r="F71" i="1"/>
  <c r="F72" i="1"/>
  <c r="F67" i="1"/>
  <c r="H68" i="1"/>
  <c r="H69" i="1"/>
  <c r="H70" i="1"/>
  <c r="H71" i="1"/>
  <c r="H72" i="1"/>
  <c r="H67" i="1"/>
  <c r="G67" i="1" a="1"/>
  <c r="G67" i="1" s="1"/>
  <c r="J85" i="1" a="1"/>
  <c r="J86" i="1" s="1"/>
  <c r="B85" i="1" a="1"/>
  <c r="D85" i="1" s="1"/>
  <c r="J78" i="1"/>
  <c r="J79" i="1"/>
  <c r="J80" i="1"/>
  <c r="J81" i="1"/>
  <c r="J77" i="1"/>
  <c r="J38" i="1"/>
  <c r="H42" i="1"/>
  <c r="G81" i="1"/>
  <c r="F80" i="1"/>
  <c r="E79" i="1"/>
  <c r="D78" i="1"/>
  <c r="C77" i="1"/>
  <c r="F42" i="1"/>
  <c r="F81" i="1"/>
  <c r="E80" i="1"/>
  <c r="D79" i="1"/>
  <c r="C78" i="1"/>
  <c r="B77" i="1"/>
  <c r="H81" i="1"/>
  <c r="G80" i="1"/>
  <c r="F79" i="1"/>
  <c r="E78" i="1"/>
  <c r="D77" i="1"/>
  <c r="E68" i="1"/>
  <c r="E69" i="1"/>
  <c r="E70" i="1"/>
  <c r="E71" i="1"/>
  <c r="E72" i="1"/>
  <c r="G20" i="1" l="1"/>
  <c r="G19" i="1"/>
  <c r="G25" i="1"/>
  <c r="G24" i="1"/>
  <c r="G23" i="1"/>
  <c r="G22" i="1"/>
  <c r="G52" i="1"/>
  <c r="F47" i="1"/>
  <c r="H50" i="1"/>
  <c r="E47" i="1"/>
  <c r="G50" i="1"/>
  <c r="D47" i="1"/>
  <c r="F50" i="1"/>
  <c r="C47" i="1"/>
  <c r="C52" i="1"/>
  <c r="G48" i="1"/>
  <c r="G51" i="1"/>
  <c r="B50" i="1"/>
  <c r="D48" i="1"/>
  <c r="F46" i="1"/>
  <c r="D51" i="1"/>
  <c r="F49" i="1"/>
  <c r="H47" i="1"/>
  <c r="C46" i="1"/>
  <c r="B51" i="1"/>
  <c r="D49" i="1"/>
  <c r="F52" i="1"/>
  <c r="C49" i="1"/>
  <c r="E52" i="1"/>
  <c r="B49" i="1"/>
  <c r="D52" i="1"/>
  <c r="H48" i="1"/>
  <c r="E50" i="1"/>
  <c r="B47" i="1"/>
  <c r="B52" i="1"/>
  <c r="D50" i="1"/>
  <c r="F48" i="1"/>
  <c r="H46" i="1"/>
  <c r="H51" i="1"/>
  <c r="C50" i="1"/>
  <c r="E48" i="1"/>
  <c r="G46" i="1"/>
  <c r="F51" i="1"/>
  <c r="H49" i="1"/>
  <c r="C48" i="1"/>
  <c r="E46" i="1"/>
  <c r="E51" i="1"/>
  <c r="G49" i="1"/>
  <c r="B48" i="1"/>
  <c r="D46" i="1"/>
  <c r="H52" i="1"/>
  <c r="C51" i="1"/>
  <c r="E49" i="1"/>
  <c r="G47" i="1"/>
  <c r="G72" i="1"/>
  <c r="G71" i="1"/>
  <c r="G70" i="1"/>
  <c r="G73" i="1"/>
  <c r="G69" i="1"/>
  <c r="G68" i="1"/>
  <c r="J85" i="1"/>
  <c r="J91" i="1"/>
  <c r="J90" i="1"/>
  <c r="J89" i="1"/>
  <c r="J88" i="1"/>
  <c r="J87" i="1"/>
  <c r="F91" i="1"/>
  <c r="H89" i="1"/>
  <c r="C88" i="1"/>
  <c r="E86" i="1"/>
  <c r="E91" i="1"/>
  <c r="G89" i="1"/>
  <c r="B88" i="1"/>
  <c r="D86" i="1"/>
  <c r="D91" i="1"/>
  <c r="F89" i="1"/>
  <c r="H87" i="1"/>
  <c r="C86" i="1"/>
  <c r="D90" i="1"/>
  <c r="F88" i="1"/>
  <c r="H86" i="1"/>
  <c r="C85" i="1"/>
  <c r="H91" i="1"/>
  <c r="C90" i="1"/>
  <c r="E88" i="1"/>
  <c r="G86" i="1"/>
  <c r="B85" i="1"/>
  <c r="G91" i="1"/>
  <c r="B90" i="1"/>
  <c r="D88" i="1"/>
  <c r="F86" i="1"/>
  <c r="C91" i="1"/>
  <c r="E89" i="1"/>
  <c r="G87" i="1"/>
  <c r="B86" i="1"/>
  <c r="B91" i="1"/>
  <c r="D89" i="1"/>
  <c r="F87" i="1"/>
  <c r="H85" i="1"/>
  <c r="H90" i="1"/>
  <c r="C89" i="1"/>
  <c r="E87" i="1"/>
  <c r="G85" i="1"/>
  <c r="G90" i="1"/>
  <c r="B89" i="1"/>
  <c r="D87" i="1"/>
  <c r="F85" i="1"/>
  <c r="F90" i="1"/>
  <c r="H88" i="1"/>
  <c r="C87" i="1"/>
  <c r="E85" i="1"/>
  <c r="E90" i="1"/>
  <c r="G88" i="1"/>
  <c r="B87" i="1"/>
  <c r="F41" i="1" l="1"/>
  <c r="C38" i="1"/>
  <c r="D39" i="1"/>
  <c r="E40" i="1"/>
  <c r="G42" i="1"/>
  <c r="J42" i="1"/>
  <c r="J39" i="1"/>
  <c r="J40" i="1"/>
  <c r="J41" i="1"/>
  <c r="E20" i="1"/>
  <c r="E21" i="1"/>
  <c r="E22" i="1"/>
  <c r="E23" i="1"/>
  <c r="E24" i="1"/>
  <c r="D40" i="1"/>
  <c r="C39" i="1"/>
  <c r="B38" i="1"/>
  <c r="E41" i="1"/>
  <c r="G41" i="1"/>
  <c r="D38" i="1"/>
  <c r="E39" i="1"/>
  <c r="F40" i="1"/>
  <c r="F19" i="1" l="1"/>
  <c r="F20" i="1" l="1"/>
  <c r="H21" i="1"/>
  <c r="F22" i="1"/>
  <c r="F23" i="1"/>
  <c r="H22" i="1"/>
  <c r="H23" i="1"/>
  <c r="F24" i="1"/>
  <c r="H24" i="1"/>
  <c r="F21" i="1"/>
  <c r="L1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<sst xmlns="http://schemas.openxmlformats.org/spreadsheetml/2006/main" count="87" uniqueCount="62">
  <si>
    <t xml:space="preserve">CRECIMIENTO DE UNA PLANTA </t>
  </si>
  <si>
    <t>#</t>
  </si>
  <si>
    <t>Dia (x)</t>
  </si>
  <si>
    <t>Altura (a)</t>
  </si>
  <si>
    <t>h</t>
  </si>
  <si>
    <t>A</t>
  </si>
  <si>
    <t>b'</t>
  </si>
  <si>
    <t>INV(A)</t>
  </si>
  <si>
    <t>c=INV(A)*b'</t>
  </si>
  <si>
    <t>b</t>
  </si>
  <si>
    <t>c</t>
  </si>
  <si>
    <t>d</t>
  </si>
  <si>
    <t>d=</t>
  </si>
  <si>
    <t>d0=</t>
  </si>
  <si>
    <t>d1=</t>
  </si>
  <si>
    <t>d2=</t>
  </si>
  <si>
    <t>d3=</t>
  </si>
  <si>
    <t>d4=</t>
  </si>
  <si>
    <t>d5=</t>
  </si>
  <si>
    <t>(c5-c4)/3h4</t>
  </si>
  <si>
    <t>(c1-c0)/3h0</t>
  </si>
  <si>
    <t>(c2-c1)/3h1</t>
  </si>
  <si>
    <t>(c3-c2)/3h2</t>
  </si>
  <si>
    <t>(c4-c3)/3h3</t>
  </si>
  <si>
    <t>b0=</t>
  </si>
  <si>
    <t>b1=</t>
  </si>
  <si>
    <t>b2=</t>
  </si>
  <si>
    <t>b3=</t>
  </si>
  <si>
    <t>b4=</t>
  </si>
  <si>
    <t>b5=</t>
  </si>
  <si>
    <t>1/h0*(a1-a0)-h0/3*(2c0+c1)</t>
  </si>
  <si>
    <t>1/h1*(a2-a1)-h1/3*(2c1+c2)</t>
  </si>
  <si>
    <t>1/h2*(a3-a2)-h2/3*(2c2+c3)</t>
  </si>
  <si>
    <t>1/h3*(a4-a3)-h3/3*(2c3+c4)</t>
  </si>
  <si>
    <t>1/h4*(a5-a4)-h4/3*(2c4+c5)</t>
  </si>
  <si>
    <t>1/h5*(a6-a5)-h5/3*(2c5+c6)</t>
  </si>
  <si>
    <t>b=</t>
  </si>
  <si>
    <t>SPLINES</t>
  </si>
  <si>
    <t>x[5,15]</t>
  </si>
  <si>
    <t>x[15,35]</t>
  </si>
  <si>
    <t>x[35, 45]</t>
  </si>
  <si>
    <t>x[45, 55]</t>
  </si>
  <si>
    <t>x[55, 75]</t>
  </si>
  <si>
    <t>x[75,85]</t>
  </si>
  <si>
    <t>S0(x)=a0+b0(x-x0)+c0(x-x0)^2+d0(x-x0)^3</t>
  </si>
  <si>
    <t>S1(x)=a1+b1(x-x1)+c1(x-x1)^2+d1(x-x1)^3</t>
  </si>
  <si>
    <t>S2(x)=a2+b2(x-x2)+c2(x-x2)^2+d2(x-x2)^3</t>
  </si>
  <si>
    <t>S3(x)=a3+b3(x-x3)+c3(x-x3)^2+d3(x-x3)^3</t>
  </si>
  <si>
    <t>x=25</t>
  </si>
  <si>
    <t>(c6-c5)/3h5</t>
  </si>
  <si>
    <t>x=65</t>
  </si>
  <si>
    <t>S3(x)=a4+b4(x-x4)+c4(x-x4)^2+d4(x-x4)^3</t>
  </si>
  <si>
    <t>S4(x)=a4+b4(x-x4)+c4(x-x4)^2+d4(x-x4)^3</t>
  </si>
  <si>
    <t>S5(x)=a5+b5(x-x5)+c5(x-x5)^2+d5(x-x5)^3</t>
  </si>
  <si>
    <t>x=37</t>
  </si>
  <si>
    <t>x=57</t>
  </si>
  <si>
    <t>x[7,17]</t>
  </si>
  <si>
    <t>x[17, 27]</t>
  </si>
  <si>
    <t>x[27, 47]</t>
  </si>
  <si>
    <t>x[47, 67]</t>
  </si>
  <si>
    <t>x[67, 77]</t>
  </si>
  <si>
    <t>x[77,87]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</si>
</sst>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"/>
    <numFmt numFmtId="166" formatCode="0.0000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0" xfId="0" applyFont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166" fontId="0" fillId="0" borderId="1" xfId="0" applyNumberFormat="1" applyBorder="1" applyAlignment="1">
      <alignment horizontal="center"/>
    </xf>
    <xf numFmtId="165" fontId="0" fillId="5" borderId="1" xfId="0" applyNumberFormat="1" applyFill="1" applyBorder="1"/>
    <xf numFmtId="166" fontId="0" fillId="5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615896</xdr:colOff>
      <xdr:row>2</xdr:row>
      <xdr:rowOff>106462</xdr:rowOff>
    </xdr:from>
    <xdr:ext cx="2363524" cy="483722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2B91B61B-68D3-1C7A-454A-895D67AE4865}"/>
            </a:ext>
          </a:extLst>
        </xdr:cNvPr>
        <xdr:cNvSpPr/>
      </xdr:nvSpPr>
      <xdr:spPr>
        <a:xfrm>
          <a:off x="1408376" y="472222"/>
          <a:ext cx="2363524" cy="483722"/>
        </a:xfrm>
        <a:prstGeom prst="rect">
          <a:avLst/>
        </a:prstGeom>
        <a:solidFill>
          <a:schemeClr val="bg1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s-ES" sz="25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</a:rPr>
            <a:t>Metodo</a:t>
          </a:r>
          <a:r>
            <a:rPr lang="es-ES" sz="25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</a:rPr>
            <a:t> Spline</a:t>
          </a:r>
        </a:p>
      </xdr:txBody>
    </xdr:sp>
    <xdr:clientData/>
  </xdr:oneCellAnchor>
  <xdr:twoCellAnchor editAs="oneCell">
    <xdr:from>
      <xdr:col>1</xdr:col>
      <xdr:colOff>7620</xdr:colOff>
      <xdr:row>7</xdr:row>
      <xdr:rowOff>116523</xdr:rowOff>
    </xdr:from>
    <xdr:to>
      <xdr:col>5</xdr:col>
      <xdr:colOff>169433</xdr:colOff>
      <xdr:row>15</xdr:row>
      <xdr:rowOff>65208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EADA74-6476-6D95-2D9A-A87BCEC0D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1396683"/>
          <a:ext cx="5291830" cy="1411725"/>
        </a:xfrm>
        <a:prstGeom prst="rect">
          <a:avLst/>
        </a:prstGeom>
      </xdr:spPr>
    </xdr:pic>
    <xdr:clientData/>
  </xdr:twoCellAnchor>
  <xdr:twoCellAnchor editAs="oneCell">
    <xdr:from>
      <xdr:col>0</xdr:col>
      <xdr:colOff>716689</xdr:colOff>
      <xdr:row>26</xdr:row>
      <xdr:rowOff>44792</xdr:rowOff>
    </xdr:from>
    <xdr:to>
      <xdr:col>7</xdr:col>
      <xdr:colOff>118404</xdr:colOff>
      <xdr:row>33</xdr:row>
      <xdr:rowOff>101419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ABEDF69-EF2F-4996-9DDC-E112F2FCE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689" y="4731502"/>
          <a:ext cx="7885099" cy="131843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14</xdr:col>
      <xdr:colOff>781768</xdr:colOff>
      <xdr:row>28</xdr:row>
      <xdr:rowOff>160483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EE527E3-DDC9-4A36-BB52-83E67D480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26217" y="4737652"/>
          <a:ext cx="3255111" cy="524918"/>
        </a:xfrm>
        <a:prstGeom prst="rect">
          <a:avLst/>
        </a:prstGeom>
      </xdr:spPr>
    </xdr:pic>
    <xdr:clientData/>
  </xdr:twoCellAnchor>
  <xdr:twoCellAnchor editAs="oneCell">
    <xdr:from>
      <xdr:col>10</xdr:col>
      <xdr:colOff>600808</xdr:colOff>
      <xdr:row>38</xdr:row>
      <xdr:rowOff>21981</xdr:rowOff>
    </xdr:from>
    <xdr:to>
      <xdr:col>15</xdr:col>
      <xdr:colOff>560424</xdr:colOff>
      <xdr:row>40</xdr:row>
      <xdr:rowOff>158171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580BBE9-7538-4136-8103-CDD05DB19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6982558"/>
          <a:ext cx="4067367" cy="502536"/>
        </a:xfrm>
        <a:prstGeom prst="rect">
          <a:avLst/>
        </a:prstGeom>
      </xdr:spPr>
    </xdr:pic>
    <xdr:clientData/>
  </xdr:twoCellAnchor>
  <xdr:twoCellAnchor editAs="oneCell">
    <xdr:from>
      <xdr:col>8</xdr:col>
      <xdr:colOff>444500</xdr:colOff>
      <xdr:row>0</xdr:row>
      <xdr:rowOff>167409</xdr:rowOff>
    </xdr:from>
    <xdr:to>
      <xdr:col>15</xdr:col>
      <xdr:colOff>1436</xdr:colOff>
      <xdr:row>5</xdr:row>
      <xdr:rowOff>7699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153DD62-5925-457D-8594-05C8E9B14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06182" y="167409"/>
          <a:ext cx="5280646" cy="7639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6</xdr:col>
      <xdr:colOff>638744</xdr:colOff>
      <xdr:row>63</xdr:row>
      <xdr:rowOff>152400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B950A13-D4EC-8FCC-E8BC-125C13AA6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7400" y="9601200"/>
          <a:ext cx="6988744" cy="1752600"/>
        </a:xfrm>
        <a:prstGeom prst="rect">
          <a:avLst/>
        </a:prstGeom>
      </xdr:spPr>
    </xdr:pic>
    <xdr:clientData/>
  </xdr:twoCellAnchor>
  <xdr:twoCellAnchor editAs="oneCell">
    <xdr:from>
      <xdr:col>7</xdr:col>
      <xdr:colOff>297793</xdr:colOff>
      <xdr:row>25</xdr:row>
      <xdr:rowOff>43792</xdr:rowOff>
    </xdr:from>
    <xdr:to>
      <xdr:col>9</xdr:col>
      <xdr:colOff>648138</xdr:colOff>
      <xdr:row>30</xdr:row>
      <xdr:rowOff>115170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C965FF98-6C06-0D67-00A2-4ACAC34EC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758621" y="4642068"/>
          <a:ext cx="2417379" cy="991033"/>
        </a:xfrm>
        <a:prstGeom prst="rect">
          <a:avLst/>
        </a:prstGeom>
      </xdr:spPr>
    </xdr:pic>
    <xdr:clientData/>
  </xdr:twoCellAnchor>
  <xdr:twoCellAnchor>
    <xdr:from>
      <xdr:col>9</xdr:col>
      <xdr:colOff>709447</xdr:colOff>
      <xdr:row>66</xdr:row>
      <xdr:rowOff>122621</xdr:rowOff>
    </xdr:from>
    <xdr:to>
      <xdr:col>12</xdr:col>
      <xdr:colOff>236482</xdr:colOff>
      <xdr:row>70</xdr:row>
      <xdr:rowOff>74157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8B3B4B97-7D95-4A8C-B5FA-FCC92CA68047}"/>
            </a:ext>
          </a:extLst>
        </xdr:cNvPr>
        <xdr:cNvSpPr/>
      </xdr:nvSpPr>
      <xdr:spPr>
        <a:xfrm>
          <a:off x="11237309" y="12262069"/>
          <a:ext cx="2093311" cy="687260"/>
        </a:xfrm>
        <a:prstGeom prst="rect">
          <a:avLst/>
        </a:prstGeom>
        <a:noFill/>
        <a:ln w="571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613185</xdr:colOff>
      <xdr:row>14</xdr:row>
      <xdr:rowOff>102995</xdr:rowOff>
    </xdr:from>
    <xdr:to>
      <xdr:col>12</xdr:col>
      <xdr:colOff>138852</xdr:colOff>
      <xdr:row>18</xdr:row>
      <xdr:rowOff>54531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14890E7C-0D3C-480B-BC9E-ACE5CDBA8BC4}"/>
            </a:ext>
          </a:extLst>
        </xdr:cNvPr>
        <xdr:cNvSpPr/>
      </xdr:nvSpPr>
      <xdr:spPr>
        <a:xfrm>
          <a:off x="11209748" y="2603308"/>
          <a:ext cx="2097417" cy="665911"/>
        </a:xfrm>
        <a:prstGeom prst="rect">
          <a:avLst/>
        </a:prstGeom>
        <a:noFill/>
        <a:ln w="571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B6ED-B665-4B10-A726-D758E7042B42}">
  <dimension ref="B7:Q91"/>
  <sheetViews>
    <sheetView tabSelected="1" topLeftCell="H3" zoomScale="89" zoomScaleNormal="100" workbookViewId="0">
      <selection activeCell="K7" sqref="K7:M7"/>
    </sheetView>
  </sheetViews>
  <sheetFormatPr baseColWidth="10" defaultRowHeight="14.4" x14ac:dyDescent="0.3"/>
  <cols>
    <col min="2" max="8" width="18.6640625" bestFit="1" customWidth="1"/>
    <col min="10" max="10" width="12.109375" bestFit="1" customWidth="1"/>
    <col min="11" max="11" width="12.44140625" customWidth="1"/>
    <col min="12" max="12" width="12.88671875" bestFit="1" customWidth="1"/>
  </cols>
  <sheetData>
    <row r="7" spans="2:17" x14ac:dyDescent="0.3">
      <c r="B7" s="19" t="s">
        <v>0</v>
      </c>
      <c r="C7" s="19"/>
      <c r="D7" s="19"/>
      <c r="K7" s="19" t="s">
        <v>37</v>
      </c>
      <c r="L7" s="19"/>
      <c r="M7" s="19"/>
    </row>
    <row r="9" spans="2:17" x14ac:dyDescent="0.3">
      <c r="K9" s="2" t="s">
        <v>38</v>
      </c>
      <c r="L9" s="10" t="s">
        <v>44</v>
      </c>
      <c r="M9" s="2"/>
      <c r="N9" s="2"/>
    </row>
    <row r="10" spans="2:17" x14ac:dyDescent="0.3">
      <c r="K10" s="2" t="s">
        <v>39</v>
      </c>
      <c r="L10" s="10" t="s">
        <v>45</v>
      </c>
      <c r="M10" s="2"/>
      <c r="N10" s="2"/>
    </row>
    <row r="11" spans="2:17" x14ac:dyDescent="0.3">
      <c r="K11" s="2" t="s">
        <v>40</v>
      </c>
      <c r="L11" s="2" t="s">
        <v>46</v>
      </c>
      <c r="M11" s="2"/>
      <c r="N11" s="2"/>
    </row>
    <row r="12" spans="2:17" x14ac:dyDescent="0.3">
      <c r="G12" s="8"/>
      <c r="K12" s="2" t="s">
        <v>41</v>
      </c>
      <c r="L12" s="2" t="s">
        <v>47</v>
      </c>
      <c r="M12" s="2"/>
      <c r="N12" s="2"/>
    </row>
    <row r="13" spans="2:17" x14ac:dyDescent="0.3">
      <c r="K13" s="2" t="s">
        <v>42</v>
      </c>
      <c r="L13" s="2" t="s">
        <v>52</v>
      </c>
      <c r="M13" s="2"/>
      <c r="N13" s="2"/>
    </row>
    <row r="14" spans="2:17" x14ac:dyDescent="0.3">
      <c r="K14" s="2" t="s">
        <v>43</v>
      </c>
      <c r="L14" s="2" t="s">
        <v>53</v>
      </c>
      <c r="M14" s="2"/>
      <c r="N14" s="2"/>
    </row>
    <row r="16" spans="2:17" x14ac:dyDescent="0.3">
      <c r="K16" s="9" t="s">
        <v>48</v>
      </c>
      <c r="L16" s="12">
        <f>D20+F20*(25-C20)+G20*(25-C20)^2+H20*(25-C20)^3</f>
        <v>17.301616379310346</v>
      </c>
      <c r="N16" s="2" t="s">
        <v>39</v>
      </c>
      <c r="O16" s="10" t="s">
        <v>45</v>
      </c>
      <c r="P16" s="2"/>
      <c r="Q16" s="2"/>
    </row>
    <row r="18" spans="2:17" x14ac:dyDescent="0.3">
      <c r="B18" s="4" t="s">
        <v>1</v>
      </c>
      <c r="C18" s="4" t="s">
        <v>2</v>
      </c>
      <c r="D18" s="4" t="s">
        <v>3</v>
      </c>
      <c r="E18" s="4" t="s">
        <v>4</v>
      </c>
      <c r="F18" s="4" t="s">
        <v>9</v>
      </c>
      <c r="G18" s="4" t="s">
        <v>10</v>
      </c>
      <c r="H18" s="4" t="s">
        <v>11</v>
      </c>
      <c r="K18" s="9" t="s">
        <v>50</v>
      </c>
      <c r="L18" s="12">
        <f>D23+F23*(65-C23)+G23*(65-C23)^2+H23*(65-C23)^3</f>
        <v>41.007866379310343</v>
      </c>
      <c r="N18" s="2" t="s">
        <v>42</v>
      </c>
      <c r="O18" s="2" t="s">
        <v>51</v>
      </c>
      <c r="P18" s="2"/>
      <c r="Q18" s="2"/>
    </row>
    <row r="19" spans="2:17" x14ac:dyDescent="0.3">
      <c r="B19" s="1">
        <v>0</v>
      </c>
      <c r="C19" s="1">
        <v>5</v>
      </c>
      <c r="D19" s="6">
        <v>3.5</v>
      </c>
      <c r="E19" s="1">
        <f>C20-C19</f>
        <v>10</v>
      </c>
      <c r="F19" s="11">
        <f>(1/E19)*(D20-D19)-(E19/3)*(2*G19+G20)</f>
        <v>0.59869612068965528</v>
      </c>
      <c r="G19" s="11">
        <f t="array" ref="G19:G25">MMULT(_xlfn.ANCHORARRAY(B46),J37:J43)</f>
        <v>6.4791921827733727E-18</v>
      </c>
      <c r="H19" s="11">
        <f>(G20-G19)/(3*E19)</f>
        <v>3.1303879310344768E-4</v>
      </c>
      <c r="J19" s="8"/>
    </row>
    <row r="20" spans="2:17" x14ac:dyDescent="0.3">
      <c r="B20" s="1">
        <v>1</v>
      </c>
      <c r="C20" s="1">
        <v>15</v>
      </c>
      <c r="D20" s="6">
        <v>9.8000000000000007</v>
      </c>
      <c r="E20" s="1">
        <f t="shared" ref="E20:E24" si="0">C21-C20</f>
        <v>20</v>
      </c>
      <c r="F20" s="11">
        <f t="shared" ref="F20:F24" si="1">(1/E20)*(D21-D20)-(E20/3)*(2*G20+G21)</f>
        <v>0.6926077586206898</v>
      </c>
      <c r="G20" s="11">
        <v>9.3911637931034381E-3</v>
      </c>
      <c r="H20" s="11">
        <f>(G21-G20)/(3*E20)</f>
        <v>-3.6357758620689641E-4</v>
      </c>
    </row>
    <row r="21" spans="2:17" x14ac:dyDescent="0.3">
      <c r="B21" s="1">
        <v>2</v>
      </c>
      <c r="C21" s="1">
        <v>35</v>
      </c>
      <c r="D21" s="6">
        <v>24.5</v>
      </c>
      <c r="E21" s="1">
        <f t="shared" si="0"/>
        <v>10</v>
      </c>
      <c r="F21" s="11">
        <f t="shared" si="1"/>
        <v>0.63196120689655155</v>
      </c>
      <c r="G21" s="11">
        <v>-1.2423491379310345E-2</v>
      </c>
      <c r="H21" s="11">
        <f t="shared" ref="H21:H23" si="2">(G22-G21)/(3*E21)</f>
        <v>6.2273706896551824E-4</v>
      </c>
    </row>
    <row r="22" spans="2:17" x14ac:dyDescent="0.3">
      <c r="B22" s="1">
        <v>3</v>
      </c>
      <c r="C22" s="1">
        <v>45</v>
      </c>
      <c r="D22" s="6">
        <v>30.2</v>
      </c>
      <c r="E22" s="1">
        <f t="shared" si="0"/>
        <v>10</v>
      </c>
      <c r="F22" s="11">
        <f t="shared" si="1"/>
        <v>0.57031250000000011</v>
      </c>
      <c r="G22" s="11">
        <v>6.2586206896552013E-3</v>
      </c>
      <c r="H22" s="11">
        <f t="shared" si="2"/>
        <v>-4.2898706896551904E-4</v>
      </c>
    </row>
    <row r="23" spans="2:17" x14ac:dyDescent="0.3">
      <c r="B23" s="1">
        <v>4</v>
      </c>
      <c r="C23" s="1">
        <v>55</v>
      </c>
      <c r="D23" s="6">
        <v>36.1</v>
      </c>
      <c r="E23" s="1">
        <f t="shared" si="0"/>
        <v>20</v>
      </c>
      <c r="F23" s="11">
        <f t="shared" si="1"/>
        <v>0.56678879310344854</v>
      </c>
      <c r="G23" s="11">
        <v>-6.6109913793103697E-3</v>
      </c>
      <c r="H23" s="11">
        <f t="shared" si="2"/>
        <v>-9.892241379310289E-5</v>
      </c>
    </row>
    <row r="24" spans="2:17" x14ac:dyDescent="0.3">
      <c r="B24" s="1">
        <v>5</v>
      </c>
      <c r="C24" s="1">
        <v>75</v>
      </c>
      <c r="D24" s="6">
        <v>44</v>
      </c>
      <c r="E24" s="1">
        <f t="shared" si="0"/>
        <v>10</v>
      </c>
      <c r="F24" s="11">
        <f t="shared" si="1"/>
        <v>0.18364224137931029</v>
      </c>
      <c r="G24" s="11">
        <v>-1.2546336206896543E-2</v>
      </c>
      <c r="H24" s="11">
        <f>(G25-G24)/(3*E24)</f>
        <v>4.1821120689655142E-4</v>
      </c>
    </row>
    <row r="25" spans="2:17" x14ac:dyDescent="0.3">
      <c r="B25" s="1">
        <v>6</v>
      </c>
      <c r="C25" s="1">
        <v>85</v>
      </c>
      <c r="D25" s="6">
        <v>45</v>
      </c>
      <c r="G25" s="11">
        <v>0</v>
      </c>
    </row>
    <row r="31" spans="2:17" x14ac:dyDescent="0.3">
      <c r="M31" s="2" t="s">
        <v>13</v>
      </c>
      <c r="N31" s="2" t="s">
        <v>20</v>
      </c>
    </row>
    <row r="32" spans="2:17" x14ac:dyDescent="0.3">
      <c r="M32" s="2" t="s">
        <v>14</v>
      </c>
      <c r="N32" s="2" t="s">
        <v>21</v>
      </c>
    </row>
    <row r="33" spans="2:16" x14ac:dyDescent="0.3">
      <c r="M33" s="2" t="s">
        <v>15</v>
      </c>
      <c r="N33" s="2" t="s">
        <v>22</v>
      </c>
    </row>
    <row r="34" spans="2:16" x14ac:dyDescent="0.3">
      <c r="L34" s="3" t="s">
        <v>12</v>
      </c>
      <c r="M34" s="2" t="s">
        <v>16</v>
      </c>
      <c r="N34" s="2" t="s">
        <v>23</v>
      </c>
    </row>
    <row r="35" spans="2:16" x14ac:dyDescent="0.3">
      <c r="M35" s="2" t="s">
        <v>17</v>
      </c>
      <c r="N35" s="2" t="s">
        <v>19</v>
      </c>
    </row>
    <row r="36" spans="2:16" x14ac:dyDescent="0.3">
      <c r="B36" s="16" t="s">
        <v>5</v>
      </c>
      <c r="C36" s="17"/>
      <c r="D36" s="17"/>
      <c r="E36" s="17"/>
      <c r="F36" s="17"/>
      <c r="G36" s="17"/>
      <c r="H36" s="18"/>
      <c r="J36" s="4" t="s">
        <v>6</v>
      </c>
      <c r="M36" s="2" t="s">
        <v>18</v>
      </c>
      <c r="N36" s="2" t="s">
        <v>49</v>
      </c>
    </row>
    <row r="37" spans="2:16" x14ac:dyDescent="0.3"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J37" s="7">
        <v>0</v>
      </c>
      <c r="O37" s="8"/>
    </row>
    <row r="38" spans="2:16" x14ac:dyDescent="0.3">
      <c r="B38" s="5">
        <f>E19</f>
        <v>10</v>
      </c>
      <c r="C38" s="5">
        <f>2*(E19+E20)</f>
        <v>60</v>
      </c>
      <c r="D38" s="5">
        <f>E20</f>
        <v>20</v>
      </c>
      <c r="E38" s="1">
        <v>0</v>
      </c>
      <c r="F38" s="1">
        <v>0</v>
      </c>
      <c r="G38" s="1">
        <v>0</v>
      </c>
      <c r="H38" s="1">
        <v>0</v>
      </c>
      <c r="J38" s="7">
        <f>(3/E20)*(D21-D20)-(3/E19)*(D20-D19)</f>
        <v>0.3149999999999995</v>
      </c>
    </row>
    <row r="39" spans="2:16" x14ac:dyDescent="0.3">
      <c r="B39" s="1">
        <v>0</v>
      </c>
      <c r="C39" s="5">
        <f>E20</f>
        <v>20</v>
      </c>
      <c r="D39" s="5">
        <f>2*(E20+E21)</f>
        <v>60</v>
      </c>
      <c r="E39" s="5">
        <f>E21</f>
        <v>10</v>
      </c>
      <c r="F39" s="1">
        <v>0</v>
      </c>
      <c r="G39" s="1">
        <v>0</v>
      </c>
      <c r="H39" s="1">
        <v>0</v>
      </c>
      <c r="J39" s="7">
        <f>(3/E21)*(D22-D21)-(3/E20)*(D21-D20)</f>
        <v>-0.49499999999999988</v>
      </c>
    </row>
    <row r="40" spans="2:16" x14ac:dyDescent="0.3">
      <c r="B40" s="1">
        <v>0</v>
      </c>
      <c r="C40" s="1">
        <v>0</v>
      </c>
      <c r="D40" s="5">
        <f>E21</f>
        <v>10</v>
      </c>
      <c r="E40" s="5">
        <f>2*(E21+E22)</f>
        <v>40</v>
      </c>
      <c r="F40" s="5">
        <f>E22</f>
        <v>10</v>
      </c>
      <c r="G40" s="1">
        <v>0</v>
      </c>
      <c r="H40" s="1">
        <v>0</v>
      </c>
      <c r="J40" s="7">
        <f t="shared" ref="J40:J41" si="3">(3/E22)*(D23-D22)-(3/E21)*(D22-D21)</f>
        <v>6.0000000000000941E-2</v>
      </c>
    </row>
    <row r="41" spans="2:16" x14ac:dyDescent="0.3">
      <c r="B41" s="1">
        <v>0</v>
      </c>
      <c r="C41" s="1">
        <v>0</v>
      </c>
      <c r="D41" s="1">
        <v>0</v>
      </c>
      <c r="E41" s="5">
        <f>E22</f>
        <v>10</v>
      </c>
      <c r="F41" s="5">
        <f>2*(E22+E23)</f>
        <v>60</v>
      </c>
      <c r="G41" s="5">
        <f>E23</f>
        <v>20</v>
      </c>
      <c r="H41" s="1">
        <v>0</v>
      </c>
      <c r="J41" s="7">
        <f t="shared" si="3"/>
        <v>-0.58500000000000085</v>
      </c>
      <c r="K41" s="8"/>
    </row>
    <row r="42" spans="2:16" x14ac:dyDescent="0.3">
      <c r="B42" s="1">
        <v>0</v>
      </c>
      <c r="C42" s="1">
        <v>0</v>
      </c>
      <c r="D42" s="1">
        <v>0</v>
      </c>
      <c r="E42" s="1">
        <v>0</v>
      </c>
      <c r="F42" s="5">
        <f>E23</f>
        <v>20</v>
      </c>
      <c r="G42" s="5">
        <f>2*(E23+E24)</f>
        <v>60</v>
      </c>
      <c r="H42" s="5">
        <f>E24</f>
        <v>10</v>
      </c>
      <c r="J42" s="7">
        <f>(3/E24)*(D25-D24)-(3/E23)*(D24-D23)</f>
        <v>-0.88499999999999979</v>
      </c>
    </row>
    <row r="43" spans="2:16" x14ac:dyDescent="0.3"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J43" s="7">
        <v>0</v>
      </c>
      <c r="M43" s="2" t="s">
        <v>24</v>
      </c>
      <c r="N43" s="2" t="s">
        <v>30</v>
      </c>
      <c r="O43" s="2"/>
      <c r="P43" s="2"/>
    </row>
    <row r="44" spans="2:16" x14ac:dyDescent="0.3">
      <c r="M44" s="2" t="s">
        <v>25</v>
      </c>
      <c r="N44" s="2" t="s">
        <v>31</v>
      </c>
      <c r="O44" s="2"/>
      <c r="P44" s="2"/>
    </row>
    <row r="45" spans="2:16" x14ac:dyDescent="0.3">
      <c r="B45" s="16" t="s">
        <v>7</v>
      </c>
      <c r="C45" s="17"/>
      <c r="D45" s="17"/>
      <c r="E45" s="17"/>
      <c r="F45" s="17"/>
      <c r="G45" s="17"/>
      <c r="H45" s="18"/>
      <c r="J45" s="4" t="s">
        <v>8</v>
      </c>
      <c r="M45" s="2" t="s">
        <v>26</v>
      </c>
      <c r="N45" s="2" t="s">
        <v>32</v>
      </c>
      <c r="O45" s="2"/>
      <c r="P45" s="2"/>
    </row>
    <row r="46" spans="2:16" x14ac:dyDescent="0.3">
      <c r="B46" s="15">
        <f t="array" ref="B46:H52">MINVERSE(B37:H43)</f>
        <v>1</v>
      </c>
      <c r="C46" s="15">
        <v>-1.3877787807814457E-17</v>
      </c>
      <c r="D46" s="15">
        <v>-2.2204460492503132E-17</v>
      </c>
      <c r="E46" s="15">
        <v>-4.1633363423443369E-18</v>
      </c>
      <c r="F46" s="15">
        <v>1.3877787807814458E-18</v>
      </c>
      <c r="G46" s="15">
        <v>-1.0408340855860842E-18</v>
      </c>
      <c r="H46" s="15">
        <v>-4.1633363423443369E-18</v>
      </c>
      <c r="J46" s="11" cm="1">
        <f t="array" ref="J46:J52">MMULT(_xlfn.ANCHORARRAY(B46),J37:J43)</f>
        <v>6.4791921827733727E-18</v>
      </c>
      <c r="L46" s="2" t="s">
        <v>36</v>
      </c>
      <c r="M46" s="2" t="s">
        <v>27</v>
      </c>
      <c r="N46" s="2" t="s">
        <v>33</v>
      </c>
      <c r="O46" s="2"/>
      <c r="P46" s="2"/>
    </row>
    <row r="47" spans="2:16" x14ac:dyDescent="0.3">
      <c r="B47" s="11">
        <v>-0.18857758620689655</v>
      </c>
      <c r="C47" s="11">
        <v>1.8857758620689658E-2</v>
      </c>
      <c r="D47" s="11">
        <v>-6.5732758620689613E-3</v>
      </c>
      <c r="E47" s="11">
        <v>1.7241379310344834E-3</v>
      </c>
      <c r="F47" s="11">
        <v>-3.2327586206896584E-4</v>
      </c>
      <c r="G47" s="11">
        <v>1.0775862068965539E-4</v>
      </c>
      <c r="H47" s="11">
        <v>-1.0775862068965511E-3</v>
      </c>
      <c r="J47" s="11">
        <v>9.3911637931034381E-3</v>
      </c>
      <c r="M47" s="2" t="s">
        <v>28</v>
      </c>
      <c r="N47" s="2" t="s">
        <v>34</v>
      </c>
      <c r="O47" s="2"/>
      <c r="P47" s="2"/>
    </row>
    <row r="48" spans="2:16" x14ac:dyDescent="0.3">
      <c r="B48" s="11">
        <v>6.5732758620689655E-2</v>
      </c>
      <c r="C48" s="11">
        <v>-6.5732758620689656E-3</v>
      </c>
      <c r="D48" s="11">
        <v>1.9719827586206894E-2</v>
      </c>
      <c r="E48" s="11">
        <v>-5.1724137931034482E-3</v>
      </c>
      <c r="F48" s="11">
        <v>9.6982758620689676E-4</v>
      </c>
      <c r="G48" s="11">
        <v>-3.2327586206896562E-4</v>
      </c>
      <c r="H48" s="11">
        <v>3.2327586206896556E-3</v>
      </c>
      <c r="J48" s="11">
        <v>-1.2423491379310345E-2</v>
      </c>
      <c r="M48" s="2" t="s">
        <v>29</v>
      </c>
      <c r="N48" s="2" t="s">
        <v>35</v>
      </c>
      <c r="O48" s="2"/>
      <c r="P48" s="2"/>
    </row>
    <row r="49" spans="2:14" x14ac:dyDescent="0.3">
      <c r="B49" s="11">
        <v>-1.7241379310344827E-2</v>
      </c>
      <c r="C49" s="11">
        <v>1.7241379310344827E-3</v>
      </c>
      <c r="D49" s="11">
        <v>-5.1724137931034482E-3</v>
      </c>
      <c r="E49" s="11">
        <v>2.7586206896551724E-2</v>
      </c>
      <c r="F49" s="11">
        <v>-5.1724137931034491E-3</v>
      </c>
      <c r="G49" s="11">
        <v>1.7241379310344832E-3</v>
      </c>
      <c r="H49" s="11">
        <v>-1.7241379310344831E-2</v>
      </c>
      <c r="J49" s="11">
        <v>6.2586206896552013E-3</v>
      </c>
    </row>
    <row r="50" spans="2:14" x14ac:dyDescent="0.3">
      <c r="B50" s="11">
        <v>3.232758620689656E-3</v>
      </c>
      <c r="C50" s="11">
        <v>-3.2327586206896557E-4</v>
      </c>
      <c r="D50" s="11">
        <v>9.6982758620689654E-4</v>
      </c>
      <c r="E50" s="11">
        <v>-5.1724137931034491E-3</v>
      </c>
      <c r="F50" s="11">
        <v>1.9719827586206901E-2</v>
      </c>
      <c r="G50" s="11">
        <v>-6.5732758620689665E-3</v>
      </c>
      <c r="H50" s="11">
        <v>6.5732758620689669E-2</v>
      </c>
      <c r="J50" s="11">
        <v>-6.6109913793103697E-3</v>
      </c>
    </row>
    <row r="51" spans="2:14" x14ac:dyDescent="0.3">
      <c r="B51" s="11">
        <v>-1.0775862068965519E-3</v>
      </c>
      <c r="C51" s="11">
        <v>1.077586206896552E-4</v>
      </c>
      <c r="D51" s="11">
        <v>-3.2327586206896557E-4</v>
      </c>
      <c r="E51" s="11">
        <v>1.7241379310344832E-3</v>
      </c>
      <c r="F51" s="11">
        <v>-6.5732758620689665E-3</v>
      </c>
      <c r="G51" s="11">
        <v>1.8857758620689658E-2</v>
      </c>
      <c r="H51" s="11">
        <v>-0.18857758620689657</v>
      </c>
      <c r="J51" s="11">
        <v>-1.2546336206896543E-2</v>
      </c>
    </row>
    <row r="52" spans="2:14" x14ac:dyDescent="0.3"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1</v>
      </c>
      <c r="J52" s="11">
        <v>0</v>
      </c>
    </row>
    <row r="59" spans="2:14" x14ac:dyDescent="0.3">
      <c r="K59" s="19" t="s">
        <v>37</v>
      </c>
      <c r="L59" s="19"/>
      <c r="M59" s="19"/>
    </row>
    <row r="61" spans="2:14" x14ac:dyDescent="0.3">
      <c r="K61" s="2" t="s">
        <v>56</v>
      </c>
      <c r="L61" s="10" t="s">
        <v>44</v>
      </c>
      <c r="M61" s="2"/>
      <c r="N61" s="2"/>
    </row>
    <row r="62" spans="2:14" x14ac:dyDescent="0.3">
      <c r="K62" s="2" t="s">
        <v>57</v>
      </c>
      <c r="L62" s="10" t="s">
        <v>45</v>
      </c>
      <c r="M62" s="2"/>
      <c r="N62" s="2"/>
    </row>
    <row r="63" spans="2:14" x14ac:dyDescent="0.3">
      <c r="K63" s="2" t="s">
        <v>58</v>
      </c>
      <c r="L63" s="2" t="s">
        <v>46</v>
      </c>
      <c r="M63" s="2"/>
      <c r="N63" s="2"/>
    </row>
    <row r="64" spans="2:14" x14ac:dyDescent="0.3">
      <c r="K64" s="2" t="s">
        <v>59</v>
      </c>
      <c r="L64" s="2" t="s">
        <v>47</v>
      </c>
      <c r="M64" s="2"/>
      <c r="N64" s="2"/>
    </row>
    <row r="65" spans="2:17" x14ac:dyDescent="0.3">
      <c r="K65" s="2" t="s">
        <v>60</v>
      </c>
      <c r="L65" s="2" t="s">
        <v>52</v>
      </c>
      <c r="M65" s="2"/>
      <c r="N65" s="2"/>
    </row>
    <row r="66" spans="2:17" x14ac:dyDescent="0.3">
      <c r="B66" s="4" t="s">
        <v>1</v>
      </c>
      <c r="C66" s="4" t="s">
        <v>2</v>
      </c>
      <c r="D66" s="4" t="s">
        <v>3</v>
      </c>
      <c r="E66" s="4" t="s">
        <v>4</v>
      </c>
      <c r="F66" s="4" t="s">
        <v>9</v>
      </c>
      <c r="G66" s="4" t="s">
        <v>10</v>
      </c>
      <c r="H66" s="4" t="s">
        <v>11</v>
      </c>
      <c r="K66" s="2" t="s">
        <v>61</v>
      </c>
      <c r="L66" s="2" t="s">
        <v>53</v>
      </c>
      <c r="M66" s="2"/>
      <c r="N66" s="2"/>
    </row>
    <row r="67" spans="2:17" x14ac:dyDescent="0.3">
      <c r="B67" s="1">
        <v>0</v>
      </c>
      <c r="C67" s="1">
        <v>7</v>
      </c>
      <c r="D67" s="6">
        <v>2</v>
      </c>
      <c r="E67" s="1">
        <f>C68-C67</f>
        <v>10</v>
      </c>
      <c r="F67" s="11">
        <f>(1/E67)*(D68-D67)-(E67/3)*(2*G67+G68)</f>
        <v>0.26912185354691087</v>
      </c>
      <c r="G67" s="11">
        <f t="array" ref="G67:G73">MMULT(B85:H91,J76:J82)</f>
        <v>-3.9811903773667614E-18</v>
      </c>
      <c r="H67" s="11">
        <f>(G68-G67)/(3*E67)</f>
        <v>5.0878146453089252E-4</v>
      </c>
    </row>
    <row r="68" spans="2:17" x14ac:dyDescent="0.3">
      <c r="B68" s="1">
        <v>1</v>
      </c>
      <c r="C68" s="1">
        <v>17</v>
      </c>
      <c r="D68" s="6">
        <v>5.2</v>
      </c>
      <c r="E68" s="1">
        <f t="shared" ref="E68:E72" si="4">C69-C68</f>
        <v>10</v>
      </c>
      <c r="F68" s="11">
        <f t="shared" ref="F68:F72" si="5">(1/E68)*(D69-D68)-(E68/3)*(2*G68+G69)</f>
        <v>0.4217562929061785</v>
      </c>
      <c r="G68" s="11">
        <v>1.5263443935926773E-2</v>
      </c>
      <c r="H68" s="11">
        <f t="shared" ref="H68:H72" si="6">(G69-G68)/(3*E68)</f>
        <v>-4.4390732265446223E-4</v>
      </c>
      <c r="K68" s="9" t="s">
        <v>54</v>
      </c>
      <c r="L68" s="13">
        <f>D69+F69*(37-C69)+G69*(37-C69)^2+H69*(37-C69)^3</f>
        <v>16.426208524027459</v>
      </c>
      <c r="N68" s="2" t="s">
        <v>58</v>
      </c>
      <c r="O68" s="2" t="s">
        <v>46</v>
      </c>
      <c r="P68" s="2"/>
      <c r="Q68" s="2"/>
    </row>
    <row r="69" spans="2:17" x14ac:dyDescent="0.3">
      <c r="B69" s="1">
        <v>2</v>
      </c>
      <c r="C69" s="1">
        <v>27</v>
      </c>
      <c r="D69" s="6">
        <v>10.5</v>
      </c>
      <c r="E69" s="1">
        <f t="shared" si="4"/>
        <v>20</v>
      </c>
      <c r="F69" s="11">
        <f t="shared" si="5"/>
        <v>0.59385297482837529</v>
      </c>
      <c r="G69" s="11">
        <v>1.9462242562929073E-3</v>
      </c>
      <c r="H69" s="11">
        <f t="shared" si="6"/>
        <v>-2.0694364988558351E-4</v>
      </c>
    </row>
    <row r="70" spans="2:17" x14ac:dyDescent="0.3">
      <c r="B70" s="1">
        <v>3</v>
      </c>
      <c r="C70" s="1">
        <v>47</v>
      </c>
      <c r="D70" s="6">
        <v>21.5</v>
      </c>
      <c r="E70" s="1">
        <f t="shared" si="4"/>
        <v>20</v>
      </c>
      <c r="F70" s="11">
        <f t="shared" si="5"/>
        <v>0.42336956521739133</v>
      </c>
      <c r="G70" s="11">
        <v>-1.0470394736842104E-2</v>
      </c>
      <c r="H70" s="11">
        <f t="shared" si="6"/>
        <v>1.5259582379862697E-4</v>
      </c>
      <c r="K70" s="9" t="s">
        <v>55</v>
      </c>
      <c r="L70" s="13">
        <f>D70+F70*(57-C70)+G70*(57-C70)^2+H70*(57-C70)^3</f>
        <v>24.83925200228833</v>
      </c>
      <c r="N70" s="2" t="s">
        <v>59</v>
      </c>
      <c r="O70" s="2" t="s">
        <v>47</v>
      </c>
      <c r="P70" s="2"/>
      <c r="Q70" s="2"/>
    </row>
    <row r="71" spans="2:17" x14ac:dyDescent="0.3">
      <c r="B71" s="1">
        <v>4</v>
      </c>
      <c r="C71" s="1">
        <v>67</v>
      </c>
      <c r="D71" s="6">
        <v>27</v>
      </c>
      <c r="E71" s="1">
        <f t="shared" si="4"/>
        <v>10</v>
      </c>
      <c r="F71" s="11">
        <f t="shared" si="5"/>
        <v>0.1876687643020595</v>
      </c>
      <c r="G71" s="11">
        <v>-1.3146453089244864E-3</v>
      </c>
      <c r="H71" s="11">
        <f t="shared" si="6"/>
        <v>-2.4522311212814621E-4</v>
      </c>
    </row>
    <row r="72" spans="2:17" x14ac:dyDescent="0.3">
      <c r="B72" s="1">
        <v>5</v>
      </c>
      <c r="C72" s="1">
        <v>77</v>
      </c>
      <c r="D72" s="6">
        <v>28.5</v>
      </c>
      <c r="E72" s="1">
        <f t="shared" si="4"/>
        <v>10</v>
      </c>
      <c r="F72" s="11">
        <f t="shared" si="5"/>
        <v>8.7808924485125894E-2</v>
      </c>
      <c r="G72" s="11">
        <v>-8.6713386727688725E-3</v>
      </c>
      <c r="H72" s="11">
        <f t="shared" si="6"/>
        <v>2.8904462242562907E-4</v>
      </c>
      <c r="Q72" s="8"/>
    </row>
    <row r="73" spans="2:17" x14ac:dyDescent="0.3">
      <c r="B73" s="1">
        <v>6</v>
      </c>
      <c r="C73" s="1">
        <v>87</v>
      </c>
      <c r="D73" s="6">
        <v>28.8</v>
      </c>
      <c r="G73" s="11">
        <v>0</v>
      </c>
    </row>
    <row r="75" spans="2:17" x14ac:dyDescent="0.3">
      <c r="B75" s="16" t="s">
        <v>5</v>
      </c>
      <c r="C75" s="17"/>
      <c r="D75" s="17"/>
      <c r="E75" s="17"/>
      <c r="F75" s="17"/>
      <c r="G75" s="17"/>
      <c r="H75" s="18"/>
      <c r="J75" s="4" t="s">
        <v>6</v>
      </c>
    </row>
    <row r="76" spans="2:17" x14ac:dyDescent="0.3"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J76" s="7">
        <v>0</v>
      </c>
    </row>
    <row r="77" spans="2:17" x14ac:dyDescent="0.3">
      <c r="B77" s="5">
        <f>E67</f>
        <v>10</v>
      </c>
      <c r="C77" s="5">
        <f>2*(E67+E68)</f>
        <v>40</v>
      </c>
      <c r="D77" s="5">
        <f>E68</f>
        <v>10</v>
      </c>
      <c r="E77" s="1">
        <v>0</v>
      </c>
      <c r="F77" s="1">
        <v>0</v>
      </c>
      <c r="G77" s="1">
        <v>0</v>
      </c>
      <c r="H77" s="1">
        <v>0</v>
      </c>
      <c r="J77" s="7">
        <f>(3/E68)*(D69-D68)-(3/E67)*(D68-D67)</f>
        <v>0.62999999999999989</v>
      </c>
    </row>
    <row r="78" spans="2:17" x14ac:dyDescent="0.3">
      <c r="B78" s="1">
        <v>0</v>
      </c>
      <c r="C78" s="5">
        <f>E68</f>
        <v>10</v>
      </c>
      <c r="D78" s="5">
        <f>2*(E68+E69)</f>
        <v>60</v>
      </c>
      <c r="E78" s="5">
        <f>E69</f>
        <v>20</v>
      </c>
      <c r="F78" s="1">
        <v>0</v>
      </c>
      <c r="G78" s="1">
        <v>0</v>
      </c>
      <c r="H78" s="1">
        <v>0</v>
      </c>
      <c r="J78" s="7">
        <f t="shared" ref="J78:J81" si="7">(3/E69)*(D70-D69)-(3/E68)*(D69-D68)</f>
        <v>6.0000000000000053E-2</v>
      </c>
    </row>
    <row r="79" spans="2:17" x14ac:dyDescent="0.3">
      <c r="B79" s="1">
        <v>0</v>
      </c>
      <c r="C79" s="1">
        <v>0</v>
      </c>
      <c r="D79" s="5">
        <f>E69</f>
        <v>20</v>
      </c>
      <c r="E79" s="5">
        <f>2*(E69+E70)</f>
        <v>80</v>
      </c>
      <c r="F79" s="5">
        <f>E70</f>
        <v>20</v>
      </c>
      <c r="G79" s="1">
        <v>0</v>
      </c>
      <c r="H79" s="1">
        <v>0</v>
      </c>
      <c r="J79" s="7">
        <f t="shared" si="7"/>
        <v>-0.82499999999999996</v>
      </c>
    </row>
    <row r="80" spans="2:17" x14ac:dyDescent="0.3">
      <c r="B80" s="1">
        <v>0</v>
      </c>
      <c r="C80" s="1">
        <v>0</v>
      </c>
      <c r="D80" s="1">
        <v>0</v>
      </c>
      <c r="E80" s="5">
        <f>E70</f>
        <v>20</v>
      </c>
      <c r="F80" s="5">
        <f>2*(E70+E71)</f>
        <v>60</v>
      </c>
      <c r="G80" s="5">
        <f>E71</f>
        <v>10</v>
      </c>
      <c r="H80" s="1">
        <v>0</v>
      </c>
      <c r="J80" s="7">
        <f t="shared" si="7"/>
        <v>-0.375</v>
      </c>
    </row>
    <row r="81" spans="2:10" x14ac:dyDescent="0.3">
      <c r="B81" s="1">
        <v>0</v>
      </c>
      <c r="C81" s="1">
        <v>0</v>
      </c>
      <c r="D81" s="1">
        <v>0</v>
      </c>
      <c r="E81" s="1">
        <v>0</v>
      </c>
      <c r="F81" s="5">
        <f>E71</f>
        <v>10</v>
      </c>
      <c r="G81" s="5">
        <f>2*(E71+E72)</f>
        <v>40</v>
      </c>
      <c r="H81" s="5">
        <f>E72</f>
        <v>10</v>
      </c>
      <c r="J81" s="7">
        <f t="shared" si="7"/>
        <v>-0.35999999999999976</v>
      </c>
    </row>
    <row r="82" spans="2:10" x14ac:dyDescent="0.3"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J82" s="7">
        <v>0</v>
      </c>
    </row>
    <row r="84" spans="2:10" x14ac:dyDescent="0.3">
      <c r="B84" s="16" t="s">
        <v>7</v>
      </c>
      <c r="C84" s="17"/>
      <c r="D84" s="17"/>
      <c r="E84" s="17"/>
      <c r="F84" s="17"/>
      <c r="G84" s="17"/>
      <c r="H84" s="18"/>
      <c r="J84" s="4" t="s">
        <v>8</v>
      </c>
    </row>
    <row r="85" spans="2:10" x14ac:dyDescent="0.3">
      <c r="B85" s="2">
        <f t="array" ref="B85:H91">MINVERSE(B76:H82)</f>
        <v>1.0000000000000002</v>
      </c>
      <c r="C85" s="14">
        <v>-3.8857805861880476E-17</v>
      </c>
      <c r="D85" s="14">
        <v>1.1102230246251565E-16</v>
      </c>
      <c r="E85" s="14">
        <v>-1.6653345369377347E-17</v>
      </c>
      <c r="F85" s="14">
        <v>-3.4694469519536144E-19</v>
      </c>
      <c r="G85" s="14">
        <v>8.673617379884036E-20</v>
      </c>
      <c r="H85" s="14">
        <v>8.3266726846886737E-18</v>
      </c>
      <c r="J85" s="11">
        <f t="array" ref="J85:J91">MMULT(_xlfn.ANCHORARRAY(B85),J76:J82)</f>
        <v>-3.9811903773667614E-18</v>
      </c>
    </row>
    <row r="86" spans="2:10" x14ac:dyDescent="0.3">
      <c r="B86" s="2">
        <v>-0.26201372997711675</v>
      </c>
      <c r="C86" s="2">
        <v>2.6201372997711681E-2</v>
      </c>
      <c r="D86" s="2">
        <v>-4.8054919908467105E-3</v>
      </c>
      <c r="E86" s="2">
        <v>1.3157894736842146E-3</v>
      </c>
      <c r="F86" s="2">
        <v>-4.576659038901601E-4</v>
      </c>
      <c r="G86" s="2">
        <v>1.1441647597254002E-4</v>
      </c>
      <c r="H86" s="2">
        <v>-1.1441647597254024E-3</v>
      </c>
      <c r="J86" s="11">
        <v>1.5263443935926773E-2</v>
      </c>
    </row>
    <row r="87" spans="2:10" x14ac:dyDescent="0.3">
      <c r="B87" s="2">
        <v>4.8054919908466824E-2</v>
      </c>
      <c r="C87" s="2">
        <v>-4.8054919908466828E-3</v>
      </c>
      <c r="D87" s="2">
        <v>1.9221967963386731E-2</v>
      </c>
      <c r="E87" s="2">
        <v>-5.263157894736842E-3</v>
      </c>
      <c r="F87" s="2">
        <v>1.8306636155606406E-3</v>
      </c>
      <c r="G87" s="2">
        <v>-4.5766590389016015E-4</v>
      </c>
      <c r="H87" s="2">
        <v>4.576659038901601E-3</v>
      </c>
      <c r="J87" s="11">
        <v>1.9462242562929073E-3</v>
      </c>
    </row>
    <row r="88" spans="2:10" x14ac:dyDescent="0.3">
      <c r="B88" s="2">
        <v>-1.3157894736842106E-2</v>
      </c>
      <c r="C88" s="2">
        <v>1.3157894736842105E-3</v>
      </c>
      <c r="D88" s="2">
        <v>-5.263157894736842E-3</v>
      </c>
      <c r="E88" s="2">
        <v>1.513157894736842E-2</v>
      </c>
      <c r="F88" s="2">
        <v>-5.263157894736842E-3</v>
      </c>
      <c r="G88" s="2">
        <v>1.3157894736842105E-3</v>
      </c>
      <c r="H88" s="2">
        <v>-1.3157894736842103E-2</v>
      </c>
      <c r="J88" s="11">
        <v>-1.0470394736842104E-2</v>
      </c>
    </row>
    <row r="89" spans="2:10" x14ac:dyDescent="0.3">
      <c r="B89" s="2">
        <v>4.5766590389016018E-3</v>
      </c>
      <c r="C89" s="2">
        <v>-4.5766590389016021E-4</v>
      </c>
      <c r="D89" s="2">
        <v>1.8306636155606408E-3</v>
      </c>
      <c r="E89" s="2">
        <v>-5.263157894736842E-3</v>
      </c>
      <c r="F89" s="2">
        <v>1.9221967963386728E-2</v>
      </c>
      <c r="G89" s="2">
        <v>-4.8054919908466819E-3</v>
      </c>
      <c r="H89" s="2">
        <v>4.805491990846681E-2</v>
      </c>
      <c r="J89" s="11">
        <v>-1.3146453089244864E-3</v>
      </c>
    </row>
    <row r="90" spans="2:10" x14ac:dyDescent="0.3">
      <c r="B90" s="2">
        <v>-1.1441647597254005E-3</v>
      </c>
      <c r="C90" s="2">
        <v>1.1441647597254004E-4</v>
      </c>
      <c r="D90" s="2">
        <v>-4.5766590389016015E-4</v>
      </c>
      <c r="E90" s="2">
        <v>1.3157894736842105E-3</v>
      </c>
      <c r="F90" s="2">
        <v>-4.8054919908466819E-3</v>
      </c>
      <c r="G90" s="2">
        <v>2.6201372997711671E-2</v>
      </c>
      <c r="H90" s="2">
        <v>-0.26201372997711669</v>
      </c>
      <c r="J90" s="11">
        <v>-8.6713386727688725E-3</v>
      </c>
    </row>
    <row r="91" spans="2:10" x14ac:dyDescent="0.3"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J91" s="11">
        <v>0</v>
      </c>
    </row>
  </sheetData>
  <mergeCells count="7">
    <mergeCell ref="B84:H84"/>
    <mergeCell ref="K59:M59"/>
    <mergeCell ref="B7:D7"/>
    <mergeCell ref="B36:H36"/>
    <mergeCell ref="B45:H45"/>
    <mergeCell ref="K7:M7"/>
    <mergeCell ref="B75:H7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Gabriela Tinta Chura</dc:creator>
  <cp:lastModifiedBy>Luz Gabriela Tinta Chura</cp:lastModifiedBy>
  <dcterms:created xsi:type="dcterms:W3CDTF">2025-04-16T02:27:02Z</dcterms:created>
  <dcterms:modified xsi:type="dcterms:W3CDTF">2025-04-17T03:34:28Z</dcterms:modified>
</cp:coreProperties>
</file>