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mail-my.sharepoint.com/personal/luzarevalo_office_ufm_edu/Documents/6TO SEMESTRE/DATA WRANGLING/CLASES/Data_Wrangling/Lab7/"/>
    </mc:Choice>
  </mc:AlternateContent>
  <xr:revisionPtr revIDLastSave="142" documentId="8_{103FD02F-4B21-4174-93F7-3B392C172E7B}" xr6:coauthVersionLast="47" xr6:coauthVersionMax="47" xr10:uidLastSave="{00917622-30C5-4D10-BD73-529A513E379C}"/>
  <bookViews>
    <workbookView xWindow="-120" yWindow="-120" windowWidth="19440" windowHeight="10440" xr2:uid="{DB778897-8C7F-4C45-87AE-5A6C647BF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G24" i="1"/>
  <c r="G25" i="1"/>
  <c r="Q25" i="1"/>
  <c r="P25" i="1"/>
  <c r="Q24" i="1"/>
  <c r="Q14" i="1"/>
  <c r="P24" i="1"/>
  <c r="P15" i="1"/>
  <c r="P16" i="1"/>
  <c r="P17" i="1"/>
  <c r="P18" i="1"/>
  <c r="P19" i="1"/>
  <c r="P20" i="1"/>
  <c r="P21" i="1"/>
  <c r="P22" i="1"/>
  <c r="P23" i="1"/>
  <c r="P14" i="1"/>
  <c r="M26" i="1" s="1"/>
  <c r="M24" i="1" a="1"/>
  <c r="M24" i="1" s="1"/>
  <c r="F24" i="1"/>
  <c r="O14" i="1"/>
  <c r="G11" i="1"/>
  <c r="Q22" i="1"/>
  <c r="Q23" i="1"/>
  <c r="Q21" i="1"/>
  <c r="Q20" i="1"/>
  <c r="Q19" i="1"/>
  <c r="Q15" i="1"/>
  <c r="Q16" i="1"/>
  <c r="Q17" i="1"/>
  <c r="Q18" i="1"/>
  <c r="O15" i="1"/>
  <c r="O16" i="1"/>
  <c r="O17" i="1"/>
  <c r="O18" i="1"/>
  <c r="O19" i="1"/>
  <c r="O20" i="1"/>
  <c r="O21" i="1"/>
  <c r="O22" i="1"/>
  <c r="O23" i="1"/>
  <c r="N14" i="1"/>
  <c r="N15" i="1"/>
  <c r="N16" i="1"/>
  <c r="N17" i="1"/>
  <c r="N18" i="1"/>
  <c r="N19" i="1"/>
  <c r="N21" i="1"/>
  <c r="N22" i="1"/>
  <c r="N23" i="1"/>
  <c r="N20" i="1"/>
  <c r="G6" i="1"/>
  <c r="M20" i="1"/>
  <c r="M14" i="1"/>
  <c r="M23" i="1"/>
  <c r="M18" i="1"/>
  <c r="M15" i="1"/>
  <c r="M19" i="1"/>
  <c r="M22" i="1"/>
  <c r="M16" i="1"/>
  <c r="M21" i="1"/>
  <c r="M17" i="1"/>
  <c r="M8" i="1"/>
  <c r="O10" i="1"/>
  <c r="N10" i="1"/>
  <c r="M10" i="1"/>
  <c r="O9" i="1"/>
  <c r="N9" i="1"/>
  <c r="M9" i="1"/>
  <c r="O8" i="1"/>
  <c r="N8" i="1"/>
  <c r="N2" i="1"/>
  <c r="O2" i="1"/>
  <c r="N3" i="1"/>
  <c r="O3" i="1"/>
  <c r="N4" i="1"/>
  <c r="O4" i="1"/>
  <c r="N5" i="1"/>
  <c r="O5" i="1"/>
  <c r="M5" i="1"/>
  <c r="M3" i="1"/>
  <c r="M4" i="1"/>
  <c r="M2" i="1"/>
  <c r="I18" i="1"/>
  <c r="J18" i="1"/>
  <c r="L18" i="1"/>
  <c r="I23" i="1"/>
  <c r="J23" i="1"/>
  <c r="L23" i="1"/>
  <c r="I14" i="1"/>
  <c r="J14" i="1"/>
  <c r="L14" i="1"/>
  <c r="I15" i="1"/>
  <c r="J15" i="1"/>
  <c r="L15" i="1"/>
  <c r="I19" i="1"/>
  <c r="J19" i="1"/>
  <c r="L19" i="1"/>
  <c r="I20" i="1"/>
  <c r="J20" i="1"/>
  <c r="L20" i="1"/>
  <c r="I22" i="1"/>
  <c r="J22" i="1"/>
  <c r="L22" i="1"/>
  <c r="I16" i="1"/>
  <c r="J16" i="1"/>
  <c r="L16" i="1"/>
  <c r="I21" i="1"/>
  <c r="J21" i="1"/>
  <c r="L21" i="1"/>
  <c r="I17" i="1"/>
  <c r="J17" i="1"/>
  <c r="L17" i="1"/>
  <c r="H23" i="1"/>
  <c r="H14" i="1"/>
  <c r="H15" i="1"/>
  <c r="H19" i="1"/>
  <c r="H20" i="1"/>
  <c r="H22" i="1"/>
  <c r="H16" i="1"/>
  <c r="H21" i="1"/>
  <c r="H17" i="1"/>
  <c r="H18" i="1"/>
  <c r="F23" i="1"/>
  <c r="F14" i="1"/>
  <c r="F15" i="1"/>
  <c r="F19" i="1"/>
  <c r="F20" i="1"/>
  <c r="F22" i="1"/>
  <c r="F16" i="1"/>
  <c r="F21" i="1"/>
  <c r="F17" i="1"/>
  <c r="F18" i="1"/>
  <c r="I8" i="1"/>
  <c r="J8" i="1"/>
  <c r="L8" i="1"/>
  <c r="I9" i="1"/>
  <c r="J9" i="1"/>
  <c r="L9" i="1"/>
  <c r="I10" i="1"/>
  <c r="J10" i="1"/>
  <c r="L10" i="1"/>
  <c r="H9" i="1"/>
  <c r="H10" i="1"/>
  <c r="H8" i="1"/>
  <c r="H2" i="1"/>
  <c r="F9" i="1"/>
  <c r="F10" i="1"/>
  <c r="F8" i="1"/>
  <c r="I2" i="1"/>
  <c r="J2" i="1"/>
  <c r="L2" i="1"/>
  <c r="I3" i="1"/>
  <c r="J3" i="1"/>
  <c r="L3" i="1"/>
  <c r="I4" i="1"/>
  <c r="J4" i="1"/>
  <c r="L4" i="1"/>
  <c r="I5" i="1"/>
  <c r="J5" i="1"/>
  <c r="L5" i="1"/>
  <c r="F3" i="1"/>
  <c r="F4" i="1"/>
  <c r="F5" i="1"/>
  <c r="F2" i="1"/>
  <c r="H3" i="1"/>
  <c r="H4" i="1"/>
  <c r="H5" i="1"/>
  <c r="M27" i="1" l="1"/>
  <c r="M28" i="1"/>
  <c r="M29" i="1"/>
  <c r="K24" i="1"/>
  <c r="K18" i="1"/>
  <c r="K14" i="1"/>
  <c r="K10" i="1"/>
  <c r="K17" i="1"/>
  <c r="K23" i="1"/>
  <c r="K20" i="1"/>
  <c r="K15" i="1"/>
  <c r="K19" i="1"/>
  <c r="K3" i="1"/>
  <c r="K22" i="1"/>
  <c r="K9" i="1"/>
  <c r="K4" i="1"/>
  <c r="K21" i="1"/>
  <c r="K16" i="1"/>
  <c r="K5" i="1"/>
  <c r="K8" i="1"/>
  <c r="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<sst xmlns="http://schemas.openxmlformats.org/spreadsheetml/2006/main" count="40" uniqueCount="29">
  <si>
    <t>ORIGEN</t>
  </si>
  <si>
    <t>VENTAS</t>
  </si>
  <si>
    <t>150841</t>
  </si>
  <si>
    <t>150278</t>
  </si>
  <si>
    <t>150224</t>
  </si>
  <si>
    <t>150277</t>
  </si>
  <si>
    <t>n</t>
  </si>
  <si>
    <t>FIJO</t>
  </si>
  <si>
    <t>VARIABLE</t>
  </si>
  <si>
    <t>UTILIDAD</t>
  </si>
  <si>
    <t>VEHICULO</t>
  </si>
  <si>
    <t>moto</t>
  </si>
  <si>
    <t>camión</t>
  </si>
  <si>
    <t>pickup</t>
  </si>
  <si>
    <t>CAMBIO_PUENTES</t>
  </si>
  <si>
    <t>VISITA</t>
  </si>
  <si>
    <t>OTRO</t>
  </si>
  <si>
    <t>REVISION_TRANSFORMADOR</t>
  </si>
  <si>
    <t>VISITA_POR_CORRECCION</t>
  </si>
  <si>
    <t>CAMBIO_FUSIBLE</t>
  </si>
  <si>
    <t>VERIFICACION_INDICADORES</t>
  </si>
  <si>
    <t>CAMBIO_CORRECTIVO</t>
  </si>
  <si>
    <t>VERIFICACION_MEDIDORES</t>
  </si>
  <si>
    <t>REVISION</t>
  </si>
  <si>
    <t>SERVICIO</t>
  </si>
  <si>
    <t>Tarifa</t>
  </si>
  <si>
    <t>Fijo</t>
  </si>
  <si>
    <t>Variable</t>
  </si>
  <si>
    <t>Utilidad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</si>
</sst>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44" fontId="0" fillId="0" borderId="0" xfId="1" applyFont="1"/>
    <xf numFmtId="10" fontId="0" fillId="0" borderId="0" xfId="2" applyNumberFormat="1" applyFont="1"/>
    <xf numFmtId="0" fontId="2" fillId="0" borderId="0" xfId="0" applyFont="1" applyAlignment="1">
      <alignment horizontal="center"/>
    </xf>
    <xf numFmtId="0" fontId="0" fillId="2" borderId="0" xfId="0" quotePrefix="1" applyFill="1"/>
    <xf numFmtId="44" fontId="0" fillId="2" borderId="0" xfId="1" applyFont="1" applyFill="1"/>
    <xf numFmtId="0" fontId="0" fillId="2" borderId="0" xfId="0" applyFill="1"/>
    <xf numFmtId="10" fontId="0" fillId="2" borderId="0" xfId="2" applyNumberFormat="1" applyFont="1" applyFill="1"/>
    <xf numFmtId="44" fontId="0" fillId="0" borderId="0" xfId="0" applyNumberFormat="1"/>
    <xf numFmtId="44" fontId="0" fillId="3" borderId="0" xfId="0" applyNumberFormat="1" applyFill="1"/>
    <xf numFmtId="44" fontId="0" fillId="0" borderId="0" xfId="0" applyNumberFormat="1" applyFill="1"/>
    <xf numFmtId="0" fontId="0" fillId="4" borderId="0" xfId="0" applyFill="1"/>
    <xf numFmtId="44" fontId="0" fillId="4" borderId="0" xfId="1" applyFont="1" applyFill="1"/>
    <xf numFmtId="10" fontId="0" fillId="4" borderId="0" xfId="2" applyNumberFormat="1" applyFont="1" applyFill="1"/>
    <xf numFmtId="44" fontId="0" fillId="4" borderId="0" xfId="0" applyNumberFormat="1" applyFill="1"/>
    <xf numFmtId="44" fontId="0" fillId="5" borderId="0" xfId="0" applyNumberFormat="1" applyFill="1"/>
    <xf numFmtId="2" fontId="0" fillId="0" borderId="0" xfId="2" applyNumberFormat="1" applyFont="1"/>
    <xf numFmtId="9" fontId="0" fillId="0" borderId="0" xfId="2" applyFont="1"/>
    <xf numFmtId="166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0C48-2C02-4DCC-8DBA-C06EDD46829E}">
  <dimension ref="A1:Q29"/>
  <sheetViews>
    <sheetView tabSelected="1" topLeftCell="A10" zoomScale="85" zoomScaleNormal="85" workbookViewId="0">
      <selection activeCell="H25" sqref="H25"/>
    </sheetView>
  </sheetViews>
  <sheetFormatPr defaultRowHeight="15" x14ac:dyDescent="0.25"/>
  <cols>
    <col min="2" max="2" width="27.28515625" bestFit="1" customWidth="1"/>
    <col min="3" max="3" width="15.28515625" customWidth="1"/>
    <col min="4" max="4" width="14.42578125" customWidth="1"/>
    <col min="5" max="5" width="15.28515625" customWidth="1"/>
    <col min="6" max="6" width="14.28515625" customWidth="1"/>
    <col min="7" max="7" width="7" customWidth="1"/>
    <col min="8" max="12" width="9.140625" customWidth="1"/>
    <col min="13" max="13" width="16" bestFit="1" customWidth="1"/>
  </cols>
  <sheetData>
    <row r="1" spans="1:17" s="4" customFormat="1" x14ac:dyDescent="0.25">
      <c r="A1"/>
      <c r="B1" s="4" t="s">
        <v>0</v>
      </c>
      <c r="C1" s="4" t="s">
        <v>1</v>
      </c>
      <c r="D1" s="4" t="s">
        <v>7</v>
      </c>
      <c r="E1" s="4" t="s">
        <v>8</v>
      </c>
      <c r="F1" s="4" t="s">
        <v>9</v>
      </c>
      <c r="G1" s="4" t="s">
        <v>6</v>
      </c>
      <c r="M1" s="4" t="s">
        <v>25</v>
      </c>
      <c r="N1" s="4" t="s">
        <v>26</v>
      </c>
      <c r="O1" s="4" t="s">
        <v>27</v>
      </c>
    </row>
    <row r="2" spans="1:17" x14ac:dyDescent="0.25">
      <c r="B2" s="1" t="s">
        <v>2</v>
      </c>
      <c r="C2" s="2">
        <v>3641916</v>
      </c>
      <c r="D2" s="2">
        <v>1029983</v>
      </c>
      <c r="E2" s="2">
        <v>1793228</v>
      </c>
      <c r="F2" s="2">
        <f>C2-D2-E2</f>
        <v>818705</v>
      </c>
      <c r="G2">
        <v>26419</v>
      </c>
      <c r="H2" s="3">
        <f>C2/SUM(C$2:C$5)</f>
        <v>9.9266969298896543E-2</v>
      </c>
      <c r="I2" s="3">
        <f t="shared" ref="I2:L5" si="0">D2/SUM(D$2:D$5)</f>
        <v>0.10018887373493653</v>
      </c>
      <c r="J2" s="3">
        <f t="shared" si="0"/>
        <v>0.10021613307010337</v>
      </c>
      <c r="K2" s="3">
        <f>F2/SUM(F$2:F$5)</f>
        <v>9.6158995996747029E-2</v>
      </c>
      <c r="L2" s="3">
        <f t="shared" si="0"/>
        <v>0.10017632003033462</v>
      </c>
      <c r="M2" s="9">
        <f>C2/$G2</f>
        <v>137.8521518604035</v>
      </c>
      <c r="N2" s="9">
        <f t="shared" ref="N2:O5" si="1">D2/$G2</f>
        <v>38.986449146447633</v>
      </c>
      <c r="O2" s="9">
        <f t="shared" si="1"/>
        <v>67.876452553086793</v>
      </c>
    </row>
    <row r="3" spans="1:17" x14ac:dyDescent="0.25">
      <c r="B3" s="1" t="s">
        <v>3</v>
      </c>
      <c r="C3" s="2">
        <v>3709555</v>
      </c>
      <c r="D3" s="2">
        <v>1049512</v>
      </c>
      <c r="E3" s="2">
        <v>1826659</v>
      </c>
      <c r="F3" s="2">
        <f t="shared" ref="F3:F5" si="2">C3-D3-E3</f>
        <v>833384</v>
      </c>
      <c r="G3">
        <v>26948</v>
      </c>
      <c r="H3" s="3">
        <f t="shared" ref="H3:H5" si="3">C3/SUM(C$2:C$5)</f>
        <v>0.10111059186910631</v>
      </c>
      <c r="I3" s="3">
        <f t="shared" si="0"/>
        <v>0.10208850558824825</v>
      </c>
      <c r="J3" s="3">
        <f t="shared" si="0"/>
        <v>0.10208445407817743</v>
      </c>
      <c r="K3" s="3">
        <f t="shared" si="0"/>
        <v>9.7883082086652737E-2</v>
      </c>
      <c r="L3" s="3">
        <f t="shared" si="0"/>
        <v>0.10218219736467912</v>
      </c>
      <c r="M3" s="9">
        <f t="shared" ref="M3:M4" si="4">C3/$G3</f>
        <v>137.65604126465786</v>
      </c>
      <c r="N3" s="9">
        <f t="shared" si="1"/>
        <v>38.945821582306664</v>
      </c>
      <c r="O3" s="9">
        <f t="shared" si="1"/>
        <v>67.784585126911082</v>
      </c>
    </row>
    <row r="4" spans="1:17" x14ac:dyDescent="0.25">
      <c r="B4" s="5" t="s">
        <v>4</v>
      </c>
      <c r="C4" s="6">
        <v>14588758</v>
      </c>
      <c r="D4" s="6">
        <v>4075533</v>
      </c>
      <c r="E4" s="6">
        <v>7100683</v>
      </c>
      <c r="F4" s="6">
        <f t="shared" si="2"/>
        <v>3412542</v>
      </c>
      <c r="G4" s="7">
        <v>104823</v>
      </c>
      <c r="H4" s="8">
        <f t="shared" si="3"/>
        <v>0.39764283209580653</v>
      </c>
      <c r="I4" s="8">
        <f t="shared" si="0"/>
        <v>0.39643669957617461</v>
      </c>
      <c r="J4" s="8">
        <f t="shared" si="0"/>
        <v>0.39682795072161531</v>
      </c>
      <c r="K4" s="8">
        <f t="shared" si="0"/>
        <v>0.4008117850956463</v>
      </c>
      <c r="L4" s="8">
        <f t="shared" si="0"/>
        <v>0.39747085031756563</v>
      </c>
      <c r="M4" s="9">
        <f t="shared" si="4"/>
        <v>139.17516193965065</v>
      </c>
      <c r="N4" s="10">
        <f t="shared" si="1"/>
        <v>38.880140808791964</v>
      </c>
      <c r="O4" s="10">
        <f t="shared" si="1"/>
        <v>67.739742232143712</v>
      </c>
    </row>
    <row r="5" spans="1:17" x14ac:dyDescent="0.25">
      <c r="B5" s="5" t="s">
        <v>5</v>
      </c>
      <c r="C5" s="6">
        <v>14747866</v>
      </c>
      <c r="D5" s="6">
        <v>4125385</v>
      </c>
      <c r="E5" s="6">
        <v>7173036</v>
      </c>
      <c r="F5" s="6">
        <f t="shared" si="2"/>
        <v>3449445</v>
      </c>
      <c r="G5" s="7">
        <v>105535</v>
      </c>
      <c r="H5" s="8">
        <f t="shared" si="3"/>
        <v>0.4019796067361906</v>
      </c>
      <c r="I5" s="8">
        <f t="shared" si="0"/>
        <v>0.4012859211006406</v>
      </c>
      <c r="J5" s="8">
        <f t="shared" si="0"/>
        <v>0.40087146213010388</v>
      </c>
      <c r="K5" s="8">
        <f t="shared" si="0"/>
        <v>0.40514613682095391</v>
      </c>
      <c r="L5" s="8">
        <f t="shared" si="0"/>
        <v>0.40017063228742061</v>
      </c>
      <c r="M5" s="9">
        <f>C5/$G5</f>
        <v>139.74383853697825</v>
      </c>
      <c r="N5" s="9">
        <f t="shared" si="1"/>
        <v>39.090207040318376</v>
      </c>
      <c r="O5" s="9">
        <f t="shared" si="1"/>
        <v>67.968313829535219</v>
      </c>
    </row>
    <row r="6" spans="1:17" x14ac:dyDescent="0.25">
      <c r="G6">
        <f>G5/12</f>
        <v>8794.5833333333339</v>
      </c>
    </row>
    <row r="7" spans="1:17" x14ac:dyDescent="0.25">
      <c r="B7" s="4" t="s">
        <v>10</v>
      </c>
      <c r="C7" s="4" t="s">
        <v>1</v>
      </c>
      <c r="D7" s="4" t="s">
        <v>7</v>
      </c>
      <c r="E7" s="4" t="s">
        <v>8</v>
      </c>
      <c r="F7" s="4" t="s">
        <v>9</v>
      </c>
      <c r="G7" s="4" t="s">
        <v>6</v>
      </c>
    </row>
    <row r="8" spans="1:17" x14ac:dyDescent="0.25">
      <c r="B8" s="1" t="s">
        <v>11</v>
      </c>
      <c r="C8" s="2">
        <v>724031.9</v>
      </c>
      <c r="D8" s="2">
        <v>143875.9</v>
      </c>
      <c r="E8" s="2">
        <v>249872</v>
      </c>
      <c r="F8" s="2">
        <f>C8-D8-E8</f>
        <v>330284</v>
      </c>
      <c r="G8">
        <v>5725</v>
      </c>
      <c r="H8" s="3">
        <f>C8/SUM(C$8:C$10)</f>
        <v>1.9734790654700719E-2</v>
      </c>
      <c r="I8" s="3">
        <f t="shared" ref="I8:L10" si="5">D8/SUM(D$8:D$10)</f>
        <v>1.3995149221645979E-2</v>
      </c>
      <c r="J8" s="3">
        <f t="shared" si="5"/>
        <v>1.3964316976448628E-2</v>
      </c>
      <c r="K8" s="3">
        <f t="shared" si="5"/>
        <v>3.8792694541309854E-2</v>
      </c>
      <c r="L8" s="3">
        <f t="shared" si="5"/>
        <v>2.1708218788510758E-2</v>
      </c>
      <c r="M8" s="9">
        <f>C8/$G8</f>
        <v>126.46845414847162</v>
      </c>
      <c r="N8" s="10">
        <f t="shared" ref="N8:N10" si="6">D8/$G8</f>
        <v>25.131161572052402</v>
      </c>
      <c r="O8" s="10">
        <f t="shared" ref="O8:O10" si="7">E8/$G8</f>
        <v>43.645764192139737</v>
      </c>
      <c r="P8" s="9"/>
    </row>
    <row r="9" spans="1:17" x14ac:dyDescent="0.25">
      <c r="B9" s="1" t="s">
        <v>12</v>
      </c>
      <c r="C9" s="2">
        <v>11461980.199999999</v>
      </c>
      <c r="D9" s="2">
        <v>3159303.7</v>
      </c>
      <c r="E9" s="2">
        <v>5499060</v>
      </c>
      <c r="F9" s="2">
        <f t="shared" ref="F9:F10" si="8">C9-D9-E9</f>
        <v>2803616.4999999991</v>
      </c>
      <c r="G9">
        <v>62267</v>
      </c>
      <c r="H9" s="3">
        <f t="shared" ref="H9:H10" si="9">C9/SUM(C$8:C$10)</f>
        <v>0.31241686966461651</v>
      </c>
      <c r="I9" s="3">
        <f t="shared" si="5"/>
        <v>0.30731294621266153</v>
      </c>
      <c r="J9" s="3">
        <f t="shared" si="5"/>
        <v>0.30731981539552089</v>
      </c>
      <c r="K9" s="3">
        <f t="shared" si="5"/>
        <v>0.32929187758255379</v>
      </c>
      <c r="L9" s="3">
        <f t="shared" si="5"/>
        <v>0.23610579201820078</v>
      </c>
      <c r="M9" s="9">
        <f t="shared" ref="M9:M10" si="10">C9/$G9</f>
        <v>184.07792570703583</v>
      </c>
      <c r="N9" s="9">
        <f t="shared" si="6"/>
        <v>50.73801050315577</v>
      </c>
      <c r="O9" s="9">
        <f t="shared" si="7"/>
        <v>88.31419532015353</v>
      </c>
      <c r="P9" s="9"/>
    </row>
    <row r="10" spans="1:17" x14ac:dyDescent="0.25">
      <c r="B10" s="7" t="s">
        <v>13</v>
      </c>
      <c r="C10" s="6">
        <v>24502084.199999999</v>
      </c>
      <c r="D10" s="6">
        <v>6977232.4000000004</v>
      </c>
      <c r="E10" s="6">
        <v>12144675</v>
      </c>
      <c r="F10" s="6">
        <f t="shared" si="8"/>
        <v>5380176.799999997</v>
      </c>
      <c r="G10" s="7">
        <v>195733</v>
      </c>
      <c r="H10" s="8">
        <f t="shared" si="9"/>
        <v>0.6678483396806828</v>
      </c>
      <c r="I10" s="8">
        <f t="shared" si="5"/>
        <v>0.67869190456569251</v>
      </c>
      <c r="J10" s="8">
        <f t="shared" si="5"/>
        <v>0.67871586762803049</v>
      </c>
      <c r="K10" s="8">
        <f t="shared" si="5"/>
        <v>0.6319154278761363</v>
      </c>
      <c r="L10" s="8">
        <f t="shared" si="5"/>
        <v>0.74218598919328849</v>
      </c>
      <c r="M10" s="9">
        <f t="shared" si="10"/>
        <v>125.18116107145958</v>
      </c>
      <c r="N10" s="9">
        <f t="shared" si="6"/>
        <v>35.646684003208456</v>
      </c>
      <c r="O10" s="9">
        <f t="shared" si="7"/>
        <v>62.047150965856552</v>
      </c>
      <c r="P10" s="9"/>
    </row>
    <row r="11" spans="1:17" x14ac:dyDescent="0.25">
      <c r="G11" s="3">
        <f>G8/SUM(G8:G10)</f>
        <v>2.1708218788510758E-2</v>
      </c>
      <c r="M11" s="9"/>
      <c r="O11" s="9"/>
    </row>
    <row r="12" spans="1:17" x14ac:dyDescent="0.25">
      <c r="O12" s="9"/>
      <c r="Q12" s="9"/>
    </row>
    <row r="13" spans="1:17" x14ac:dyDescent="0.25">
      <c r="B13" s="4" t="s">
        <v>24</v>
      </c>
      <c r="C13" s="4" t="s">
        <v>1</v>
      </c>
      <c r="D13" s="4" t="s">
        <v>7</v>
      </c>
      <c r="E13" s="4" t="s">
        <v>8</v>
      </c>
      <c r="F13" s="4" t="s">
        <v>9</v>
      </c>
      <c r="G13" s="4" t="s">
        <v>6</v>
      </c>
      <c r="O13" s="9"/>
      <c r="Q13" s="9"/>
    </row>
    <row r="14" spans="1:17" x14ac:dyDescent="0.25">
      <c r="B14" t="s">
        <v>16</v>
      </c>
      <c r="C14" s="2">
        <v>1037758.4</v>
      </c>
      <c r="D14" s="2">
        <v>284348.25</v>
      </c>
      <c r="E14" s="2">
        <v>494162.9</v>
      </c>
      <c r="F14" s="2">
        <f>C14-D14-E14</f>
        <v>259247.25</v>
      </c>
      <c r="G14">
        <v>5871</v>
      </c>
      <c r="H14" s="3">
        <f>C14/SUM(C$8:C$10)</f>
        <v>2.828597023716382E-2</v>
      </c>
      <c r="I14" s="3">
        <f>D14/SUM(D$8:D$10)</f>
        <v>2.7659227081560545E-2</v>
      </c>
      <c r="J14" s="3">
        <f>E14/SUM(E$8:E$10)</f>
        <v>2.7616729259785353E-2</v>
      </c>
      <c r="K14" s="3">
        <f>F14/SUM(F$8:F$10)</f>
        <v>3.0449247859189638E-2</v>
      </c>
      <c r="L14" s="3">
        <f>G14/SUM(G$8:G$10)</f>
        <v>2.2261825765475401E-2</v>
      </c>
      <c r="M14" s="9">
        <f>C14/$G14</f>
        <v>176.76007494464318</v>
      </c>
      <c r="N14" s="9">
        <f t="shared" ref="N14:N19" si="11">D14/$G14*1.25</f>
        <v>60.540846959632091</v>
      </c>
      <c r="O14" s="9">
        <f>E14/$G14</f>
        <v>84.170141372849599</v>
      </c>
      <c r="P14" s="9">
        <f>SUM(N14:O14)</f>
        <v>144.71098833248169</v>
      </c>
      <c r="Q14" s="9">
        <f>SUM(N14:O14)</f>
        <v>144.71098833248169</v>
      </c>
    </row>
    <row r="15" spans="1:17" x14ac:dyDescent="0.25">
      <c r="B15" t="s">
        <v>17</v>
      </c>
      <c r="C15" s="2">
        <v>1970485.6</v>
      </c>
      <c r="D15" s="2">
        <v>557696</v>
      </c>
      <c r="E15" s="2">
        <v>970001.1</v>
      </c>
      <c r="F15" s="2">
        <f>C15-D15-E15</f>
        <v>442788.50000000012</v>
      </c>
      <c r="G15">
        <v>12532</v>
      </c>
      <c r="H15" s="3">
        <f>C15/SUM(C$8:C$10)</f>
        <v>5.3709126357695487E-2</v>
      </c>
      <c r="I15" s="3">
        <f>D15/SUM(D$8:D$10)</f>
        <v>5.4248409499541461E-2</v>
      </c>
      <c r="J15" s="3">
        <f>E15/SUM(E$8:E$10)</f>
        <v>5.4209366507267091E-2</v>
      </c>
      <c r="K15" s="3">
        <f>F15/SUM(F$8:F$10)</f>
        <v>5.200663376640946E-2</v>
      </c>
      <c r="L15" s="3">
        <f>G15/SUM(G$8:G$10)</f>
        <v>4.7519196132334816E-2</v>
      </c>
      <c r="M15" s="9">
        <f>C15/$G15</f>
        <v>157.23632301308652</v>
      </c>
      <c r="N15" s="9">
        <f t="shared" si="11"/>
        <v>55.627194382381106</v>
      </c>
      <c r="O15" s="9">
        <f>E15/$G15</f>
        <v>77.40193903606766</v>
      </c>
      <c r="P15" s="9">
        <f t="shared" ref="P15:P23" si="12">SUM(N15:O15)</f>
        <v>133.02913341844877</v>
      </c>
      <c r="Q15" s="9">
        <f>SUM(N15:O15)</f>
        <v>133.02913341844877</v>
      </c>
    </row>
    <row r="16" spans="1:17" x14ac:dyDescent="0.25">
      <c r="B16" s="7" t="s">
        <v>21</v>
      </c>
      <c r="C16" s="6">
        <v>4465829.8</v>
      </c>
      <c r="D16" s="6">
        <v>1261053.6000000001</v>
      </c>
      <c r="E16" s="6">
        <v>2193768</v>
      </c>
      <c r="F16" s="6">
        <f>C16-D16-E16</f>
        <v>1011008.1999999997</v>
      </c>
      <c r="G16" s="7">
        <v>35869</v>
      </c>
      <c r="H16" s="8">
        <f t="shared" ref="H16:L19" si="13">C16/SUM(C$8:C$10)</f>
        <v>0.12172421712706855</v>
      </c>
      <c r="I16" s="8">
        <f t="shared" si="13"/>
        <v>0.12266566748492182</v>
      </c>
      <c r="J16" s="8">
        <f t="shared" si="13"/>
        <v>0.12260065843627839</v>
      </c>
      <c r="K16" s="8">
        <f t="shared" si="13"/>
        <v>0.11874548049968962</v>
      </c>
      <c r="L16" s="8">
        <f t="shared" si="13"/>
        <v>0.13600910038866243</v>
      </c>
      <c r="M16" s="9">
        <f t="shared" ref="M16:O19" si="14">C16/$G16</f>
        <v>124.50388357634726</v>
      </c>
      <c r="N16" s="9">
        <f t="shared" si="11"/>
        <v>43.94649976302658</v>
      </c>
      <c r="O16" s="11">
        <f t="shared" si="14"/>
        <v>61.160556469374669</v>
      </c>
      <c r="P16" s="9">
        <f t="shared" si="12"/>
        <v>105.10705623240125</v>
      </c>
      <c r="Q16" s="9">
        <f>SUM(N16:O16)</f>
        <v>105.10705623240125</v>
      </c>
    </row>
    <row r="17" spans="2:17" x14ac:dyDescent="0.25">
      <c r="B17" s="7" t="s">
        <v>23</v>
      </c>
      <c r="C17" s="6">
        <v>11968468.300000001</v>
      </c>
      <c r="D17" s="6">
        <v>3398829.89</v>
      </c>
      <c r="E17" s="6">
        <v>5917566.5999999996</v>
      </c>
      <c r="F17" s="6">
        <f>C17-D17-E17</f>
        <v>2652071.8100000005</v>
      </c>
      <c r="G17" s="7">
        <v>90288</v>
      </c>
      <c r="H17" s="8">
        <f t="shared" si="13"/>
        <v>0.32622211308358351</v>
      </c>
      <c r="I17" s="8">
        <f t="shared" si="13"/>
        <v>0.33061222546333746</v>
      </c>
      <c r="J17" s="8">
        <f t="shared" si="13"/>
        <v>0.33070842564050945</v>
      </c>
      <c r="K17" s="8">
        <f t="shared" si="13"/>
        <v>0.31149256890115401</v>
      </c>
      <c r="L17" s="8">
        <f t="shared" si="13"/>
        <v>0.34235662148070906</v>
      </c>
      <c r="M17" s="9">
        <f t="shared" si="14"/>
        <v>132.55879297359562</v>
      </c>
      <c r="N17" s="9">
        <f t="shared" si="11"/>
        <v>47.055393435451009</v>
      </c>
      <c r="O17" s="9">
        <f t="shared" si="14"/>
        <v>65.541008771929825</v>
      </c>
      <c r="P17" s="9">
        <f t="shared" si="12"/>
        <v>112.59640220738083</v>
      </c>
      <c r="Q17" s="9">
        <f>SUM(N17:O17)</f>
        <v>112.59640220738083</v>
      </c>
    </row>
    <row r="18" spans="2:17" x14ac:dyDescent="0.25">
      <c r="B18" s="12" t="s">
        <v>14</v>
      </c>
      <c r="C18" s="13">
        <v>325281.40000000002</v>
      </c>
      <c r="D18" s="13">
        <v>91062.42</v>
      </c>
      <c r="E18" s="13">
        <v>159345.20000000001</v>
      </c>
      <c r="F18" s="13">
        <f>C18-D18-E18</f>
        <v>74873.780000000028</v>
      </c>
      <c r="G18" s="12">
        <v>1839</v>
      </c>
      <c r="H18" s="14">
        <f t="shared" si="13"/>
        <v>8.8661291482709081E-3</v>
      </c>
      <c r="I18" s="14">
        <f t="shared" si="13"/>
        <v>8.8578570586470649E-3</v>
      </c>
      <c r="J18" s="14">
        <f t="shared" si="13"/>
        <v>8.9051469611465157E-3</v>
      </c>
      <c r="K18" s="14">
        <f t="shared" si="13"/>
        <v>8.7941155995847082E-3</v>
      </c>
      <c r="L18" s="14">
        <f t="shared" si="13"/>
        <v>6.9731728125888709E-3</v>
      </c>
      <c r="M18" s="15">
        <f t="shared" si="14"/>
        <v>176.87949972811313</v>
      </c>
      <c r="N18" s="9">
        <f t="shared" si="11"/>
        <v>61.896696574225125</v>
      </c>
      <c r="O18" s="15">
        <f t="shared" si="14"/>
        <v>86.647743338771079</v>
      </c>
      <c r="P18" s="9">
        <f t="shared" si="12"/>
        <v>148.54443991299621</v>
      </c>
      <c r="Q18" s="9">
        <f>SUM(N18:O18)</f>
        <v>148.54443991299621</v>
      </c>
    </row>
    <row r="19" spans="2:17" x14ac:dyDescent="0.25">
      <c r="B19" t="s">
        <v>18</v>
      </c>
      <c r="C19" s="2">
        <v>2912253.8</v>
      </c>
      <c r="D19" s="2">
        <v>791925.67</v>
      </c>
      <c r="E19" s="2">
        <v>1378330.4</v>
      </c>
      <c r="F19" s="2">
        <f>C19-D19-E19</f>
        <v>741997.73</v>
      </c>
      <c r="G19">
        <v>16498</v>
      </c>
      <c r="H19" s="3">
        <f t="shared" si="13"/>
        <v>7.9378711181588346E-2</v>
      </c>
      <c r="I19" s="3">
        <f t="shared" si="13"/>
        <v>7.7032483717578634E-2</v>
      </c>
      <c r="J19" s="3">
        <f t="shared" si="13"/>
        <v>7.7029209370698709E-2</v>
      </c>
      <c r="K19" s="3">
        <f t="shared" si="13"/>
        <v>8.7149517658243511E-2</v>
      </c>
      <c r="L19" s="3">
        <f t="shared" si="13"/>
        <v>6.2557588397004454E-2</v>
      </c>
      <c r="M19" s="9">
        <f t="shared" si="14"/>
        <v>176.52162686386228</v>
      </c>
      <c r="N19" s="9">
        <f t="shared" si="11"/>
        <v>60.001641865680696</v>
      </c>
      <c r="O19" s="9">
        <f t="shared" si="14"/>
        <v>83.545302460904352</v>
      </c>
      <c r="P19" s="9">
        <f t="shared" si="12"/>
        <v>143.54694432658505</v>
      </c>
      <c r="Q19" s="9">
        <f>SUM(N19:O19)</f>
        <v>143.54694432658505</v>
      </c>
    </row>
    <row r="20" spans="2:17" x14ac:dyDescent="0.25">
      <c r="B20" t="s">
        <v>19</v>
      </c>
      <c r="C20" s="2">
        <v>2936607.7</v>
      </c>
      <c r="D20" s="2">
        <v>760313.53</v>
      </c>
      <c r="E20" s="2">
        <v>1322016.8999999999</v>
      </c>
      <c r="F20" s="2">
        <f>C20-D20-E20</f>
        <v>854277.27</v>
      </c>
      <c r="G20">
        <v>19144</v>
      </c>
      <c r="H20" s="3">
        <f t="shared" ref="H20:L24" si="15">C20/SUM(C$8:C$10)</f>
        <v>8.0042520494583422E-2</v>
      </c>
      <c r="I20" s="3">
        <f t="shared" si="15"/>
        <v>7.3957496061441905E-2</v>
      </c>
      <c r="J20" s="3">
        <f t="shared" si="15"/>
        <v>7.3882079784137425E-2</v>
      </c>
      <c r="K20" s="3">
        <f t="shared" si="15"/>
        <v>0.10033703476006735</v>
      </c>
      <c r="L20" s="3">
        <f t="shared" si="15"/>
        <v>7.2590766897336234E-2</v>
      </c>
      <c r="M20" s="9">
        <f t="shared" ref="M20:O23" si="16">C20/$G20</f>
        <v>153.39572189720019</v>
      </c>
      <c r="N20" s="9">
        <f>D20/$G20*1.25</f>
        <v>49.644374869410782</v>
      </c>
      <c r="O20" s="9">
        <f t="shared" si="16"/>
        <v>69.056461554534053</v>
      </c>
      <c r="P20" s="9">
        <f t="shared" si="12"/>
        <v>118.70083642394484</v>
      </c>
      <c r="Q20" s="9">
        <f>$N$8*1.25+$O$8</f>
        <v>75.059716157205244</v>
      </c>
    </row>
    <row r="21" spans="2:17" x14ac:dyDescent="0.25">
      <c r="B21" s="7" t="s">
        <v>22</v>
      </c>
      <c r="C21" s="6">
        <v>6236957.7000000002</v>
      </c>
      <c r="D21" s="6">
        <v>1776466.58</v>
      </c>
      <c r="E21" s="6">
        <v>3095330.3</v>
      </c>
      <c r="F21" s="6">
        <f>C21-D21-E21</f>
        <v>1365160.8200000003</v>
      </c>
      <c r="G21" s="7">
        <v>47393</v>
      </c>
      <c r="H21" s="8">
        <f t="shared" si="15"/>
        <v>0.16999949108833975</v>
      </c>
      <c r="I21" s="8">
        <f t="shared" si="15"/>
        <v>0.17280110758206968</v>
      </c>
      <c r="J21" s="8">
        <f t="shared" si="15"/>
        <v>0.17298526227830979</v>
      </c>
      <c r="K21" s="8">
        <f t="shared" si="15"/>
        <v>0.16034160507328266</v>
      </c>
      <c r="L21" s="8">
        <f t="shared" si="15"/>
        <v>0.17970613328277563</v>
      </c>
      <c r="M21" s="9">
        <f t="shared" si="16"/>
        <v>131.60082079632014</v>
      </c>
      <c r="N21" s="9">
        <f t="shared" ref="N21:N23" si="17">D21/$G21*1.25</f>
        <v>46.854666828434581</v>
      </c>
      <c r="O21" s="9">
        <f t="shared" si="16"/>
        <v>65.311972232186179</v>
      </c>
      <c r="P21" s="9">
        <f t="shared" si="12"/>
        <v>112.16663906062075</v>
      </c>
      <c r="Q21" s="9">
        <f>SUM(N21:O21)</f>
        <v>112.16663906062075</v>
      </c>
    </row>
    <row r="22" spans="2:17" x14ac:dyDescent="0.25">
      <c r="B22" s="7" t="s">
        <v>20</v>
      </c>
      <c r="C22" s="6">
        <v>4530103</v>
      </c>
      <c r="D22" s="6">
        <v>1272447.56</v>
      </c>
      <c r="E22" s="6">
        <v>2213474.2999999998</v>
      </c>
      <c r="F22" s="6">
        <f>C22-D22-E22</f>
        <v>1044181.1400000001</v>
      </c>
      <c r="G22" s="7">
        <v>31920</v>
      </c>
      <c r="H22" s="8">
        <f t="shared" si="15"/>
        <v>0.1234760987039821</v>
      </c>
      <c r="I22" s="8">
        <f t="shared" si="15"/>
        <v>0.12377398493367776</v>
      </c>
      <c r="J22" s="8">
        <f t="shared" si="15"/>
        <v>0.12370196238243077</v>
      </c>
      <c r="K22" s="8">
        <f t="shared" si="15"/>
        <v>0.12264172654387347</v>
      </c>
      <c r="L22" s="8">
        <f t="shared" si="15"/>
        <v>0.12103516921035169</v>
      </c>
      <c r="M22" s="9">
        <f t="shared" si="16"/>
        <v>141.9205200501253</v>
      </c>
      <c r="N22" s="9">
        <f t="shared" si="17"/>
        <v>49.829556704260654</v>
      </c>
      <c r="O22" s="16">
        <f t="shared" si="16"/>
        <v>69.344432957393479</v>
      </c>
      <c r="P22" s="9">
        <f t="shared" si="12"/>
        <v>119.17398966165413</v>
      </c>
      <c r="Q22" s="9">
        <f>SUM(N22:O22)</f>
        <v>119.17398966165413</v>
      </c>
    </row>
    <row r="23" spans="2:17" x14ac:dyDescent="0.25">
      <c r="B23" t="s">
        <v>15</v>
      </c>
      <c r="C23" s="2">
        <v>304350.7</v>
      </c>
      <c r="D23" s="2">
        <v>86268.479999999996</v>
      </c>
      <c r="E23" s="2">
        <v>149611.20000000001</v>
      </c>
      <c r="F23" s="2">
        <f>C23-D23-E23</f>
        <v>68471.020000000019</v>
      </c>
      <c r="G23">
        <v>2371</v>
      </c>
      <c r="H23" s="3">
        <f t="shared" si="15"/>
        <v>8.2956253034039279E-3</v>
      </c>
      <c r="I23" s="3">
        <f t="shared" si="15"/>
        <v>8.391539171776383E-3</v>
      </c>
      <c r="J23" s="3">
        <f t="shared" si="15"/>
        <v>8.3611537908483188E-3</v>
      </c>
      <c r="K23" s="3">
        <f t="shared" si="15"/>
        <v>8.0420951780646906E-3</v>
      </c>
      <c r="L23" s="3">
        <f t="shared" si="15"/>
        <v>8.9904256327613986E-3</v>
      </c>
      <c r="M23" s="9">
        <f t="shared" si="16"/>
        <v>128.3638549135386</v>
      </c>
      <c r="N23" s="9">
        <f t="shared" si="17"/>
        <v>45.481062842682405</v>
      </c>
      <c r="O23" s="9">
        <f t="shared" si="16"/>
        <v>63.100463939266135</v>
      </c>
      <c r="P23" s="9">
        <f t="shared" si="12"/>
        <v>108.58152678194854</v>
      </c>
      <c r="Q23" s="9">
        <f>SUM(N23:O23)</f>
        <v>108.58152678194854</v>
      </c>
    </row>
    <row r="24" spans="2:17" x14ac:dyDescent="0.25">
      <c r="F24" s="3">
        <f>G24-G11</f>
        <v>0.16815967505050222</v>
      </c>
      <c r="G24" s="3">
        <f>G20/SUM(G20:G23)</f>
        <v>0.18986789383901298</v>
      </c>
      <c r="H24" s="17"/>
      <c r="K24" s="3">
        <f t="shared" si="15"/>
        <v>1.9750780868585994E-8</v>
      </c>
      <c r="M24" s="9" t="e" cm="1">
        <f t="array" ref="M24">su</f>
        <v>#NAME?</v>
      </c>
      <c r="P24" s="9">
        <f>SUMPRODUCT(P14:P19,G14:G19)/SUM(G14:G19)</f>
        <v>117.21713099381819</v>
      </c>
      <c r="Q24" s="9">
        <f>SUMPRODUCT(Q14:Q19,G14:G19)/SUM(G14:G19)</f>
        <v>117.21713099381819</v>
      </c>
    </row>
    <row r="25" spans="2:17" x14ac:dyDescent="0.25">
      <c r="G25" s="19">
        <f>G8/SUM(G20:G23)</f>
        <v>5.6779862736541439E-2</v>
      </c>
      <c r="H25" s="18">
        <f>G24-G25</f>
        <v>0.13308803110247153</v>
      </c>
      <c r="P25" s="9">
        <f>SUMPRODUCT(P20:P23,G20:G23)/SUM(G20:G23)</f>
        <v>115.54134652576664</v>
      </c>
      <c r="Q25" s="9">
        <f>SUMPRODUCT(Q20:Q23,G20:G23)/SUM(G20:G23)</f>
        <v>107.25529893594575</v>
      </c>
    </row>
    <row r="26" spans="2:17" x14ac:dyDescent="0.25">
      <c r="L26" t="s">
        <v>28</v>
      </c>
      <c r="M26" s="9">
        <f>SUMPRODUCT(M14:M23,G14:G23)-SUMPRODUCT(P14:P23,G14:G23)</f>
        <v>5943974.525000006</v>
      </c>
    </row>
    <row r="27" spans="2:17" x14ac:dyDescent="0.25">
      <c r="L27" t="s">
        <v>28</v>
      </c>
      <c r="M27" s="9">
        <f>SUMPRODUCT(M14:M23,G14:G23)-SUMPRODUCT(Q14:Q23,G14:G23)</f>
        <v>6779440.13138647</v>
      </c>
    </row>
    <row r="28" spans="2:17" x14ac:dyDescent="0.25">
      <c r="M28" s="9">
        <f>M27-M26</f>
        <v>835465.60638646409</v>
      </c>
    </row>
    <row r="29" spans="2:17" x14ac:dyDescent="0.25">
      <c r="M29" s="19">
        <f>M28/M26</f>
        <v>0.14055672729964522</v>
      </c>
    </row>
  </sheetData>
  <conditionalFormatting sqref="N14:N23">
    <cfRule type="top10" dxfId="1" priority="21" rank="1"/>
  </conditionalFormatting>
  <conditionalFormatting sqref="O14:O23">
    <cfRule type="top10" dxfId="0" priority="27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Arévalo</dc:creator>
  <cp:lastModifiedBy>Luz Arévalo</cp:lastModifiedBy>
  <dcterms:created xsi:type="dcterms:W3CDTF">2022-10-17T01:32:45Z</dcterms:created>
  <dcterms:modified xsi:type="dcterms:W3CDTF">2022-10-17T19:10:30Z</dcterms:modified>
</cp:coreProperties>
</file>