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OneDrive\EstudosExcel\"/>
    </mc:Choice>
  </mc:AlternateContent>
  <xr:revisionPtr revIDLastSave="0" documentId="8_{B3CB937F-CABF-41DA-84BD-93E97626C45F}" xr6:coauthVersionLast="47" xr6:coauthVersionMax="47" xr10:uidLastSave="{00000000-0000-0000-0000-000000000000}"/>
  <bookViews>
    <workbookView xWindow="345" yWindow="0" windowWidth="15450" windowHeight="15480" tabRatio="37" xr2:uid="{EA7D0FB2-2B11-485D-8FE2-D78AADD104D5}"/>
  </bookViews>
  <sheets>
    <sheet name="Planilha1" sheetId="1" r:id="rId1"/>
    <sheet name="Planilha2" sheetId="2" r:id="rId2"/>
  </sheets>
  <definedNames>
    <definedName name="Aporte">Planilha1!$C$19</definedName>
    <definedName name="patrimocio">Planilha1!$C$22</definedName>
    <definedName name="patrimonio">Planilha1!$D$22</definedName>
    <definedName name="qtd_anos">Planilha1!$C$20</definedName>
    <definedName name="Rendimento_Carteira">Planilha1!$D$15</definedName>
    <definedName name="salario">Planilha1!$D$14</definedName>
    <definedName name="sugestao_investimento">Planilha1!$D$16</definedName>
    <definedName name="taxa_mensal">Planilha1!$C$21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  <c r="C39" i="1"/>
  <c r="C40" i="1"/>
  <c r="C41" i="1"/>
  <c r="C42" i="1"/>
  <c r="C37" i="1"/>
  <c r="D37" i="1" s="1"/>
  <c r="H5" i="2"/>
  <c r="C34" i="1"/>
  <c r="C27" i="1"/>
  <c r="D27" i="1" s="1"/>
  <c r="C28" i="1"/>
  <c r="D28" i="1" s="1"/>
  <c r="C29" i="1"/>
  <c r="D29" i="1" s="1"/>
  <c r="C30" i="1"/>
  <c r="D30" i="1" s="1"/>
  <c r="C26" i="1"/>
  <c r="D26" i="1" s="1"/>
  <c r="D22" i="1"/>
  <c r="D23" i="1" s="1"/>
  <c r="D16" i="1"/>
  <c r="D42" i="1" l="1"/>
  <c r="D41" i="1"/>
  <c r="D40" i="1"/>
  <c r="D39" i="1"/>
  <c r="D38" i="1"/>
  <c r="D43" i="1"/>
</calcChain>
</file>

<file path=xl/sharedStrings.xml><?xml version="1.0" encoding="utf-8"?>
<sst xmlns="http://schemas.openxmlformats.org/spreadsheetml/2006/main" count="89" uniqueCount="52">
  <si>
    <t>Por quantos anos?</t>
  </si>
  <si>
    <t>Taxa de Rendimento Mensal?</t>
  </si>
  <si>
    <t>Dividendos Mensais?</t>
  </si>
  <si>
    <t>Patrimonio Acumulado?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</si>
  <si>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</si>
  <si>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</si>
  <si>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</si>
  <si>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</si>
  <si>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</si>
  <si>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</si>
  <si>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Cenarios</t>
  </si>
  <si>
    <t>Rendimento Carteira</t>
  </si>
  <si>
    <t>Salario</t>
  </si>
  <si>
    <t>CONFIGURACOES</t>
  </si>
  <si>
    <t>Conservador</t>
  </si>
  <si>
    <t>VALOR A SER INVESTIDO POR MÊS</t>
  </si>
  <si>
    <t>Quanto investir por mês?</t>
  </si>
  <si>
    <t>PERFIL</t>
  </si>
  <si>
    <t>TIPO DE FII</t>
  </si>
  <si>
    <t>PORCENTUAL</t>
  </si>
  <si>
    <t>Porcentual Sugerido</t>
  </si>
  <si>
    <t>Valores</t>
  </si>
  <si>
    <t>PAPEL</t>
  </si>
  <si>
    <t>TIJOLO</t>
  </si>
  <si>
    <t>HIBRIDOS</t>
  </si>
  <si>
    <t>FOFIs</t>
  </si>
  <si>
    <t>DESENVOLVIMENTO</t>
  </si>
  <si>
    <t>HORTELARIAS</t>
  </si>
  <si>
    <t xml:space="preserve">CHAVE </t>
  </si>
  <si>
    <t>Agressivo</t>
  </si>
  <si>
    <t>Moderado</t>
  </si>
  <si>
    <t xml:space="preserve"> </t>
  </si>
  <si>
    <t>Conservador-PAPEL</t>
  </si>
  <si>
    <t>Conservador-TIJOLO</t>
  </si>
  <si>
    <t>Conservador-HIBRIDOS</t>
  </si>
  <si>
    <t>Conservador-FOFIs</t>
  </si>
  <si>
    <t>Conservador-DESENVOLVIMENTO</t>
  </si>
  <si>
    <t>Conservador-HORTELARIAS</t>
  </si>
  <si>
    <t>Moderado-PAPEL</t>
  </si>
  <si>
    <t>Moderado-TIJOLO</t>
  </si>
  <si>
    <t>Moderado-HIBRIDOS</t>
  </si>
  <si>
    <t>Moderado-FOFIs</t>
  </si>
  <si>
    <t>Moderado-DESENVOLVIMENTO</t>
  </si>
  <si>
    <t>Moderado-HORTELARIAS</t>
  </si>
  <si>
    <t>Agressivo-PAPEL</t>
  </si>
  <si>
    <t>Agressivo-TIJOLO</t>
  </si>
  <si>
    <t>Agressivo-HIBRIDOS</t>
  </si>
  <si>
    <t>Agressivo-FOFIs</t>
  </si>
  <si>
    <t>Agressivo-DESENVOLVIMENTO</t>
  </si>
  <si>
    <t>Agressivo-HORTELARIAS</t>
  </si>
  <si>
    <t>Sugestao de investimento(30%)</t>
  </si>
  <si>
    <t>Dividendo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</si>
</sst>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 tint="-4.9989318521683403E-2"/>
      </bottom>
      <diagonal/>
    </border>
    <border>
      <left/>
      <right/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164" fontId="0" fillId="4" borderId="11" xfId="0" applyNumberFormat="1" applyFill="1" applyBorder="1"/>
    <xf numFmtId="164" fontId="0" fillId="4" borderId="14" xfId="0" applyNumberFormat="1" applyFill="1" applyBorder="1"/>
    <xf numFmtId="0" fontId="6" fillId="4" borderId="10" xfId="0" applyFont="1" applyFill="1" applyBorder="1"/>
    <xf numFmtId="0" fontId="6" fillId="4" borderId="13" xfId="0" applyFont="1" applyFill="1" applyBorder="1"/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0" fontId="2" fillId="0" borderId="12" xfId="0" applyNumberFormat="1" applyFont="1" applyBorder="1" applyAlignment="1">
      <alignment horizontal="center"/>
    </xf>
    <xf numFmtId="164" fontId="2" fillId="4" borderId="12" xfId="0" applyNumberFormat="1" applyFont="1" applyFill="1" applyBorder="1" applyAlignment="1">
      <alignment horizontal="center"/>
    </xf>
    <xf numFmtId="164" fontId="2" fillId="4" borderId="15" xfId="0" applyNumberFormat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2" borderId="1" xfId="1" applyFont="1" applyBorder="1"/>
    <xf numFmtId="0" fontId="1" fillId="2" borderId="0" xfId="1" applyBorder="1"/>
    <xf numFmtId="0" fontId="8" fillId="2" borderId="1" xfId="1" applyFont="1" applyBorder="1"/>
    <xf numFmtId="0" fontId="2" fillId="4" borderId="0" xfId="0" applyFont="1" applyFill="1"/>
    <xf numFmtId="164" fontId="0" fillId="4" borderId="0" xfId="0" applyNumberFormat="1" applyFill="1"/>
    <xf numFmtId="0" fontId="0" fillId="4" borderId="0" xfId="0" applyFill="1"/>
    <xf numFmtId="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1" fillId="2" borderId="0" xfId="1"/>
    <xf numFmtId="10" fontId="1" fillId="2" borderId="0" xfId="1" applyNumberFormat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4" borderId="12" xfId="0" applyNumberFormat="1" applyFill="1" applyBorder="1" applyAlignment="1">
      <alignment horizontal="center"/>
    </xf>
  </cellXfs>
  <cellStyles count="2">
    <cellStyle name="Neutro" xfId="1" builtinId="2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Planilha1!$B$37:$B$42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HIBRIDOS</c:v>
                </c:pt>
                <c:pt idx="3">
                  <c:v>FOFIs</c:v>
                </c:pt>
                <c:pt idx="4">
                  <c:v>DESENVOLVIMENTO</c:v>
                </c:pt>
                <c:pt idx="5">
                  <c:v>HORTELARIAS</c:v>
                </c:pt>
              </c:strCache>
            </c:strRef>
          </c:cat>
          <c:val>
            <c:numRef>
              <c:f>Planilha1!$C$37:$C$42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A-4374-9681-A11B75465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0</xdr:colOff>
      <xdr:row>10</xdr:row>
      <xdr:rowOff>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E460E14-2858-1B65-0A75-C3B677651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190500"/>
          <a:ext cx="5286375" cy="1647825"/>
        </a:xfrm>
        <a:prstGeom prst="rect">
          <a:avLst/>
        </a:prstGeom>
      </xdr:spPr>
    </xdr:pic>
    <xdr:clientData/>
  </xdr:twoCellAnchor>
  <xdr:twoCellAnchor>
    <xdr:from>
      <xdr:col>0</xdr:col>
      <xdr:colOff>371474</xdr:colOff>
      <xdr:row>43</xdr:row>
      <xdr:rowOff>142875</xdr:rowOff>
    </xdr:from>
    <xdr:to>
      <xdr:col>3</xdr:col>
      <xdr:colOff>904874</xdr:colOff>
      <xdr:row>58</xdr:row>
      <xdr:rowOff>28575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BECE7-73D2-F27C-8481-15486058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68026-47D9-4907-9639-1F3FACF6C3A3}">
  <dimension ref="A10:G73"/>
  <sheetViews>
    <sheetView showGridLines="0" showRowColHeaders="0" tabSelected="1" workbookViewId="0">
      <selection activeCell="C33" sqref="C33"/>
    </sheetView>
  </sheetViews>
  <sheetFormatPr defaultColWidth="0" defaultRowHeight="15" x14ac:dyDescent="0.25"/>
  <cols>
    <col min="1" max="1" width="5.5703125" customWidth="1"/>
    <col min="2" max="2" width="34" customWidth="1"/>
    <col min="3" max="3" width="31.7109375" customWidth="1"/>
    <col min="4" max="4" width="13.5703125" customWidth="1"/>
    <col min="5" max="5" width="9.140625" customWidth="1"/>
    <col min="6" max="6" width="14.7109375" customWidth="1"/>
    <col min="7" max="7" width="10.7109375" hidden="1" customWidth="1"/>
    <col min="8" max="9" width="9.140625" hidden="1" customWidth="1"/>
    <col min="10" max="16384" width="9.140625" hidden="1"/>
  </cols>
  <sheetData>
    <row r="10" spans="2:4" ht="9.75" customHeight="1" x14ac:dyDescent="0.25"/>
    <row r="11" spans="2:4" ht="13.5" hidden="1" customHeight="1" x14ac:dyDescent="0.3"/>
    <row r="12" spans="2:4" ht="13.5" customHeight="1" thickBot="1" x14ac:dyDescent="0.3"/>
    <row r="13" spans="2:4" ht="13.5" customHeight="1" thickBot="1" x14ac:dyDescent="0.3">
      <c r="B13" s="36" t="s">
        <v>13</v>
      </c>
      <c r="C13" s="37"/>
      <c r="D13" s="38"/>
    </row>
    <row r="14" spans="2:4" ht="13.5" customHeight="1" thickBot="1" x14ac:dyDescent="0.3">
      <c r="B14" s="39" t="s">
        <v>12</v>
      </c>
      <c r="C14" s="40"/>
      <c r="D14" s="49">
        <v>4200</v>
      </c>
    </row>
    <row r="15" spans="2:4" ht="13.5" customHeight="1" thickBot="1" x14ac:dyDescent="0.3">
      <c r="B15" s="39" t="s">
        <v>11</v>
      </c>
      <c r="C15" s="40"/>
      <c r="D15" s="50">
        <v>6.0000000000000001E-3</v>
      </c>
    </row>
    <row r="16" spans="2:4" ht="13.5" customHeight="1" thickBot="1" x14ac:dyDescent="0.3">
      <c r="B16" s="41" t="s">
        <v>50</v>
      </c>
      <c r="C16" s="42"/>
      <c r="D16" s="51">
        <f>D14*30%</f>
        <v>1260</v>
      </c>
    </row>
    <row r="17" spans="1:5" ht="14.25" customHeight="1" thickBot="1" x14ac:dyDescent="0.3">
      <c r="B17" s="14"/>
      <c r="C17" s="15"/>
      <c r="D17" s="15"/>
      <c r="E17" s="2"/>
    </row>
    <row r="18" spans="1:5" ht="30" customHeight="1" thickBot="1" x14ac:dyDescent="0.3">
      <c r="B18" s="31" t="s">
        <v>4</v>
      </c>
      <c r="C18" s="32"/>
      <c r="D18" s="33"/>
    </row>
    <row r="19" spans="1:5" ht="18" customHeight="1" thickBot="1" x14ac:dyDescent="0.3">
      <c r="B19" s="43" t="s">
        <v>16</v>
      </c>
      <c r="C19" s="44"/>
      <c r="D19" s="9">
        <v>1260</v>
      </c>
    </row>
    <row r="20" spans="1:5" ht="18" customHeight="1" thickBot="1" x14ac:dyDescent="0.3">
      <c r="B20" s="43" t="s">
        <v>0</v>
      </c>
      <c r="C20" s="44"/>
      <c r="D20" s="10">
        <v>10</v>
      </c>
    </row>
    <row r="21" spans="1:5" ht="18" customHeight="1" thickBot="1" x14ac:dyDescent="0.3">
      <c r="B21" s="43" t="s">
        <v>1</v>
      </c>
      <c r="C21" s="44"/>
      <c r="D21" s="11">
        <v>1.0800000000000001E-2</v>
      </c>
    </row>
    <row r="22" spans="1:5" ht="18" customHeight="1" thickBot="1" x14ac:dyDescent="0.3">
      <c r="B22" s="45" t="s">
        <v>3</v>
      </c>
      <c r="C22" s="46"/>
      <c r="D22" s="12">
        <f>FV(D21,D20*12,D19)*-1</f>
        <v>306756.65948104812</v>
      </c>
    </row>
    <row r="23" spans="1:5" ht="18" customHeight="1" thickBot="1" x14ac:dyDescent="0.3">
      <c r="B23" s="47" t="s">
        <v>2</v>
      </c>
      <c r="C23" s="48"/>
      <c r="D23" s="13">
        <f>patrimonio*Rendimento_Carteira</f>
        <v>1840.5399568862888</v>
      </c>
    </row>
    <row r="24" spans="1:5" ht="15.75" thickBot="1" x14ac:dyDescent="0.3">
      <c r="B24" s="2"/>
      <c r="C24" s="2"/>
      <c r="D24" s="52"/>
    </row>
    <row r="25" spans="1:5" ht="31.5" customHeight="1" thickBot="1" x14ac:dyDescent="0.3">
      <c r="B25" s="34" t="s">
        <v>10</v>
      </c>
      <c r="C25" s="35"/>
      <c r="D25" s="4" t="s">
        <v>51</v>
      </c>
    </row>
    <row r="26" spans="1:5" ht="16.5" thickBot="1" x14ac:dyDescent="0.3">
      <c r="A26" s="1">
        <v>2</v>
      </c>
      <c r="B26" s="7" t="s">
        <v>5</v>
      </c>
      <c r="C26" s="5">
        <f>FV($D$21,A26*12,$D$19)*-1</f>
        <v>34310.888212332808</v>
      </c>
      <c r="D26" s="53">
        <f>C26*Rendimento_Carteira</f>
        <v>205.86532927399685</v>
      </c>
    </row>
    <row r="27" spans="1:5" ht="16.5" thickBot="1" x14ac:dyDescent="0.3">
      <c r="A27" s="1">
        <v>5</v>
      </c>
      <c r="B27" s="7" t="s">
        <v>6</v>
      </c>
      <c r="C27" s="5">
        <f t="shared" ref="C27:C30" si="0">FV($D$21,A27*12,$D$19)*-1</f>
        <v>105593.06439266562</v>
      </c>
      <c r="D27" s="53">
        <f>C27*Rendimento_Carteira</f>
        <v>633.55838635599378</v>
      </c>
    </row>
    <row r="28" spans="1:5" ht="16.5" thickBot="1" x14ac:dyDescent="0.3">
      <c r="A28" s="1">
        <v>10</v>
      </c>
      <c r="B28" s="7" t="s">
        <v>7</v>
      </c>
      <c r="C28" s="5">
        <f t="shared" si="0"/>
        <v>306756.65948104812</v>
      </c>
      <c r="D28" s="53">
        <f>C28*Rendimento_Carteira</f>
        <v>1840.5399568862888</v>
      </c>
    </row>
    <row r="29" spans="1:5" ht="16.5" thickBot="1" x14ac:dyDescent="0.3">
      <c r="A29" s="1">
        <v>20</v>
      </c>
      <c r="B29" s="7" t="s">
        <v>8</v>
      </c>
      <c r="C29" s="5">
        <f t="shared" si="0"/>
        <v>1420081.7315561394</v>
      </c>
      <c r="D29" s="53">
        <f>C29*Rendimento_Carteira</f>
        <v>8520.4903893368373</v>
      </c>
    </row>
    <row r="30" spans="1:5" ht="16.5" thickBot="1" x14ac:dyDescent="0.3">
      <c r="A30" s="1">
        <v>30</v>
      </c>
      <c r="B30" s="8" t="s">
        <v>9</v>
      </c>
      <c r="C30" s="6">
        <f t="shared" si="0"/>
        <v>5460720.0609991066</v>
      </c>
      <c r="D30" s="51">
        <f>C30*Rendimento_Carteira</f>
        <v>32764.320365994641</v>
      </c>
    </row>
    <row r="31" spans="1:5" x14ac:dyDescent="0.25">
      <c r="C31" s="2"/>
    </row>
    <row r="33" spans="2:4" x14ac:dyDescent="0.25">
      <c r="B33" s="18" t="s">
        <v>17</v>
      </c>
      <c r="C33" s="16" t="s">
        <v>30</v>
      </c>
      <c r="D33" s="17"/>
    </row>
    <row r="34" spans="2:4" x14ac:dyDescent="0.25">
      <c r="B34" s="19" t="s">
        <v>15</v>
      </c>
      <c r="C34" s="20">
        <f>D19</f>
        <v>1260</v>
      </c>
      <c r="D34" s="21"/>
    </row>
    <row r="36" spans="2:4" x14ac:dyDescent="0.25">
      <c r="B36" s="25" t="s">
        <v>18</v>
      </c>
      <c r="C36" s="25" t="s">
        <v>20</v>
      </c>
      <c r="D36" s="25" t="s">
        <v>21</v>
      </c>
    </row>
    <row r="37" spans="2:4" x14ac:dyDescent="0.25">
      <c r="B37" s="3" t="s">
        <v>22</v>
      </c>
      <c r="C37" s="22">
        <f>VLOOKUP($C$33&amp;"-"&amp;B37,Planilha2!$A:$D,4,FALSE)</f>
        <v>0.32</v>
      </c>
      <c r="D37" s="23">
        <f>C37*$C$34</f>
        <v>403.2</v>
      </c>
    </row>
    <row r="38" spans="2:4" x14ac:dyDescent="0.25">
      <c r="B38" s="3" t="s">
        <v>23</v>
      </c>
      <c r="C38" s="22">
        <f>VLOOKUP($C$33&amp;"-"&amp;B38,Planilha2!$A:$D,4,FALSE)</f>
        <v>0.4</v>
      </c>
      <c r="D38" s="23">
        <f>C38*$C$34</f>
        <v>504</v>
      </c>
    </row>
    <row r="39" spans="2:4" x14ac:dyDescent="0.25">
      <c r="B39" s="3" t="s">
        <v>24</v>
      </c>
      <c r="C39" s="22">
        <f>VLOOKUP($C$33&amp;"-"&amp;B39,Planilha2!$A:$D,4,FALSE)</f>
        <v>0.08</v>
      </c>
      <c r="D39" s="23">
        <f t="shared" ref="D38:D42" si="1">C39*$C$34</f>
        <v>100.8</v>
      </c>
    </row>
    <row r="40" spans="2:4" x14ac:dyDescent="0.25">
      <c r="B40" s="3" t="s">
        <v>25</v>
      </c>
      <c r="C40" s="22">
        <f>VLOOKUP($C$33&amp;"-"&amp;B40,Planilha2!$A:$D,4,FALSE)</f>
        <v>0.1</v>
      </c>
      <c r="D40" s="23">
        <f>C40*$C$34</f>
        <v>126</v>
      </c>
    </row>
    <row r="41" spans="2:4" x14ac:dyDescent="0.25">
      <c r="B41" s="3" t="s">
        <v>26</v>
      </c>
      <c r="C41" s="22">
        <f>VLOOKUP($C$33&amp;"-"&amp;B41,Planilha2!$A:$D,4,FALSE)</f>
        <v>0.1</v>
      </c>
      <c r="D41" s="23">
        <f>C41*$C$34</f>
        <v>126</v>
      </c>
    </row>
    <row r="42" spans="2:4" x14ac:dyDescent="0.25">
      <c r="B42" s="3" t="s">
        <v>27</v>
      </c>
      <c r="C42" s="22">
        <f>VLOOKUP($C$33&amp;"-"&amp;B42,Planilha2!$A:$D,4,FALSE)</f>
        <v>0</v>
      </c>
      <c r="D42" s="23">
        <f t="shared" si="1"/>
        <v>0</v>
      </c>
    </row>
    <row r="43" spans="2:4" x14ac:dyDescent="0.25">
      <c r="B43" s="24"/>
      <c r="C43" s="24"/>
      <c r="D43" s="26">
        <f>SUM(D37:D42)</f>
        <v>1260</v>
      </c>
    </row>
    <row r="49" spans="5:5" x14ac:dyDescent="0.25">
      <c r="E49" t="s">
        <v>31</v>
      </c>
    </row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</sheetData>
  <mergeCells count="11">
    <mergeCell ref="B18:D18"/>
    <mergeCell ref="B25:C25"/>
    <mergeCell ref="B13:D13"/>
    <mergeCell ref="B14:C14"/>
    <mergeCell ref="B15:C15"/>
    <mergeCell ref="B16:C16"/>
    <mergeCell ref="B19:C19"/>
    <mergeCell ref="B20:C20"/>
    <mergeCell ref="B21:C21"/>
    <mergeCell ref="B22:C22"/>
    <mergeCell ref="B23:C23"/>
  </mergeCells>
  <dataValidations xWindow="454" yWindow="888" count="1">
    <dataValidation type="list" allowBlank="1" showInputMessage="1" showErrorMessage="1" errorTitle="ERRO!" error="Selecione um correto!_x000a_" promptTitle="Perfil" prompt="Escolha seu perfil" sqref="C33" xr:uid="{DFEDA616-D6BB-4DB3-85E7-3B67A7ABD987}">
      <formula1>"Agressivo,Conservador,Moderado"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5AF65-AFC6-41D0-BEBC-A920F386BE9A}">
  <dimension ref="A2:H22"/>
  <sheetViews>
    <sheetView workbookViewId="0">
      <selection activeCell="A37" sqref="A37"/>
    </sheetView>
  </sheetViews>
  <sheetFormatPr defaultRowHeight="15" x14ac:dyDescent="0.25"/>
  <cols>
    <col min="1" max="1" width="22.85546875" customWidth="1"/>
    <col min="2" max="2" width="12.140625" bestFit="1" customWidth="1"/>
    <col min="3" max="3" width="18.5703125" bestFit="1" customWidth="1"/>
    <col min="4" max="4" width="12.5703125" style="3" bestFit="1" customWidth="1"/>
    <col min="7" max="7" width="19.42578125" bestFit="1" customWidth="1"/>
  </cols>
  <sheetData>
    <row r="2" spans="1:8" x14ac:dyDescent="0.25">
      <c r="A2" t="s">
        <v>28</v>
      </c>
      <c r="B2" t="s">
        <v>17</v>
      </c>
      <c r="C2" s="3" t="s">
        <v>18</v>
      </c>
      <c r="D2" s="3" t="s">
        <v>19</v>
      </c>
    </row>
    <row r="3" spans="1:8" x14ac:dyDescent="0.25">
      <c r="A3" t="s">
        <v>32</v>
      </c>
      <c r="B3" t="s">
        <v>14</v>
      </c>
      <c r="C3" s="3" t="s">
        <v>22</v>
      </c>
      <c r="D3" s="22">
        <v>0.3</v>
      </c>
    </row>
    <row r="4" spans="1:8" x14ac:dyDescent="0.25">
      <c r="A4" t="s">
        <v>33</v>
      </c>
      <c r="B4" t="s">
        <v>14</v>
      </c>
      <c r="C4" s="3" t="s">
        <v>23</v>
      </c>
      <c r="D4" s="22">
        <v>0.5</v>
      </c>
    </row>
    <row r="5" spans="1:8" x14ac:dyDescent="0.25">
      <c r="A5" t="s">
        <v>34</v>
      </c>
      <c r="B5" t="s">
        <v>14</v>
      </c>
      <c r="C5" s="3" t="s">
        <v>24</v>
      </c>
      <c r="D5" s="22">
        <v>0.1</v>
      </c>
      <c r="G5" s="29" t="s">
        <v>40</v>
      </c>
      <c r="H5" s="30">
        <f>VLOOKUP(G5,$A:$D,4,FALSE)</f>
        <v>0.08</v>
      </c>
    </row>
    <row r="6" spans="1:8" x14ac:dyDescent="0.25">
      <c r="A6" t="s">
        <v>35</v>
      </c>
      <c r="B6" t="s">
        <v>14</v>
      </c>
      <c r="C6" s="3" t="s">
        <v>25</v>
      </c>
      <c r="D6" s="22">
        <v>0.1</v>
      </c>
    </row>
    <row r="7" spans="1:8" x14ac:dyDescent="0.25">
      <c r="A7" t="s">
        <v>36</v>
      </c>
      <c r="B7" t="s">
        <v>14</v>
      </c>
      <c r="C7" s="3" t="s">
        <v>26</v>
      </c>
      <c r="D7" s="22">
        <v>0</v>
      </c>
    </row>
    <row r="8" spans="1:8" x14ac:dyDescent="0.25">
      <c r="A8" t="s">
        <v>37</v>
      </c>
      <c r="B8" t="s">
        <v>14</v>
      </c>
      <c r="C8" s="3" t="s">
        <v>27</v>
      </c>
      <c r="D8" s="22">
        <v>0</v>
      </c>
    </row>
    <row r="9" spans="1:8" x14ac:dyDescent="0.25">
      <c r="A9" s="27"/>
      <c r="B9" s="27"/>
      <c r="C9" s="27"/>
      <c r="D9" s="28"/>
    </row>
    <row r="10" spans="1:8" x14ac:dyDescent="0.25">
      <c r="A10" t="s">
        <v>38</v>
      </c>
      <c r="B10" t="s">
        <v>30</v>
      </c>
      <c r="C10" s="3" t="s">
        <v>22</v>
      </c>
      <c r="D10" s="22">
        <v>0.32</v>
      </c>
    </row>
    <row r="11" spans="1:8" x14ac:dyDescent="0.25">
      <c r="A11" t="s">
        <v>39</v>
      </c>
      <c r="B11" t="s">
        <v>30</v>
      </c>
      <c r="C11" s="3" t="s">
        <v>23</v>
      </c>
      <c r="D11" s="22">
        <v>0.4</v>
      </c>
    </row>
    <row r="12" spans="1:8" x14ac:dyDescent="0.25">
      <c r="A12" t="s">
        <v>40</v>
      </c>
      <c r="B12" t="s">
        <v>30</v>
      </c>
      <c r="C12" s="3" t="s">
        <v>24</v>
      </c>
      <c r="D12" s="22">
        <v>0.08</v>
      </c>
    </row>
    <row r="13" spans="1:8" x14ac:dyDescent="0.25">
      <c r="A13" t="s">
        <v>41</v>
      </c>
      <c r="B13" t="s">
        <v>30</v>
      </c>
      <c r="C13" s="3" t="s">
        <v>25</v>
      </c>
      <c r="D13" s="22">
        <v>0.1</v>
      </c>
    </row>
    <row r="14" spans="1:8" x14ac:dyDescent="0.25">
      <c r="A14" t="s">
        <v>42</v>
      </c>
      <c r="B14" t="s">
        <v>30</v>
      </c>
      <c r="C14" s="3" t="s">
        <v>26</v>
      </c>
      <c r="D14" s="22">
        <v>0.1</v>
      </c>
    </row>
    <row r="15" spans="1:8" x14ac:dyDescent="0.25">
      <c r="A15" t="s">
        <v>43</v>
      </c>
      <c r="B15" t="s">
        <v>30</v>
      </c>
      <c r="C15" s="3" t="s">
        <v>27</v>
      </c>
      <c r="D15" s="22">
        <v>0</v>
      </c>
    </row>
    <row r="16" spans="1:8" x14ac:dyDescent="0.25">
      <c r="A16" s="27"/>
      <c r="B16" s="27"/>
      <c r="C16" s="27"/>
      <c r="D16" s="28"/>
    </row>
    <row r="17" spans="1:4" x14ac:dyDescent="0.25">
      <c r="A17" t="s">
        <v>44</v>
      </c>
      <c r="B17" t="s">
        <v>29</v>
      </c>
      <c r="C17" s="3" t="s">
        <v>22</v>
      </c>
      <c r="D17" s="22">
        <v>0.5</v>
      </c>
    </row>
    <row r="18" spans="1:4" x14ac:dyDescent="0.25">
      <c r="A18" t="s">
        <v>45</v>
      </c>
      <c r="B18" t="s">
        <v>29</v>
      </c>
      <c r="C18" s="3" t="s">
        <v>23</v>
      </c>
      <c r="D18" s="22">
        <v>0.1</v>
      </c>
    </row>
    <row r="19" spans="1:4" x14ac:dyDescent="0.25">
      <c r="A19" t="s">
        <v>46</v>
      </c>
      <c r="B19" t="s">
        <v>29</v>
      </c>
      <c r="C19" s="3" t="s">
        <v>24</v>
      </c>
      <c r="D19" s="22">
        <v>0.05</v>
      </c>
    </row>
    <row r="20" spans="1:4" x14ac:dyDescent="0.25">
      <c r="A20" t="s">
        <v>47</v>
      </c>
      <c r="B20" t="s">
        <v>29</v>
      </c>
      <c r="C20" s="3" t="s">
        <v>25</v>
      </c>
      <c r="D20" s="22">
        <v>0.05</v>
      </c>
    </row>
    <row r="21" spans="1:4" x14ac:dyDescent="0.25">
      <c r="A21" t="s">
        <v>48</v>
      </c>
      <c r="B21" t="s">
        <v>29</v>
      </c>
      <c r="C21" s="3" t="s">
        <v>26</v>
      </c>
      <c r="D21" s="22">
        <v>0.2</v>
      </c>
    </row>
    <row r="22" spans="1:4" x14ac:dyDescent="0.25">
      <c r="A22" t="s">
        <v>49</v>
      </c>
      <c r="B22" t="s">
        <v>29</v>
      </c>
      <c r="C22" s="3" t="s">
        <v>27</v>
      </c>
      <c r="D22" s="22">
        <v>0.1</v>
      </c>
    </row>
  </sheetData>
  <sheetProtection sheet="1" objects="1" scenarios="1"/>
  <conditionalFormatting sqref="A10:A15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G5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Planilha1</vt:lpstr>
      <vt:lpstr>Planilha2</vt:lpstr>
      <vt:lpstr>Aporte</vt:lpstr>
      <vt:lpstr>patrimocio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</dc:creator>
  <cp:lastModifiedBy>Lucas Lima</cp:lastModifiedBy>
  <dcterms:created xsi:type="dcterms:W3CDTF">2025-06-25T21:48:23Z</dcterms:created>
  <dcterms:modified xsi:type="dcterms:W3CDTF">2025-06-28T02:31:04Z</dcterms:modified>
</cp:coreProperties>
</file>