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comments+xml" PartName="/xl/comments3.xml"/>
  <Override ContentType="application/vnd.openxmlformats-officedocument.spreadsheetml.comments+xml" PartName="/xl/comments4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74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defaultThemeVersion="124226"/>
  <bookViews>
    <workbookView xWindow="120" yWindow="1080" windowWidth="24915" windowHeight="11625" tabRatio="892" activeTab="3"/>
  </bookViews>
  <sheets>
    <sheet name="Комбайн" sheetId="1" r:id="rId1"/>
    <sheet name="01.10" sheetId="71" r:id="rId2"/>
    <sheet name="17.11" sheetId="73" r:id="rId3"/>
    <sheet name="19.11" sheetId="72" r:id="rId4"/>
    <sheet name="12.11" r:id="rId9" sheetId="74"/>
  </sheets>
  <calcPr calcId="145621" refMode="R1C1"/>
</workbook>
</file>

<file path=xl/calcChain.xml><?xml version="1.0" encoding="utf-8"?>
<calcChain xmlns="http://schemas.openxmlformats.org/spreadsheetml/2006/main">
  <c r="AE14" i="1" l="1"/>
  <c r="AE12" i="1" s="1"/>
  <c r="AE15" i="1"/>
  <c r="AE16" i="1"/>
  <c r="AE11" i="1" l="1"/>
  <c r="AB14" i="1"/>
  <c r="AC14" i="1"/>
  <c r="AC12" i="1" s="1"/>
  <c r="AD14" i="1"/>
  <c r="AB15" i="1"/>
  <c r="AC15" i="1"/>
  <c r="AD15" i="1"/>
  <c r="AB16" i="1"/>
  <c r="AC16" i="1"/>
  <c r="AD16" i="1"/>
  <c r="AD11" i="1" l="1"/>
  <c r="AB11" i="1"/>
  <c r="AD12" i="1"/>
  <c r="AB12" i="1"/>
  <c r="AC11" i="1"/>
  <c r="AA32" i="1"/>
  <c r="AA29" i="1"/>
  <c r="AA22" i="1"/>
  <c r="AA21" i="1"/>
  <c r="AA14" i="1" s="1"/>
  <c r="AA17" i="1"/>
  <c r="AA16" i="1" l="1"/>
  <c r="AA15" i="1"/>
  <c r="AA11" i="1"/>
  <c r="AA12" i="1"/>
  <c r="Z32" i="1"/>
  <c r="Z31" i="1"/>
  <c r="Z30" i="1"/>
  <c r="Z25" i="1"/>
  <c r="Z29" i="1"/>
  <c r="Z28" i="1"/>
  <c r="Z27" i="1"/>
  <c r="Z26" i="1"/>
  <c r="Z23" i="1"/>
  <c r="Z22" i="1"/>
  <c r="Z21" i="1"/>
  <c r="Z20" i="1"/>
  <c r="Z19" i="1"/>
  <c r="Z18" i="1"/>
  <c r="Z17" i="1"/>
  <c r="Z14" i="1" l="1"/>
  <c r="Z15" i="1"/>
  <c r="Z16" i="1"/>
  <c r="Y31" i="1"/>
  <c r="Y30" i="1"/>
  <c r="Y28" i="1"/>
  <c r="Y27" i="1"/>
  <c r="Y25" i="1"/>
  <c r="Y26" i="1"/>
  <c r="Y22" i="1"/>
  <c r="Y21" i="1"/>
  <c r="Y20" i="1"/>
  <c r="Y19" i="1"/>
  <c r="Y18" i="1"/>
  <c r="Y17" i="1"/>
  <c r="X14" i="1"/>
  <c r="Y14" i="1"/>
  <c r="X15" i="1"/>
  <c r="Y15" i="1"/>
  <c r="X16" i="1"/>
  <c r="Y16" i="1"/>
  <c r="Z11" i="1" l="1"/>
  <c r="Z12" i="1"/>
  <c r="X11" i="1"/>
  <c r="Y11" i="1"/>
  <c r="Y12" i="1"/>
  <c r="X12" i="1"/>
  <c r="V14" i="1"/>
  <c r="V15" i="1"/>
  <c r="V16" i="1"/>
  <c r="W26" i="1"/>
  <c r="W22" i="1"/>
  <c r="W21" i="1"/>
  <c r="W20" i="1"/>
  <c r="W19" i="1"/>
  <c r="W18" i="1"/>
  <c r="W17" i="1"/>
  <c r="W14" i="1" s="1"/>
  <c r="W11" i="1" l="1"/>
  <c r="V11" i="1"/>
  <c r="W16" i="1"/>
  <c r="W15" i="1"/>
  <c r="W12" i="1"/>
  <c r="V12" i="1"/>
  <c r="U14" i="1"/>
  <c r="U11" i="1" s="1"/>
  <c r="U15" i="1"/>
  <c r="U16" i="1"/>
  <c r="U12" i="1" l="1"/>
  <c r="T32" i="1"/>
  <c r="T23" i="1"/>
  <c r="T26" i="1"/>
  <c r="T22" i="1"/>
  <c r="T21" i="1"/>
  <c r="T20" i="1"/>
  <c r="T19" i="1"/>
  <c r="T18" i="1"/>
  <c r="T15" i="1" s="1"/>
  <c r="T17" i="1"/>
  <c r="T14" i="1"/>
  <c r="T16" i="1"/>
  <c r="T11" i="1" l="1"/>
  <c r="T12" i="1"/>
  <c r="S31" i="1"/>
  <c r="S28" i="1"/>
  <c r="S27" i="1"/>
  <c r="S25" i="1"/>
  <c r="R32" i="1" l="1"/>
  <c r="S26" i="1" l="1"/>
  <c r="S22" i="1"/>
  <c r="S21" i="1"/>
  <c r="S20" i="1"/>
  <c r="S19" i="1"/>
  <c r="S18" i="1"/>
  <c r="S17" i="1"/>
  <c r="S14" i="1" l="1"/>
  <c r="S16" i="1"/>
  <c r="S15" i="1"/>
  <c r="R26" i="1"/>
  <c r="R22" i="1"/>
  <c r="R28" i="1"/>
  <c r="R27" i="1"/>
  <c r="R25" i="1"/>
  <c r="S12" i="1" l="1"/>
  <c r="S11" i="1"/>
  <c r="R21" i="1"/>
  <c r="R20" i="1"/>
  <c r="R19" i="1"/>
  <c r="R18" i="1"/>
  <c r="R17" i="1"/>
  <c r="R14" i="1" l="1"/>
  <c r="R11" i="1" s="1"/>
  <c r="R15" i="1"/>
  <c r="R16" i="1"/>
  <c r="R12" i="1" l="1"/>
  <c r="Q20" i="1" l="1"/>
  <c r="Q31" i="1"/>
  <c r="Q30" i="1"/>
  <c r="Q28" i="1"/>
  <c r="Q27" i="1"/>
  <c r="Q25" i="1"/>
  <c r="Q26" i="1"/>
  <c r="Q22" i="1"/>
  <c r="Q21" i="1"/>
  <c r="Q19" i="1"/>
  <c r="Q18" i="1"/>
  <c r="Q17" i="1"/>
  <c r="Q16" i="1" l="1"/>
  <c r="Q15" i="1"/>
  <c r="Q14" i="1"/>
  <c r="Q11" i="1" s="1"/>
  <c r="Q12" i="1" l="1"/>
  <c r="P17" i="1" l="1"/>
  <c r="N14" i="1"/>
  <c r="O14" i="1"/>
  <c r="N15" i="1"/>
  <c r="O15" i="1"/>
  <c r="N16" i="1"/>
  <c r="O16" i="1"/>
  <c r="M16" i="1"/>
  <c r="M15" i="1"/>
  <c r="M14" i="1"/>
  <c r="P28" i="1"/>
  <c r="P27" i="1"/>
  <c r="P25" i="1"/>
  <c r="P26" i="1"/>
  <c r="P22" i="1"/>
  <c r="P21" i="1"/>
  <c r="P20" i="1"/>
  <c r="P19" i="1"/>
  <c r="P18" i="1"/>
  <c r="P15" i="1" s="1"/>
  <c r="O11" i="1" l="1"/>
  <c r="P14" i="1"/>
  <c r="P11" i="1" s="1"/>
  <c r="P16" i="1"/>
  <c r="N11" i="1"/>
  <c r="O12" i="1"/>
  <c r="N12" i="1"/>
  <c r="P12" i="1"/>
  <c r="M11" i="1" l="1"/>
  <c r="M12" i="1" l="1"/>
  <c r="L28" i="1"/>
  <c r="L27" i="1"/>
  <c r="L25" i="1"/>
  <c r="L14" i="1" l="1"/>
  <c r="L11" i="1" s="1"/>
  <c r="L15" i="1"/>
  <c r="L16" i="1"/>
  <c r="L12" i="1" l="1"/>
  <c r="K14" i="1"/>
  <c r="K15" i="1"/>
  <c r="K16" i="1"/>
  <c r="K11" i="1" l="1"/>
  <c r="K12" i="1"/>
  <c r="J28" i="1"/>
  <c r="J27" i="1"/>
  <c r="J25" i="1"/>
  <c r="J14" i="1"/>
  <c r="J11" i="1" s="1"/>
  <c r="J15" i="1"/>
  <c r="J16" i="1"/>
  <c r="J12" i="1" l="1"/>
  <c r="H14" i="1"/>
  <c r="I14" i="1"/>
  <c r="H15" i="1"/>
  <c r="I15" i="1"/>
  <c r="H16" i="1"/>
  <c r="I16" i="1"/>
  <c r="H11" i="1" l="1"/>
  <c r="I11" i="1"/>
  <c r="I12" i="1"/>
  <c r="H12" i="1"/>
  <c r="G14" i="1"/>
  <c r="G11" i="1" s="1"/>
  <c r="G15" i="1"/>
  <c r="G16" i="1"/>
  <c r="G12" i="1" l="1"/>
  <c r="F14" i="1"/>
  <c r="F11" i="1" s="1"/>
  <c r="F15" i="1"/>
  <c r="F16" i="1"/>
  <c r="F12" i="1" l="1"/>
  <c r="E16" i="1"/>
  <c r="E15" i="1"/>
  <c r="E14" i="1"/>
  <c r="E11" i="1" l="1"/>
  <c r="E12" i="1" l="1"/>
  <c r="D14" i="1" l="1"/>
  <c r="D15" i="1"/>
  <c r="D16" i="1"/>
  <c r="D13" i="1" l="1"/>
</calcChain>
</file>

<file path=xl/comments1.xml><?xml version="1.0" encoding="utf-8"?>
<comments xmlns="http://schemas.openxmlformats.org/spreadsheetml/2006/main">
  <authors>
    <author>Диспетчер ЧИМК Васюк Евгений</author>
  </authors>
  <commentList>
    <comment ref="U17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заповнений елеватор</t>
        </r>
      </text>
    </comment>
    <comment ref="V17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заповнений елеватор</t>
        </r>
      </text>
    </comment>
    <comment ref="AC17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простій через елеватор</t>
        </r>
      </text>
    </comment>
    <comment ref="AD17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простій через елеватор</t>
        </r>
      </text>
    </comment>
    <comment ref="U18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заповнений елеватор</t>
        </r>
      </text>
    </comment>
    <comment ref="V18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заповнений елеватор</t>
        </r>
      </text>
    </comment>
    <comment ref="AC18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простій через елеватор</t>
        </r>
      </text>
    </comment>
    <comment ref="AD18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простій через елеватор</t>
        </r>
      </text>
    </comment>
    <comment ref="U19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заповнений елеватор</t>
        </r>
      </text>
    </comment>
    <comment ref="V19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заповнений елеватор</t>
        </r>
      </text>
    </comment>
    <comment ref="AC19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простій через елеватор</t>
        </r>
      </text>
    </comment>
    <comment ref="AD19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простій через елеватор</t>
        </r>
      </text>
    </comment>
    <comment ref="U20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заповнений елеватор</t>
        </r>
      </text>
    </comment>
    <comment ref="V20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заповнений елеватор</t>
        </r>
      </text>
    </comment>
    <comment ref="AC20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простій через елеватор</t>
        </r>
      </text>
    </comment>
    <comment ref="AD20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простій через елеватор</t>
        </r>
      </text>
    </comment>
    <comment ref="U21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заповнений елеватор</t>
        </r>
      </text>
    </comment>
    <comment ref="V21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заповнений елеватор</t>
        </r>
      </text>
    </comment>
    <comment ref="AC21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простій через елеватор</t>
        </r>
      </text>
    </comment>
    <comment ref="AD21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простій через елеватор</t>
        </r>
      </text>
    </comment>
    <comment ref="U22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заповнений елеватор</t>
        </r>
      </text>
    </comment>
    <comment ref="V22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заповнений елеватор</t>
        </r>
      </text>
    </comment>
    <comment ref="AC22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простій через елеватор</t>
        </r>
      </text>
    </comment>
    <comment ref="AD22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простій через елеватор</t>
        </r>
      </text>
    </comment>
    <comment ref="U23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заповнений елеватор</t>
        </r>
      </text>
    </comment>
    <comment ref="V23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заповнений елеватор</t>
        </r>
      </text>
    </comment>
    <comment ref="AC23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простій через елеватор</t>
        </r>
      </text>
    </comment>
    <comment ref="AD23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простій через елеватор</t>
        </r>
      </text>
    </comment>
    <comment ref="E24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немає роботи</t>
        </r>
      </text>
    </comment>
    <comment ref="F24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немає роботи</t>
        </r>
      </text>
    </comment>
    <comment ref="G24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немає роботи</t>
        </r>
      </text>
    </comment>
    <comment ref="H24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немає роботи</t>
        </r>
      </text>
    </comment>
    <comment ref="I24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немає роботи</t>
        </r>
      </text>
    </comment>
    <comment ref="J24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немає роботи</t>
        </r>
      </text>
    </comment>
    <comment ref="K24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немає роботи</t>
        </r>
      </text>
    </comment>
    <comment ref="L24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немає роботи</t>
        </r>
      </text>
    </comment>
    <comment ref="M24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немає роботи</t>
        </r>
      </text>
    </comment>
    <comment ref="N24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немає роботи</t>
        </r>
      </text>
    </comment>
    <comment ref="O24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немає роботи</t>
        </r>
      </text>
    </comment>
    <comment ref="P24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немає роботи</t>
        </r>
      </text>
    </comment>
    <comment ref="Q24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немає роботи</t>
        </r>
      </text>
    </comment>
    <comment ref="R24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немає роботи</t>
        </r>
      </text>
    </comment>
    <comment ref="S24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немає роботи</t>
        </r>
      </text>
    </comment>
    <comment ref="T24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немає роботи</t>
        </r>
      </text>
    </comment>
    <comment ref="U24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немає роботи</t>
        </r>
      </text>
    </comment>
    <comment ref="V24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немає роботи</t>
        </r>
      </text>
    </comment>
    <comment ref="W24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немає роботи</t>
        </r>
      </text>
    </comment>
    <comment ref="X24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немає роботи</t>
        </r>
      </text>
    </comment>
    <comment ref="Y24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немає роботи</t>
        </r>
      </text>
    </comment>
    <comment ref="Z24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немає роботи</t>
        </r>
      </text>
    </comment>
    <comment ref="AA24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немає роботи</t>
        </r>
      </text>
    </comment>
    <comment ref="AB24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немає роботи</t>
        </r>
      </text>
    </comment>
    <comment ref="AC24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немає роботи</t>
        </r>
      </text>
    </comment>
    <comment ref="AD24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немає роботи</t>
        </r>
      </text>
    </comment>
    <comment ref="AE24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немає роботи</t>
        </r>
      </text>
    </comment>
    <comment ref="U25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заповнений елеватор</t>
        </r>
      </text>
    </comment>
    <comment ref="V25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заповнений елеватор</t>
        </r>
      </text>
    </comment>
    <comment ref="AB25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Евгеній
зняли треккер</t>
        </r>
      </text>
    </comment>
    <comment ref="AC25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Евгеній
зняли треккер</t>
        </r>
      </text>
    </comment>
    <comment ref="AD25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Евгеній
зняли треккер</t>
        </r>
      </text>
    </comment>
    <comment ref="AE25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Евгеній
зняли треккер</t>
        </r>
      </text>
    </comment>
    <comment ref="U26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заповнений елеватор</t>
        </r>
      </text>
    </comment>
    <comment ref="V26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заповнений елеватор</t>
        </r>
      </text>
    </comment>
    <comment ref="AC26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простій через елеватор</t>
        </r>
      </text>
    </comment>
    <comment ref="AD26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простій через елеватор</t>
        </r>
      </text>
    </comment>
    <comment ref="U27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заповнений елеватор</t>
        </r>
      </text>
    </comment>
    <comment ref="V27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заповнений елеватор</t>
        </r>
      </text>
    </comment>
    <comment ref="AB27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Евгеній
зняли треккер</t>
        </r>
      </text>
    </comment>
    <comment ref="AC27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Евгеній
зняли треккер</t>
        </r>
      </text>
    </comment>
    <comment ref="AD27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Евгеній
зняли треккер</t>
        </r>
      </text>
    </comment>
    <comment ref="AE27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Евгеній
зняли треккер</t>
        </r>
      </text>
    </comment>
    <comment ref="U28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заповнений елеватор</t>
        </r>
      </text>
    </comment>
    <comment ref="V28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заповнений елеватор</t>
        </r>
      </text>
    </comment>
    <comment ref="AB28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Евгеній
зняли треккер</t>
        </r>
      </text>
    </comment>
    <comment ref="AC28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Евгеній
зняли треккер</t>
        </r>
      </text>
    </comment>
    <comment ref="AD28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Евгеній
зняли треккер</t>
        </r>
      </text>
    </comment>
    <comment ref="AE28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Евгеній
зняли треккер</t>
        </r>
      </text>
    </comment>
    <comment ref="T29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ремонт
</t>
        </r>
      </text>
    </comment>
    <comment ref="U29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заповнений елеватор</t>
        </r>
      </text>
    </comment>
    <comment ref="V29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заповнений елеватор</t>
        </r>
      </text>
    </comment>
    <comment ref="AB29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Евгеній
зняли треккер</t>
        </r>
      </text>
    </comment>
    <comment ref="AC29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Евгеній
зняли треккер</t>
        </r>
      </text>
    </comment>
    <comment ref="AD29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Евгеній
зняли треккер</t>
        </r>
      </text>
    </comment>
    <comment ref="AE29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Евгеній
зняли треккер</t>
        </r>
      </text>
    </comment>
    <comment ref="B30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359</t>
        </r>
      </text>
    </comment>
    <comment ref="U30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заповнений елеватор</t>
        </r>
      </text>
    </comment>
    <comment ref="V30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заповнений елеватор</t>
        </r>
      </text>
    </comment>
    <comment ref="AB30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Евгеній
зняли треккер</t>
        </r>
      </text>
    </comment>
    <comment ref="AC30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Евгеній
зняли треккер</t>
        </r>
      </text>
    </comment>
    <comment ref="AD30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Евгеній
зняли треккер</t>
        </r>
      </text>
    </comment>
    <comment ref="AE30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Евгеній
зняли треккер</t>
        </r>
      </text>
    </comment>
    <comment ref="B31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451</t>
        </r>
      </text>
    </comment>
    <comment ref="U31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заповнений елеватор</t>
        </r>
      </text>
    </comment>
    <comment ref="V31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заповнений елеватор</t>
        </r>
      </text>
    </comment>
    <comment ref="AB31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Евгеній
зняли треккер</t>
        </r>
      </text>
    </comment>
    <comment ref="AC31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Евгеній
зняли треккер</t>
        </r>
      </text>
    </comment>
    <comment ref="AD31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Евгеній
зняли треккер</t>
        </r>
      </text>
    </comment>
    <comment ref="AE31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Евгеній
зняли треккер</t>
        </r>
      </text>
    </comment>
    <comment ref="B32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546 Халявин</t>
        </r>
      </text>
    </comment>
    <comment ref="U32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заповнений елеватор</t>
        </r>
      </text>
    </comment>
    <comment ref="V32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заповнений елеватор</t>
        </r>
      </text>
    </comment>
    <comment ref="AC32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простій через елеватор</t>
        </r>
      </text>
    </comment>
    <comment ref="AD32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Евгеній
зняли треккер</t>
        </r>
      </text>
    </comment>
    <comment ref="AE32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Евгеній
зняли треккер</t>
        </r>
      </text>
    </comment>
  </commentList>
</comments>
</file>

<file path=xl/comments2.xml><?xml version="1.0" encoding="utf-8"?>
<comments xmlns="http://schemas.openxmlformats.org/spreadsheetml/2006/main">
  <authors>
    <author>Диспетчер ЧИМК Васюк Евгений</author>
    <author>LyDjons</author>
  </authors>
  <commentList>
    <comment ref="C5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574</t>
        </r>
      </text>
    </comment>
    <comment ref="C6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584</t>
        </r>
      </text>
    </comment>
    <comment ref="C7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639</t>
        </r>
      </text>
    </comment>
    <comment ref="C10" authorId="1">
      <text>
        <r>
          <rPr>
            <b/>
            <sz val="9"/>
            <color indexed="81"/>
            <rFont val="Tahoma"/>
            <family val="2"/>
            <charset val="204"/>
          </rPr>
          <t>LyDjons:</t>
        </r>
        <r>
          <rPr>
            <sz val="9"/>
            <color indexed="81"/>
            <rFont val="Tahoma"/>
            <family val="2"/>
            <charset val="204"/>
          </rPr>
          <t xml:space="preserve">
351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554</t>
        </r>
      </text>
    </comment>
    <comment ref="C12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237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238</t>
        </r>
      </text>
    </comment>
    <comment ref="C14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239</t>
        </r>
      </text>
    </comment>
    <comment ref="C15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240</t>
        </r>
      </text>
    </comment>
    <comment ref="C16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446</t>
        </r>
      </text>
    </comment>
    <comment ref="C17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241
</t>
        </r>
      </text>
    </comment>
    <comment ref="C18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242</t>
        </r>
      </text>
    </comment>
  </commentList>
</comments>
</file>

<file path=xl/comments3.xml><?xml version="1.0" encoding="utf-8"?>
<comments xmlns="http://schemas.openxmlformats.org/spreadsheetml/2006/main">
  <authors>
    <author>Диспетчер ЧИМК Васюк Евгений</author>
  </authors>
  <commentList>
    <comment ref="C5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237</t>
        </r>
      </text>
    </comment>
    <comment ref="C6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238</t>
        </r>
      </text>
    </comment>
    <comment ref="C7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239</t>
        </r>
      </text>
    </comment>
    <comment ref="C8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240</t>
        </r>
      </text>
    </comment>
    <comment ref="C9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241
</t>
        </r>
      </text>
    </comment>
    <comment ref="C10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242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446</t>
        </r>
      </text>
    </comment>
  </commentList>
</comments>
</file>

<file path=xl/comments4.xml><?xml version="1.0" encoding="utf-8"?>
<comments xmlns="http://schemas.openxmlformats.org/spreadsheetml/2006/main">
  <authors>
    <author>Диспетчер ЧИМК Васюк Евгений</author>
  </authors>
  <commentList>
    <comment ref="C5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237</t>
        </r>
      </text>
    </comment>
    <comment ref="C6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238</t>
        </r>
      </text>
    </comment>
    <comment ref="C7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239</t>
        </r>
      </text>
    </comment>
    <comment ref="C8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240</t>
        </r>
      </text>
    </comment>
    <comment ref="C9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241
</t>
        </r>
      </text>
    </comment>
    <comment ref="C10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242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446</t>
        </r>
      </text>
    </comment>
  </commentList>
</comments>
</file>

<file path=xl/sharedStrings.xml><?xml version="1.0" encoding="utf-8"?>
<sst xmlns="http://schemas.openxmlformats.org/spreadsheetml/2006/main" count="315" uniqueCount="112">
  <si>
    <t>Держ №</t>
  </si>
  <si>
    <t>Рік випуску</t>
  </si>
  <si>
    <t>Разом по ІМК</t>
  </si>
  <si>
    <t>Коефіцієнт готовності</t>
  </si>
  <si>
    <t>Коефіцієнт використання</t>
  </si>
  <si>
    <t>в т.ч. працювали</t>
  </si>
  <si>
    <t>простой</t>
  </si>
  <si>
    <t>ремонт</t>
  </si>
  <si>
    <t>ЧІМК</t>
  </si>
  <si>
    <t>Працював</t>
  </si>
  <si>
    <t>Вид робіт вказується</t>
  </si>
  <si>
    <t>Простой</t>
  </si>
  <si>
    <t>Причина простою вказується в примітці</t>
  </si>
  <si>
    <t>Ремонт</t>
  </si>
  <si>
    <t>Причина ремонту вказується в примітці</t>
  </si>
  <si>
    <t>Всього комбайнів</t>
  </si>
  <si>
    <t>Відділення</t>
  </si>
  <si>
    <t>Марка ТЗ</t>
  </si>
  <si>
    <t>Держ. №</t>
  </si>
  <si>
    <t>Вид робіт</t>
  </si>
  <si>
    <t>ПІБ</t>
  </si>
  <si>
    <t>Робота комбайнів</t>
  </si>
  <si>
    <t>Транспортний засіб</t>
  </si>
  <si>
    <t>John Deere S6901</t>
  </si>
  <si>
    <t>John Deere S9880</t>
  </si>
  <si>
    <t>Палессе</t>
  </si>
  <si>
    <t>09039</t>
  </si>
  <si>
    <t>11270</t>
  </si>
  <si>
    <t>11271</t>
  </si>
  <si>
    <t>11273</t>
  </si>
  <si>
    <t>11269</t>
  </si>
  <si>
    <t>11272</t>
  </si>
  <si>
    <t>ПБН-30</t>
  </si>
  <si>
    <t>201357</t>
  </si>
  <si>
    <t>ДОН</t>
  </si>
  <si>
    <t>с.л. 41</t>
  </si>
  <si>
    <t xml:space="preserve">Джон Дір 17638СВ </t>
  </si>
  <si>
    <t>Джон Дір 17640</t>
  </si>
  <si>
    <t>збирання кукурудзи</t>
  </si>
  <si>
    <t>Джон Дір 17637</t>
  </si>
  <si>
    <t>Джон Дір 17635</t>
  </si>
  <si>
    <t>Вересень</t>
  </si>
  <si>
    <t>Най.Class  Lexion 480</t>
  </si>
  <si>
    <t>NewHolland новый</t>
  </si>
  <si>
    <t>вечеря</t>
  </si>
  <si>
    <t>новый New Holland</t>
  </si>
  <si>
    <t>обід</t>
  </si>
  <si>
    <t>Комбайни Халявин</t>
  </si>
  <si>
    <t>вееря</t>
  </si>
  <si>
    <t>Півень</t>
  </si>
  <si>
    <t>Коробко</t>
  </si>
  <si>
    <t>Кордик</t>
  </si>
  <si>
    <t>Василенко</t>
  </si>
  <si>
    <t>Скляров О</t>
  </si>
  <si>
    <t>Скляров М</t>
  </si>
  <si>
    <t>Бублик</t>
  </si>
  <si>
    <t>Іллюшко Л.С</t>
  </si>
  <si>
    <t>Джон-Дір-6920 гос 11293</t>
  </si>
  <si>
    <t>рух комбайнів, бункерів</t>
  </si>
  <si>
    <t>переїзди</t>
  </si>
  <si>
    <t>простій</t>
  </si>
  <si>
    <t>Виконання робіт, години</t>
  </si>
  <si>
    <t xml:space="preserve">най. Case </t>
  </si>
  <si>
    <t>07156</t>
  </si>
  <si>
    <t>07157</t>
  </si>
  <si>
    <t>Данилов Ю.М.</t>
  </si>
  <si>
    <t>Косенко О.І.</t>
  </si>
  <si>
    <t>Бункера Петруші</t>
  </si>
  <si>
    <t>не вигружає дані</t>
  </si>
  <si>
    <t>най. John Deere</t>
  </si>
  <si>
    <t>Комбайни Новий Білоус</t>
  </si>
  <si>
    <t>БункераНовий Білоус</t>
  </si>
  <si>
    <t>Комбайни Петруші</t>
  </si>
  <si>
    <t>1.10</t>
  </si>
  <si>
    <t>Робота комбайнів ГП "ІМК" в жовтні 2014р.</t>
  </si>
  <si>
    <t>най. Class</t>
  </si>
  <si>
    <t>22491</t>
  </si>
  <si>
    <t>най Class Lexion 580</t>
  </si>
  <si>
    <t>17495</t>
  </si>
  <si>
    <t>06551</t>
  </si>
  <si>
    <t>test version</t>
  </si>
  <si>
    <t>19.11</t>
  </si>
  <si>
    <t>Комбайни Шибиринівка</t>
  </si>
  <si>
    <t>Бункера Шибиринівка</t>
  </si>
  <si>
    <t xml:space="preserve"> Case210 15122</t>
  </si>
  <si>
    <t xml:space="preserve"> Case210 15121</t>
  </si>
  <si>
    <t>-</t>
  </si>
  <si>
    <t>18.11</t>
  </si>
  <si>
    <t>переїзд 32 км</t>
  </si>
  <si>
    <t>блемний треккер</t>
  </si>
  <si>
    <t xml:space="preserve"> Case-210_Puma_15122СВ "
</t>
  </si>
  <si>
    <t>Бункера   Шибиринівка</t>
  </si>
  <si>
    <t>15122.0</t>
  </si>
  <si>
    <t>бункер</t>
  </si>
  <si>
    <t/>
  </si>
  <si>
    <t xml:space="preserve"> Case-210_Puma_15121СВ"
</t>
  </si>
  <si>
    <t>15121.0</t>
  </si>
  <si>
    <t xml:space="preserve">John Deere-S6901_09039BI"
</t>
  </si>
  <si>
    <t>Комбайни  Шибиринівка</t>
  </si>
  <si>
    <t xml:space="preserve">John Deere-S9880_11270CB"
</t>
  </si>
  <si>
    <t xml:space="preserve">John Deere-S9880_11271CB"
</t>
  </si>
  <si>
    <t>Комбайни  Халявин, Шибиринівка</t>
  </si>
  <si>
    <t xml:space="preserve">John Deere-S9880_11273CB"
</t>
  </si>
  <si>
    <t xml:space="preserve">John Deere-S9880_11269CB"
</t>
  </si>
  <si>
    <t xml:space="preserve">John Deere-S9880_11272CB"
</t>
  </si>
  <si>
    <t xml:space="preserve">Трактор Джон Дір RW8310R 17656СВ"
</t>
  </si>
  <si>
    <t xml:space="preserve"> Шибиринівка</t>
  </si>
  <si>
    <t xml:space="preserve">Палессе 16318СВ"
</t>
  </si>
  <si>
    <t>Комбайни</t>
  </si>
  <si>
    <t>16319.0</t>
  </si>
  <si>
    <t xml:space="preserve">Нью-Холонд Новий "
</t>
  </si>
  <si>
    <t>61876.0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</si>
</sst>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4"/>
      <color theme="1"/>
      <name val="Arial Cyr"/>
      <family val="2"/>
      <charset val="204"/>
    </font>
    <font>
      <b/>
      <sz val="10"/>
      <color theme="1"/>
      <name val="Arial Cyr"/>
      <charset val="204"/>
    </font>
    <font>
      <sz val="10"/>
      <color theme="1"/>
      <name val="Arial Cyr"/>
      <charset val="204"/>
    </font>
    <font>
      <sz val="10"/>
      <color theme="0"/>
      <name val="Arial Cyr"/>
      <family val="2"/>
      <charset val="204"/>
    </font>
    <font>
      <sz val="10"/>
      <color theme="1"/>
      <name val="Arial Cyr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0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 rgb="4F81BD"/>
        <bgColor indexed="64"/>
      </patternFill>
    </fill>
    <fill>
      <patternFill patternType="solid">
        <fgColor theme="9" tint="0.79998168889431442" rgb="F79646"/>
        <bgColor indexed="64"/>
      </patternFill>
    </fill>
    <fill>
      <patternFill patternType="solid">
        <fgColor theme="0" rgb="00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79998168889431442" rgb="EEECE1"/>
        <bgColor indexed="64"/>
      </patternFill>
    </fill>
    <fill>
      <patternFill patternType="solid">
        <fgColor theme="0" tint="-0.249977111117893" rgb="000000"/>
        <bgColor indexed="64"/>
      </patternFill>
    </fill>
    <fill>
      <patternFill patternType="solid">
        <fgColor theme="6" tint="0.59999389629810485" rgb="9BBB5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</patternFill>
    </fill>
    <fill>
      <patternFill>
        <fgColor rgb="FFFF00"/>
      </patternFill>
    </fill>
    <fill>
      <patternFill patternType="solid">
        <fgColor rgb="FFFF00"/>
      </patternFill>
    </fill>
    <fill>
      <patternFill>
        <bgColor indexed="64"/>
      </patternFill>
    </fill>
    <fill>
      <patternFill>
        <fgColor indexed="64"/>
        <bgColor indexed="64"/>
      </patternFill>
    </fill>
    <fill>
      <patternFill patternType="none">
        <fgColor indexed="64"/>
        <bgColor indexed="64"/>
      </patternFill>
    </fill>
    <fill>
      <patternFill>
        <fgColor rgb="BFBFBF"/>
      </patternFill>
    </fill>
    <fill>
      <patternFill patternType="solid">
        <fgColor rgb="BFBFBF"/>
      </patternFill>
    </fill>
    <fill>
      <patternFill>
        <fgColor rgb="00B050"/>
      </patternFill>
    </fill>
    <fill>
      <patternFill patternType="solid">
        <fgColor rgb="00B050"/>
      </patternFill>
    </fill>
  </fills>
  <borders count="10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auto="1"/>
      </right>
      <top/>
      <bottom style="thin">
        <color auto="1"/>
      </bottom>
      <diagonal/>
    </border>
    <border/>
    <border>
      <top style="medium"/>
    </border>
    <border>
      <top style="medium"/>
      <bottom>
        <color indexed="8"/>
      </bottom>
    </border>
    <border>
      <left>
        <color indexed="8"/>
      </left>
      <top style="medium"/>
      <bottom>
        <color indexed="8"/>
      </bottom>
    </border>
    <border>
      <left>
        <color indexed="8"/>
      </left>
      <right>
        <color indexed="8"/>
      </right>
      <top style="medium"/>
      <bottom>
        <color indexed="8"/>
      </bottom>
    </border>
    <border>
      <left>
        <color indexed="8"/>
      </left>
      <right>
        <color indexed="8"/>
      </right>
      <top style="medium">
        <color indexed="8"/>
      </top>
      <bottom>
        <color indexed="8"/>
      </bottom>
    </border>
    <border>
      <left style="medium"/>
    </border>
    <border>
      <left style="medium"/>
      <top style="medium"/>
    </border>
    <border>
      <left style="medium"/>
      <top style="medium"/>
      <bottom>
        <color indexed="8"/>
      </bottom>
    </border>
    <border>
      <left style="medium">
        <color indexed="8"/>
      </left>
      <top style="medium"/>
      <bottom>
        <color indexed="8"/>
      </bottom>
    </border>
    <border>
      <left style="medium">
        <color indexed="8"/>
      </left>
      <right>
        <color indexed="8"/>
      </right>
      <top style="medium"/>
      <bottom>
        <color indexed="8"/>
      </bottom>
    </border>
    <border>
      <left style="medium">
        <color indexed="8"/>
      </left>
      <right>
        <color indexed="8"/>
      </right>
      <top style="medium">
        <color indexed="8"/>
      </top>
      <bottom>
        <color indexed="8"/>
      </bottom>
    </border>
    <border>
      <right style="medium"/>
    </border>
    <border>
      <right style="medium"/>
      <top style="medium"/>
    </border>
    <border>
      <right style="medium"/>
      <top style="medium"/>
      <bottom>
        <color indexed="8"/>
      </bottom>
    </border>
    <border>
      <left>
        <color indexed="8"/>
      </left>
      <right style="medium"/>
      <top style="medium"/>
      <bottom>
        <color indexed="8"/>
      </bottom>
    </border>
    <border>
      <left>
        <color indexed="8"/>
      </left>
      <right style="medium">
        <color indexed="8"/>
      </right>
      <top style="medium"/>
      <bottom>
        <color indexed="8"/>
      </bottom>
    </border>
    <border>
      <left>
        <color indexed="8"/>
      </left>
      <right style="medium">
        <color indexed="8"/>
      </right>
      <top style="medium">
        <color indexed="8"/>
      </top>
      <bottom>
        <color indexed="8"/>
      </bottom>
    </border>
    <border>
      <bottom style="medium"/>
    </border>
    <border>
      <left style="medium"/>
      <bottom style="medium"/>
    </border>
    <border>
      <left style="medium"/>
      <top style="medium"/>
      <bottom style="medium"/>
    </border>
    <border>
      <left style="medium"/>
      <top style="medium"/>
      <bottom style="medium">
        <color indexed="8"/>
      </bottom>
    </border>
    <border>
      <left style="medium">
        <color indexed="8"/>
      </left>
      <top style="medium"/>
      <bottom style="medium">
        <color indexed="8"/>
      </bottom>
    </border>
    <border>
      <left style="medium">
        <color indexed="8"/>
      </left>
      <right>
        <color indexed="8"/>
      </right>
      <top style="medium"/>
      <bottom style="medium">
        <color indexed="8"/>
      </bottom>
    </border>
    <border>
      <left style="medium">
        <color indexed="8"/>
      </left>
      <right>
        <color indexed="8"/>
      </right>
      <top style="medium">
        <color indexed="8"/>
      </top>
      <bottom style="medium">
        <color indexed="8"/>
      </bottom>
    </border>
    <border>
      <top style="medium"/>
      <bottom style="medium"/>
    </border>
    <border>
      <top style="medium"/>
      <bottom style="medium">
        <color indexed="8"/>
      </bottom>
    </border>
    <border>
      <left>
        <color indexed="8"/>
      </left>
      <top style="medium"/>
      <bottom style="medium">
        <color indexed="8"/>
      </bottom>
    </border>
    <border>
      <left>
        <color indexed="8"/>
      </left>
      <right>
        <color indexed="8"/>
      </right>
      <top style="medium"/>
      <bottom style="medium">
        <color indexed="8"/>
      </bottom>
    </border>
    <border>
      <left>
        <color indexed="8"/>
      </left>
      <right>
        <color indexed="8"/>
      </right>
      <top style="medium">
        <color indexed="8"/>
      </top>
      <bottom style="medium">
        <color indexed="8"/>
      </bottom>
    </border>
    <border>
      <right style="medium"/>
      <bottom style="medium"/>
    </border>
    <border>
      <right style="medium"/>
      <top style="medium"/>
      <bottom style="medium"/>
    </border>
    <border>
      <right style="medium"/>
      <top style="medium"/>
      <bottom style="medium">
        <color indexed="8"/>
      </bottom>
    </border>
    <border>
      <left>
        <color indexed="8"/>
      </left>
      <right style="medium"/>
      <top style="medium"/>
      <bottom style="medium">
        <color indexed="8"/>
      </bottom>
    </border>
    <border>
      <left>
        <color indexed="8"/>
      </left>
      <right style="medium">
        <color indexed="8"/>
      </right>
      <top style="medium"/>
      <bottom style="medium">
        <color indexed="8"/>
      </bottom>
    </border>
    <border>
      <left>
        <color indexed="8"/>
      </left>
      <right style="medium">
        <color indexed="8"/>
      </right>
      <top style="medium">
        <color indexed="8"/>
      </top>
      <bottom style="medium">
        <color indexed="8"/>
      </bottom>
    </border>
    <border>
      <left style="medium"/>
      <right style="medium"/>
      <top style="medium"/>
    </border>
    <border>
      <left style="medium"/>
      <right style="medium"/>
      <top style="medium"/>
      <bottom style="medium"/>
    </border>
    <border>
      <top style="thin"/>
    </border>
    <border>
      <top style="thin"/>
      <bottom>
        <color indexed="8"/>
      </bottom>
    </border>
    <border>
      <left>
        <color indexed="8"/>
      </left>
      <top style="thin"/>
      <bottom>
        <color indexed="8"/>
      </bottom>
    </border>
    <border>
      <left>
        <color indexed="8"/>
      </left>
      <right>
        <color indexed="8"/>
      </right>
      <top style="thin"/>
      <bottom>
        <color indexed="8"/>
      </bottom>
    </border>
    <border>
      <left>
        <color indexed="8"/>
      </left>
      <right>
        <color indexed="8"/>
      </right>
      <top style="thin">
        <color indexed="8"/>
      </top>
      <bottom>
        <color indexed="8"/>
      </bottom>
    </border>
    <border>
      <bottom style="thin"/>
    </border>
    <border>
      <right style="thin"/>
      <bottom style="thin"/>
    </border>
    <border>
      <right style="thin"/>
      <top style="thin"/>
      <bottom style="thin"/>
    </border>
    <border>
      <right style="thin"/>
      <top style="thin"/>
      <bottom style="thin">
        <color indexed="8"/>
      </bottom>
    </border>
    <border>
      <left>
        <color indexed="8"/>
      </left>
      <right style="thin"/>
      <top style="thin"/>
      <bottom style="thin">
        <color indexed="8"/>
      </bottom>
    </border>
    <border>
      <left>
        <color indexed="8"/>
      </left>
      <right style="thin">
        <color indexed="8"/>
      </right>
      <top style="thin"/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top style="thin"/>
      <bottom style="thin"/>
    </border>
  </borders>
  <cellStyleXfs count="2">
    <xf numFmtId="0" fontId="0" fillId="0" borderId="0"/>
    <xf numFmtId="0" fontId="6" fillId="0" borderId="0"/>
  </cellStyleXfs>
  <cellXfs count="869">
    <xf numFmtId="0" fontId="0" fillId="0" borderId="0" xfId="0"/>
    <xf numFmtId="0" fontId="3" fillId="0" borderId="2" xfId="0" applyFont="1" applyBorder="1" applyAlignment="1">
      <alignment horizontal="center" vertical="center"/>
    </xf>
    <xf numFmtId="0" fontId="0" fillId="3" borderId="2" xfId="0" applyFill="1" applyBorder="1"/>
    <xf numFmtId="16" fontId="0" fillId="3" borderId="2" xfId="0" applyNumberFormat="1" applyFill="1" applyBorder="1"/>
    <xf numFmtId="0" fontId="3" fillId="4" borderId="2" xfId="0" applyFont="1" applyFill="1" applyBorder="1" applyAlignment="1">
      <alignment horizontal="left" vertical="center"/>
    </xf>
    <xf numFmtId="0" fontId="3" fillId="4" borderId="2" xfId="0" applyFont="1" applyFill="1" applyBorder="1"/>
    <xf numFmtId="0" fontId="4" fillId="0" borderId="2" xfId="0" applyFont="1" applyBorder="1"/>
    <xf numFmtId="0" fontId="0" fillId="5" borderId="2" xfId="0" applyFill="1" applyBorder="1"/>
    <xf numFmtId="0" fontId="4" fillId="0" borderId="2" xfId="0" applyFont="1" applyBorder="1" applyAlignment="1">
      <alignment horizontal="left" indent="2"/>
    </xf>
    <xf numFmtId="0" fontId="0" fillId="0" borderId="2" xfId="0" applyBorder="1"/>
    <xf numFmtId="0" fontId="5" fillId="0" borderId="2" xfId="0" applyFont="1" applyBorder="1"/>
    <xf numFmtId="0" fontId="0" fillId="2" borderId="2" xfId="0" applyFill="1" applyBorder="1"/>
    <xf numFmtId="0" fontId="0" fillId="7" borderId="2" xfId="0" applyFill="1" applyBorder="1"/>
    <xf numFmtId="0" fontId="0" fillId="8" borderId="2" xfId="0" applyFill="1" applyBorder="1"/>
    <xf numFmtId="0" fontId="3" fillId="9" borderId="2" xfId="0" applyFont="1" applyFill="1" applyBorder="1"/>
    <xf numFmtId="2" fontId="0" fillId="9" borderId="2" xfId="0" applyNumberFormat="1" applyFill="1" applyBorder="1"/>
    <xf numFmtId="49" fontId="1" fillId="2" borderId="0" xfId="0" applyNumberFormat="1" applyFont="1" applyFill="1" applyAlignment="1">
      <alignment horizontal="center" vertical="center"/>
    </xf>
    <xf numFmtId="0" fontId="0" fillId="10" borderId="5" xfId="0" applyFill="1" applyBorder="1" applyAlignment="1">
      <alignment horizontal="center" vertical="center" wrapText="1"/>
    </xf>
    <xf numFmtId="0" fontId="4" fillId="0" borderId="11" xfId="0" applyFont="1" applyFill="1" applyBorder="1"/>
    <xf numFmtId="49" fontId="0" fillId="0" borderId="2" xfId="0" applyNumberFormat="1" applyBorder="1" applyAlignment="1">
      <alignment horizontal="left"/>
    </xf>
    <xf numFmtId="0" fontId="0" fillId="11" borderId="2" xfId="0" applyFill="1" applyBorder="1"/>
    <xf numFmtId="0" fontId="0" fillId="0" borderId="2" xfId="0" applyBorder="1"/>
    <xf numFmtId="0" fontId="0" fillId="0" borderId="2" xfId="0" applyBorder="1" applyAlignment="1">
      <alignment horizontal="left"/>
    </xf>
    <xf numFmtId="0" fontId="0" fillId="0" borderId="4" xfId="0" applyBorder="1"/>
    <xf numFmtId="0" fontId="0" fillId="0" borderId="0" xfId="0"/>
    <xf numFmtId="0" fontId="0" fillId="0" borderId="2" xfId="0" applyBorder="1"/>
    <xf numFmtId="2" fontId="0" fillId="9" borderId="2" xfId="0" applyNumberFormat="1" applyFill="1" applyBorder="1"/>
    <xf numFmtId="0" fontId="4" fillId="0" borderId="2" xfId="0" applyFont="1" applyFill="1" applyBorder="1"/>
    <xf numFmtId="0" fontId="4" fillId="0" borderId="2" xfId="0" applyFont="1" applyFill="1" applyBorder="1" applyAlignment="1">
      <alignment horizontal="left" vertical="center"/>
    </xf>
    <xf numFmtId="0" fontId="0" fillId="0" borderId="0" xfId="0" applyBorder="1"/>
    <xf numFmtId="0" fontId="0" fillId="4" borderId="2" xfId="0" applyFill="1" applyBorder="1"/>
    <xf numFmtId="0" fontId="0" fillId="0" borderId="2" xfId="0" applyBorder="1" applyAlignment="1">
      <alignment horizontal="left"/>
    </xf>
    <xf numFmtId="0" fontId="0" fillId="0" borderId="0" xfId="0"/>
    <xf numFmtId="0" fontId="0" fillId="5" borderId="2" xfId="0" applyFill="1" applyBorder="1"/>
    <xf numFmtId="0" fontId="0" fillId="0" borderId="2" xfId="0" applyBorder="1"/>
    <xf numFmtId="0" fontId="0" fillId="2" borderId="2" xfId="0" applyFill="1" applyBorder="1"/>
    <xf numFmtId="0" fontId="0" fillId="7" borderId="2" xfId="0" applyFill="1" applyBorder="1"/>
    <xf numFmtId="0" fontId="0" fillId="0" borderId="2" xfId="0" applyFill="1" applyBorder="1"/>
    <xf numFmtId="49" fontId="0" fillId="0" borderId="4" xfId="0" applyNumberFormat="1" applyBorder="1" applyAlignment="1">
      <alignment horizontal="left" vertical="center"/>
    </xf>
    <xf numFmtId="0" fontId="0" fillId="0" borderId="2" xfId="0" applyFill="1" applyBorder="1" applyAlignment="1">
      <alignment horizontal="center" vertical="center"/>
    </xf>
    <xf numFmtId="0" fontId="0" fillId="0" borderId="13" xfId="0" applyBorder="1"/>
    <xf numFmtId="49" fontId="0" fillId="0" borderId="2" xfId="0" applyNumberFormat="1" applyBorder="1" applyAlignment="1">
      <alignment horizontal="left" vertical="center"/>
    </xf>
    <xf numFmtId="0" fontId="0" fillId="2" borderId="0" xfId="0" applyFill="1"/>
    <xf numFmtId="0" fontId="0" fillId="7" borderId="0" xfId="0" applyFill="1"/>
    <xf numFmtId="0" fontId="0" fillId="7" borderId="10" xfId="0" applyFill="1" applyBorder="1"/>
    <xf numFmtId="0" fontId="0" fillId="0" borderId="4" xfId="0" applyFill="1" applyBorder="1"/>
    <xf numFmtId="0" fontId="0" fillId="7" borderId="4" xfId="0" applyFill="1" applyBorder="1"/>
    <xf numFmtId="0" fontId="0" fillId="2" borderId="4" xfId="0" applyFill="1" applyBorder="1"/>
    <xf numFmtId="0" fontId="0" fillId="0" borderId="11" xfId="0" applyFill="1" applyBorder="1"/>
    <xf numFmtId="0" fontId="0" fillId="5" borderId="11" xfId="0" applyFill="1" applyBorder="1"/>
    <xf numFmtId="0" fontId="0" fillId="0" borderId="14" xfId="0" applyBorder="1"/>
    <xf numFmtId="0" fontId="0" fillId="0" borderId="7" xfId="0" applyBorder="1"/>
    <xf numFmtId="0" fontId="4" fillId="0" borderId="13" xfId="0" applyFont="1" applyFill="1" applyBorder="1"/>
    <xf numFmtId="0" fontId="0" fillId="0" borderId="13" xfId="0" applyFill="1" applyBorder="1"/>
    <xf numFmtId="0" fontId="0" fillId="7" borderId="13" xfId="0" applyFill="1" applyBorder="1"/>
    <xf numFmtId="0" fontId="0" fillId="2" borderId="13" xfId="0" applyFill="1" applyBorder="1"/>
    <xf numFmtId="0" fontId="0" fillId="5" borderId="13" xfId="0" applyFill="1" applyBorder="1"/>
    <xf numFmtId="0" fontId="0" fillId="0" borderId="15" xfId="0" applyBorder="1"/>
    <xf numFmtId="0" fontId="4" fillId="0" borderId="4" xfId="0" applyFont="1" applyFill="1" applyBorder="1"/>
    <xf numFmtId="0" fontId="0" fillId="0" borderId="11" xfId="0" applyBorder="1"/>
    <xf numFmtId="49" fontId="0" fillId="0" borderId="13" xfId="0" applyNumberFormat="1" applyBorder="1" applyAlignment="1">
      <alignment horizontal="left" vertical="center"/>
    </xf>
    <xf numFmtId="49" fontId="0" fillId="0" borderId="4" xfId="0" applyNumberFormat="1" applyBorder="1" applyAlignment="1">
      <alignment horizontal="center" vertical="center"/>
    </xf>
    <xf numFmtId="0" fontId="0" fillId="11" borderId="11" xfId="0" applyFill="1" applyBorder="1"/>
    <xf numFmtId="0" fontId="0" fillId="0" borderId="4" xfId="0" applyFill="1" applyBorder="1" applyAlignment="1"/>
    <xf numFmtId="0" fontId="4" fillId="0" borderId="2" xfId="0" applyFont="1" applyFill="1" applyBorder="1" applyAlignment="1"/>
    <xf numFmtId="0" fontId="0" fillId="12" borderId="0" xfId="0" applyFill="1"/>
    <xf numFmtId="0" fontId="0" fillId="2" borderId="9" xfId="0" applyFill="1" applyBorder="1"/>
    <xf numFmtId="0" fontId="0" fillId="0" borderId="9" xfId="0" applyFill="1" applyBorder="1"/>
    <xf numFmtId="0" fontId="0" fillId="5" borderId="9" xfId="0" applyFill="1" applyBorder="1"/>
    <xf numFmtId="0" fontId="0" fillId="0" borderId="11" xfId="0" applyBorder="1" applyAlignment="1">
      <alignment horizontal="left"/>
    </xf>
    <xf numFmtId="0" fontId="0" fillId="0" borderId="16" xfId="0" applyBorder="1"/>
    <xf numFmtId="0" fontId="0" fillId="0" borderId="17" xfId="0" applyBorder="1"/>
    <xf numFmtId="49" fontId="0" fillId="0" borderId="13" xfId="0" applyNumberFormat="1" applyBorder="1" applyAlignment="1">
      <alignment horizontal="left"/>
    </xf>
    <xf numFmtId="0" fontId="0" fillId="5" borderId="10" xfId="0" applyFill="1" applyBorder="1"/>
    <xf numFmtId="0" fontId="0" fillId="0" borderId="20" xfId="0" applyBorder="1"/>
    <xf numFmtId="0" fontId="0" fillId="7" borderId="9" xfId="0" applyFill="1" applyBorder="1"/>
    <xf numFmtId="0" fontId="0" fillId="2" borderId="10" xfId="0" applyFill="1" applyBorder="1"/>
    <xf numFmtId="0" fontId="0" fillId="0" borderId="0" xfId="0" applyBorder="1" applyAlignment="1"/>
    <xf numFmtId="49" fontId="0" fillId="0" borderId="0" xfId="0" applyNumberFormat="1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/>
    <xf numFmtId="0" fontId="4" fillId="0" borderId="0" xfId="0" applyFont="1" applyFill="1" applyBorder="1" applyAlignment="1"/>
    <xf numFmtId="0" fontId="0" fillId="11" borderId="13" xfId="0" applyFill="1" applyBorder="1"/>
    <xf numFmtId="0" fontId="0" fillId="0" borderId="11" xfId="0" applyBorder="1" applyAlignment="1">
      <alignment horizontal="center"/>
    </xf>
    <xf numFmtId="0" fontId="0" fillId="11" borderId="4" xfId="0" applyFill="1" applyBorder="1"/>
    <xf numFmtId="0" fontId="0" fillId="0" borderId="13" xfId="0" applyBorder="1" applyAlignment="1">
      <alignment horizontal="left"/>
    </xf>
    <xf numFmtId="0" fontId="9" fillId="0" borderId="13" xfId="0" applyFont="1" applyFill="1" applyBorder="1" applyAlignment="1">
      <alignment vertical="center" wrapText="1"/>
    </xf>
    <xf numFmtId="49" fontId="0" fillId="0" borderId="9" xfId="0" applyNumberFormat="1" applyBorder="1" applyAlignment="1">
      <alignment horizontal="left" vertical="center"/>
    </xf>
    <xf numFmtId="0" fontId="4" fillId="0" borderId="9" xfId="0" applyFont="1" applyFill="1" applyBorder="1" applyAlignment="1"/>
    <xf numFmtId="49" fontId="0" fillId="0" borderId="4" xfId="0" applyNumberFormat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10" borderId="3" xfId="0" applyFill="1" applyBorder="1" applyAlignment="1">
      <alignment horizontal="center" vertical="center" wrapText="1"/>
    </xf>
    <xf numFmtId="0" fontId="0" fillId="6" borderId="12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0" fillId="2" borderId="2" xfId="0" applyFill="1" applyBorder="1" applyAlignment="1">
      <alignment horizontal="left"/>
    </xf>
    <xf numFmtId="0" fontId="0" fillId="7" borderId="2" xfId="0" applyFill="1" applyBorder="1" applyAlignment="1">
      <alignment horizontal="left"/>
    </xf>
    <xf numFmtId="49" fontId="0" fillId="0" borderId="0" xfId="0" applyNumberFormat="1" applyBorder="1" applyAlignment="1">
      <alignment horizontal="left"/>
    </xf>
    <xf numFmtId="49" fontId="0" fillId="0" borderId="24" xfId="0" applyNumberFormat="1" applyBorder="1" applyAlignment="1">
      <alignment horizontal="left"/>
    </xf>
    <xf numFmtId="0" fontId="0" fillId="10" borderId="2" xfId="0" applyFill="1" applyBorder="1" applyAlignment="1">
      <alignment horizontal="left"/>
    </xf>
    <xf numFmtId="0" fontId="0" fillId="10" borderId="3" xfId="0" applyFill="1" applyBorder="1" applyAlignment="1">
      <alignment horizontal="center" vertical="center" wrapText="1"/>
    </xf>
    <xf numFmtId="0" fontId="0" fillId="10" borderId="25" xfId="0" applyFill="1" applyBorder="1" applyAlignment="1">
      <alignment horizontal="center" vertical="center" wrapText="1"/>
    </xf>
    <xf numFmtId="0" fontId="0" fillId="10" borderId="26" xfId="0" applyFill="1" applyBorder="1" applyAlignment="1">
      <alignment horizontal="center" vertical="center" wrapText="1"/>
    </xf>
    <xf numFmtId="0" fontId="0" fillId="6" borderId="33" xfId="0" applyFill="1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0" xfId="0" applyBorder="1"/>
    <xf numFmtId="0" fontId="0" fillId="0" borderId="28" xfId="0" applyBorder="1"/>
    <xf numFmtId="0" fontId="0" fillId="0" borderId="32" xfId="0" applyBorder="1"/>
    <xf numFmtId="49" fontId="0" fillId="0" borderId="11" xfId="0" applyNumberFormat="1" applyBorder="1" applyAlignment="1">
      <alignment horizontal="left"/>
    </xf>
    <xf numFmtId="0" fontId="4" fillId="0" borderId="36" xfId="0" applyFont="1" applyFill="1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4" fillId="0" borderId="37" xfId="0" applyFont="1" applyFill="1" applyBorder="1" applyAlignment="1">
      <alignment horizontal="left" vertical="center"/>
    </xf>
    <xf numFmtId="0" fontId="4" fillId="0" borderId="37" xfId="0" applyFont="1" applyFill="1" applyBorder="1"/>
    <xf numFmtId="0" fontId="0" fillId="0" borderId="9" xfId="0" applyBorder="1"/>
    <xf numFmtId="0" fontId="0" fillId="0" borderId="9" xfId="0" applyBorder="1" applyAlignment="1">
      <alignment horizontal="center"/>
    </xf>
    <xf numFmtId="0" fontId="0" fillId="11" borderId="9" xfId="0" applyFill="1" applyBorder="1"/>
    <xf numFmtId="0" fontId="4" fillId="0" borderId="29" xfId="0" applyFont="1" applyFill="1" applyBorder="1"/>
    <xf numFmtId="49" fontId="0" fillId="0" borderId="11" xfId="0" applyNumberFormat="1" applyBorder="1" applyAlignment="1">
      <alignment horizontal="left" vertical="center"/>
    </xf>
    <xf numFmtId="49" fontId="0" fillId="0" borderId="11" xfId="0" applyNumberFormat="1" applyBorder="1" applyAlignment="1">
      <alignment horizontal="center" vertical="center"/>
    </xf>
    <xf numFmtId="0" fontId="4" fillId="0" borderId="37" xfId="0" applyFont="1" applyFill="1" applyBorder="1" applyAlignment="1"/>
    <xf numFmtId="0" fontId="0" fillId="0" borderId="2" xfId="0" applyBorder="1" applyAlignment="1">
      <alignment horizontal="center" vertical="center"/>
    </xf>
    <xf numFmtId="0" fontId="0" fillId="0" borderId="37" xfId="0" applyFill="1" applyBorder="1" applyAlignment="1"/>
    <xf numFmtId="0" fontId="4" fillId="0" borderId="40" xfId="0" applyFont="1" applyFill="1" applyBorder="1" applyAlignment="1"/>
    <xf numFmtId="0" fontId="0" fillId="7" borderId="11" xfId="0" applyFill="1" applyBorder="1"/>
    <xf numFmtId="0" fontId="0" fillId="2" borderId="11" xfId="0" applyFill="1" applyBorder="1"/>
    <xf numFmtId="0" fontId="0" fillId="12" borderId="2" xfId="0" applyFont="1" applyFill="1" applyBorder="1"/>
    <xf numFmtId="0" fontId="11" fillId="12" borderId="2" xfId="0" applyFont="1" applyFill="1" applyBorder="1"/>
    <xf numFmtId="0" fontId="4" fillId="0" borderId="9" xfId="0" applyFont="1" applyFill="1" applyBorder="1"/>
    <xf numFmtId="0" fontId="0" fillId="0" borderId="2" xfId="0" applyFill="1" applyBorder="1" applyAlignment="1"/>
    <xf numFmtId="0" fontId="2" fillId="2" borderId="1" xfId="0" applyFont="1" applyFill="1" applyBorder="1" applyAlignment="1">
      <alignment horizontal="center" wrapText="1"/>
    </xf>
    <xf numFmtId="0" fontId="1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0" fontId="0" fillId="10" borderId="3" xfId="0" applyFill="1" applyBorder="1" applyAlignment="1">
      <alignment horizontal="center" vertical="center" wrapText="1"/>
    </xf>
    <xf numFmtId="0" fontId="0" fillId="10" borderId="6" xfId="0" applyFill="1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10" borderId="2" xfId="0" applyFill="1" applyBorder="1" applyAlignment="1">
      <alignment horizontal="center" vertical="center" wrapText="1"/>
    </xf>
    <xf numFmtId="0" fontId="0" fillId="10" borderId="27" xfId="0" applyFill="1" applyBorder="1" applyAlignment="1">
      <alignment horizontal="center" wrapText="1"/>
    </xf>
    <xf numFmtId="0" fontId="0" fillId="10" borderId="28" xfId="0" applyFill="1" applyBorder="1" applyAlignment="1">
      <alignment horizontal="center" wrapText="1"/>
    </xf>
    <xf numFmtId="0" fontId="0" fillId="10" borderId="25" xfId="0" applyFill="1" applyBorder="1" applyAlignment="1">
      <alignment horizontal="center" wrapText="1"/>
    </xf>
    <xf numFmtId="0" fontId="0" fillId="10" borderId="27" xfId="0" applyFill="1" applyBorder="1" applyAlignment="1">
      <alignment horizontal="center" vertical="center" wrapText="1"/>
    </xf>
    <xf numFmtId="0" fontId="0" fillId="10" borderId="28" xfId="0" applyFill="1" applyBorder="1" applyAlignment="1">
      <alignment horizontal="center" vertical="center" wrapText="1"/>
    </xf>
    <xf numFmtId="0" fontId="0" fillId="10" borderId="25" xfId="0" applyFill="1" applyBorder="1" applyAlignment="1">
      <alignment horizontal="center" vertical="center" wrapText="1"/>
    </xf>
    <xf numFmtId="0" fontId="0" fillId="10" borderId="29" xfId="0" applyFill="1" applyBorder="1" applyAlignment="1">
      <alignment horizontal="center" vertical="center" wrapText="1"/>
    </xf>
    <xf numFmtId="0" fontId="0" fillId="10" borderId="30" xfId="0" applyFill="1" applyBorder="1" applyAlignment="1">
      <alignment horizontal="center" vertical="center" wrapText="1"/>
    </xf>
    <xf numFmtId="0" fontId="0" fillId="10" borderId="31" xfId="0" applyFill="1" applyBorder="1" applyAlignment="1">
      <alignment horizontal="center" vertical="center" wrapText="1"/>
    </xf>
    <xf numFmtId="0" fontId="0" fillId="10" borderId="33" xfId="0" applyFill="1" applyBorder="1" applyAlignment="1">
      <alignment horizontal="center" vertical="center" wrapText="1"/>
    </xf>
    <xf numFmtId="0" fontId="0" fillId="10" borderId="34" xfId="0" applyFill="1" applyBorder="1" applyAlignment="1">
      <alignment horizontal="center" vertical="center" wrapText="1"/>
    </xf>
    <xf numFmtId="0" fontId="0" fillId="10" borderId="35" xfId="0" applyFill="1" applyBorder="1" applyAlignment="1">
      <alignment horizontal="center" vertical="center" wrapText="1"/>
    </xf>
    <xf numFmtId="0" fontId="0" fillId="10" borderId="32" xfId="0" applyFill="1" applyBorder="1" applyAlignment="1">
      <alignment horizontal="center" vertical="center" wrapText="1"/>
    </xf>
    <xf numFmtId="0" fontId="0" fillId="0" borderId="41" xfId="0" applyNumberFormat="1" applyFont="1" applyFill="1" applyBorder="1"/>
    <xf numFmtId="0" fontId="0" fillId="13" borderId="42" xfId="0" applyFill="1" applyBorder="1"/>
    <xf numFmtId="0" fontId="0" fillId="15" borderId="0" xfId="0" applyFill="true">
      <alignment horizontal="center"/>
    </xf>
    <xf numFmtId="0" fontId="0" fillId="20" borderId="80" xfId="0" applyFill="true" applyBorder="true">
      <alignment horizontal="center"/>
    </xf>
    <xf numFmtId="0" fontId="0" fillId="18" borderId="4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18" borderId="54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18" borderId="60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18" borderId="67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18" borderId="72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18" borderId="7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18" borderId="85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18" borderId="92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18" borderId="99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22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  <xf numFmtId="0" fontId="0" fillId="15" borderId="100" xfId="0" applyFill="true" applyBorder="true"/>
  </cellXfs>
  <cellStyles count="2">
    <cellStyle name="Обычный" xfId="0" builtinId="0"/>
    <cellStyle name="Обычный 2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theme/theme1.xml" Type="http://schemas.openxmlformats.org/officeDocument/2006/relationships/theme"/>
<Relationship Id="rId6" Target="styles.xml" Type="http://schemas.openxmlformats.org/officeDocument/2006/relationships/styles"/>
<Relationship Id="rId7" Target="sharedStrings.xml" Type="http://schemas.openxmlformats.org/officeDocument/2006/relationships/sharedStrings"/>
<Relationship Id="rId8" Target="calcChain.xml" Type="http://schemas.openxmlformats.org/officeDocument/2006/relationships/calcChain"/>
<Relationship Id="rId9" Target="worksheets/sheet74.xml" Type="http://schemas.openxmlformats.org/officeDocument/2006/relationships/worksheet"/>
</Relationships>
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Relationship Id="rId2" Target="../drawings/vmlDrawing1.vml" Type="http://schemas.openxmlformats.org/officeDocument/2006/relationships/vmlDrawing"/>
<Relationship Id="rId3" Target="../comments1.xml" Type="http://schemas.openxmlformats.org/officeDocument/2006/relationships/comment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Relationship Id="rId2" Target="../drawings/vmlDrawing2.vml" Type="http://schemas.openxmlformats.org/officeDocument/2006/relationships/vmlDrawing"/>
<Relationship Id="rId3" Target="../comments2.xml" Type="http://schemas.openxmlformats.org/officeDocument/2006/relationships/comments"/>
</Relationships>

</file>

<file path=xl/worksheets/_rels/sheet3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Relationship Id="rId2" Target="../drawings/vmlDrawing3.vml" Type="http://schemas.openxmlformats.org/officeDocument/2006/relationships/vmlDrawing"/>
<Relationship Id="rId3" Target="../comments3.xml" Type="http://schemas.openxmlformats.org/officeDocument/2006/relationships/comments"/>
</Relationships>

</file>

<file path=xl/worksheets/_rels/sheet4.xml.rels><?xml version="1.0" encoding="UTF-8" standalone="no"?>
<Relationships xmlns="http://schemas.openxmlformats.org/package/2006/relationships">
<Relationship Id="rId1" Target="../printerSettings/printerSettings4.bin" Type="http://schemas.openxmlformats.org/officeDocument/2006/relationships/printerSettings"/>
<Relationship Id="rId2" Target="../drawings/vmlDrawing4.vml" Type="http://schemas.openxmlformats.org/officeDocument/2006/relationships/vmlDrawing"/>
<Relationship Id="rId3" Target="../comments4.xml" Type="http://schemas.openxmlformats.org/officeDocument/2006/relationships/comments"/>
</Relationships>
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/>
  </sheetPr>
  <dimension ref="A1:AH36"/>
  <sheetViews>
    <sheetView workbookViewId="0">
      <pane xSplit="3" ySplit="4" topLeftCell="L5" activePane="bottomRight" state="frozen"/>
      <selection activeCell="AH12" sqref="AH12"/>
      <selection pane="topRight" activeCell="AH12" sqref="AH12"/>
      <selection pane="bottomLeft" activeCell="AH12" sqref="AH12"/>
      <selection pane="bottomRight" activeCell="AH12" sqref="AH12"/>
    </sheetView>
  </sheetViews>
  <sheetFormatPr defaultRowHeight="15" outlineLevelRow="1" x14ac:dyDescent="0.25"/>
  <cols>
    <col min="1" max="1" customWidth="true" width="28.0" collapsed="true"/>
    <col min="2" max="2" customWidth="true" width="10.5703125" collapsed="true"/>
    <col min="3" max="3" customWidth="true" width="13.28515625" collapsed="true"/>
  </cols>
  <sheetData>
    <row r="1" spans="1:34" ht="18" customHeight="1" x14ac:dyDescent="0.25">
      <c r="A1" s="136" t="s">
        <v>74</v>
      </c>
      <c r="B1" s="136"/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6"/>
      <c r="O1" s="136"/>
      <c r="P1" s="136"/>
    </row>
    <row r="2" spans="1:34" x14ac:dyDescent="0.25">
      <c r="A2" s="1" t="s">
        <v>22</v>
      </c>
      <c r="B2" s="1" t="s">
        <v>0</v>
      </c>
      <c r="C2" s="1" t="s">
        <v>1</v>
      </c>
      <c r="D2" s="2" t="s">
        <v>41</v>
      </c>
      <c r="E2" s="3">
        <v>41913</v>
      </c>
      <c r="F2" s="3">
        <v>41884</v>
      </c>
      <c r="G2" s="3">
        <v>41885</v>
      </c>
      <c r="H2" s="3">
        <v>41886</v>
      </c>
      <c r="I2" s="3">
        <v>41887</v>
      </c>
      <c r="J2" s="3">
        <v>41888</v>
      </c>
      <c r="K2" s="3">
        <v>41889</v>
      </c>
      <c r="L2" s="3">
        <v>41890</v>
      </c>
      <c r="M2" s="3">
        <v>41891</v>
      </c>
      <c r="N2" s="3">
        <v>41892</v>
      </c>
      <c r="O2" s="3">
        <v>41893</v>
      </c>
      <c r="P2" s="3">
        <v>41894</v>
      </c>
      <c r="Q2" s="3">
        <v>41895</v>
      </c>
      <c r="R2" s="3">
        <v>41896</v>
      </c>
      <c r="S2" s="3">
        <v>41897</v>
      </c>
      <c r="T2" s="3">
        <v>41898</v>
      </c>
      <c r="U2" s="3">
        <v>41899</v>
      </c>
      <c r="V2" s="3">
        <v>41900</v>
      </c>
      <c r="W2" s="3">
        <v>41901</v>
      </c>
      <c r="X2" s="3">
        <v>41902</v>
      </c>
      <c r="Y2" s="3">
        <v>41903</v>
      </c>
      <c r="Z2" s="3">
        <v>41904</v>
      </c>
      <c r="AA2" s="3">
        <v>41905</v>
      </c>
      <c r="AB2" s="3">
        <v>41906</v>
      </c>
      <c r="AC2" s="3">
        <v>41907</v>
      </c>
      <c r="AD2" s="3">
        <v>41908</v>
      </c>
      <c r="AE2" s="3">
        <v>41909</v>
      </c>
      <c r="AF2" s="3">
        <v>41910</v>
      </c>
      <c r="AG2" s="3">
        <v>41911</v>
      </c>
      <c r="AH2" s="3">
        <v>41912</v>
      </c>
    </row>
    <row r="3" spans="1:34" x14ac:dyDescent="0.25">
      <c r="A3" s="4" t="s">
        <v>2</v>
      </c>
      <c r="B3" s="4"/>
      <c r="C3" s="4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</row>
    <row r="4" spans="1:34" x14ac:dyDescent="0.25">
      <c r="A4" s="4" t="s">
        <v>3</v>
      </c>
      <c r="B4" s="4"/>
      <c r="C4" s="4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</row>
    <row r="5" spans="1:34" x14ac:dyDescent="0.25">
      <c r="A5" s="4" t="s">
        <v>4</v>
      </c>
      <c r="B5" s="4"/>
      <c r="C5" s="4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</row>
    <row r="6" spans="1:34" x14ac:dyDescent="0.25">
      <c r="A6" s="6" t="s">
        <v>15</v>
      </c>
      <c r="B6" s="6"/>
      <c r="C6" s="6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</row>
    <row r="7" spans="1:34" x14ac:dyDescent="0.25">
      <c r="A7" s="8" t="s">
        <v>5</v>
      </c>
      <c r="B7" s="8"/>
      <c r="C7" s="8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  <c r="AE7" s="25"/>
      <c r="AF7" s="25"/>
      <c r="AG7" s="25"/>
      <c r="AH7" s="25"/>
    </row>
    <row r="8" spans="1:34" x14ac:dyDescent="0.25">
      <c r="A8" s="8" t="s">
        <v>6</v>
      </c>
      <c r="B8" s="8"/>
      <c r="C8" s="8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25"/>
      <c r="AH8" s="25"/>
    </row>
    <row r="9" spans="1:34" x14ac:dyDescent="0.25">
      <c r="A9" s="8" t="s">
        <v>7</v>
      </c>
      <c r="B9" s="8"/>
      <c r="C9" s="8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</row>
    <row r="10" spans="1:34" x14ac:dyDescent="0.25">
      <c r="A10" s="14" t="s">
        <v>8</v>
      </c>
      <c r="B10" s="14"/>
      <c r="C10" s="14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</row>
    <row r="11" spans="1:34" x14ac:dyDescent="0.25">
      <c r="A11" s="14" t="s">
        <v>3</v>
      </c>
      <c r="B11" s="14"/>
      <c r="C11" s="14"/>
      <c r="D11" s="15"/>
      <c r="E11" s="15">
        <f t="shared" ref="E11:F11" si="0">(E14+E15)/E13</f>
        <v>1</v>
      </c>
      <c r="F11" s="26">
        <f t="shared" si="0"/>
        <v>1</v>
      </c>
      <c r="G11" s="26">
        <f t="shared" ref="G11:I11" si="1">(G14+G15)/G13</f>
        <v>1</v>
      </c>
      <c r="H11" s="26">
        <f t="shared" si="1"/>
        <v>1</v>
      </c>
      <c r="I11" s="26">
        <f t="shared" si="1"/>
        <v>1</v>
      </c>
      <c r="J11" s="26">
        <f t="shared" ref="J11:K11" si="2">(J14+J15)/J13</f>
        <v>1</v>
      </c>
      <c r="K11" s="26">
        <f t="shared" si="2"/>
        <v>1</v>
      </c>
      <c r="L11" s="26">
        <f t="shared" ref="L11:M11" si="3">(L14+L15)/L13</f>
        <v>1</v>
      </c>
      <c r="M11" s="26">
        <f t="shared" si="3"/>
        <v>1</v>
      </c>
      <c r="N11" s="26">
        <f t="shared" ref="N11:O11" si="4">(N14+N15)/N13</f>
        <v>1</v>
      </c>
      <c r="O11" s="26">
        <f t="shared" si="4"/>
        <v>1</v>
      </c>
      <c r="P11" s="26">
        <f t="shared" ref="P11:Q11" si="5">(P14+P15)/P13</f>
        <v>1</v>
      </c>
      <c r="Q11" s="26">
        <f t="shared" si="5"/>
        <v>1</v>
      </c>
      <c r="R11" s="26">
        <f t="shared" ref="R11:S11" si="6">(R14+R15)/R13</f>
        <v>1</v>
      </c>
      <c r="S11" s="26">
        <f t="shared" si="6"/>
        <v>1</v>
      </c>
      <c r="T11" s="26">
        <f t="shared" ref="T11:U11" si="7">(T14+T15)/T13</f>
        <v>1</v>
      </c>
      <c r="U11" s="26">
        <f t="shared" si="7"/>
        <v>1</v>
      </c>
      <c r="V11" s="26">
        <f t="shared" ref="V11:W11" si="8">(V14+V15)/V13</f>
        <v>1</v>
      </c>
      <c r="W11" s="26">
        <f t="shared" si="8"/>
        <v>1</v>
      </c>
      <c r="X11" s="26">
        <f t="shared" ref="X11:Y11" si="9">(X14+X15)/X13</f>
        <v>1</v>
      </c>
      <c r="Y11" s="26">
        <f t="shared" si="9"/>
        <v>1</v>
      </c>
      <c r="Z11" s="26">
        <f t="shared" ref="Z11:AA11" si="10">(Z14+Z15)/Z13</f>
        <v>1</v>
      </c>
      <c r="AA11" s="26">
        <f t="shared" si="10"/>
        <v>0.9375</v>
      </c>
      <c r="AB11" s="26">
        <f t="shared" ref="AB11:AD11" si="11">(AB14+AB15)/AB13</f>
        <v>1</v>
      </c>
      <c r="AC11" s="26">
        <f t="shared" si="11"/>
        <v>1</v>
      </c>
      <c r="AD11" s="26">
        <f t="shared" si="11"/>
        <v>1</v>
      </c>
      <c r="AE11" s="26">
        <f t="shared" ref="AE11" si="12">(AE14+AE15)/AE13</f>
        <v>1</v>
      </c>
      <c r="AF11" s="26"/>
      <c r="AG11" s="26"/>
      <c r="AH11" s="26"/>
    </row>
    <row r="12" spans="1:34" x14ac:dyDescent="0.25">
      <c r="A12" s="14" t="s">
        <v>4</v>
      </c>
      <c r="B12" s="14"/>
      <c r="C12" s="14"/>
      <c r="D12" s="15"/>
      <c r="E12" s="15">
        <f t="shared" ref="E12:F12" si="13">E14/E13</f>
        <v>0.84615384615384615</v>
      </c>
      <c r="F12" s="26">
        <f t="shared" si="13"/>
        <v>0.84615384615384615</v>
      </c>
      <c r="G12" s="26">
        <f t="shared" ref="G12:I12" si="14">G14/G13</f>
        <v>0.92307692307692313</v>
      </c>
      <c r="H12" s="26">
        <f t="shared" si="14"/>
        <v>0.92307692307692313</v>
      </c>
      <c r="I12" s="26">
        <f t="shared" si="14"/>
        <v>0.92307692307692313</v>
      </c>
      <c r="J12" s="26">
        <f t="shared" ref="J12:K12" si="15">J14/J13</f>
        <v>0.92307692307692313</v>
      </c>
      <c r="K12" s="26">
        <f t="shared" si="15"/>
        <v>0.69230769230769229</v>
      </c>
      <c r="L12" s="26">
        <f t="shared" ref="L12:M12" si="16">L14/L13</f>
        <v>0.84615384615384615</v>
      </c>
      <c r="M12" s="26">
        <f t="shared" si="16"/>
        <v>0.9285714285714286</v>
      </c>
      <c r="N12" s="26">
        <f t="shared" ref="N12:O12" si="17">N14/N13</f>
        <v>0.9285714285714286</v>
      </c>
      <c r="O12" s="26">
        <f t="shared" si="17"/>
        <v>0.7857142857142857</v>
      </c>
      <c r="P12" s="26">
        <f t="shared" ref="P12:Q12" si="18">P14/P13</f>
        <v>0.93333333333333335</v>
      </c>
      <c r="Q12" s="26">
        <f t="shared" si="18"/>
        <v>0.9375</v>
      </c>
      <c r="R12" s="26">
        <f t="shared" ref="R12:S12" si="19">R14/R13</f>
        <v>0.875</v>
      </c>
      <c r="S12" s="26">
        <f t="shared" si="19"/>
        <v>0.9375</v>
      </c>
      <c r="T12" s="26">
        <f t="shared" ref="T12:U12" si="20">T14/T13</f>
        <v>0.875</v>
      </c>
      <c r="U12" s="26">
        <f t="shared" si="20"/>
        <v>0</v>
      </c>
      <c r="V12" s="26">
        <f t="shared" ref="V12:W12" si="21">V14/V13</f>
        <v>0</v>
      </c>
      <c r="W12" s="26">
        <f t="shared" si="21"/>
        <v>0.875</v>
      </c>
      <c r="X12" s="26">
        <f t="shared" ref="X12:Y12" si="22">X14/X13</f>
        <v>0.9375</v>
      </c>
      <c r="Y12" s="26">
        <f t="shared" si="22"/>
        <v>0.9375</v>
      </c>
      <c r="Z12" s="26">
        <f t="shared" ref="Z12:AA12" si="23">Z14/Z13</f>
        <v>0.9375</v>
      </c>
      <c r="AA12" s="26">
        <f t="shared" si="23"/>
        <v>0.875</v>
      </c>
      <c r="AB12" s="26">
        <f t="shared" ref="AB12:AD12" si="24">AB14/AB13</f>
        <v>0.5625</v>
      </c>
      <c r="AC12" s="26">
        <f t="shared" si="24"/>
        <v>0</v>
      </c>
      <c r="AD12" s="26">
        <f t="shared" si="24"/>
        <v>0</v>
      </c>
      <c r="AE12" s="26">
        <f t="shared" ref="AE12" si="25">AE14/AE13</f>
        <v>0.5</v>
      </c>
      <c r="AF12" s="26"/>
      <c r="AG12" s="26"/>
      <c r="AH12" s="26"/>
    </row>
    <row r="13" spans="1:34" x14ac:dyDescent="0.25">
      <c r="A13" s="6" t="s">
        <v>15</v>
      </c>
      <c r="B13" s="6"/>
      <c r="C13" s="6"/>
      <c r="D13" s="10">
        <f>SUM(Q13:T13)</f>
        <v>64</v>
      </c>
      <c r="E13" s="7">
        <v>13</v>
      </c>
      <c r="F13" s="33">
        <v>13</v>
      </c>
      <c r="G13" s="33">
        <v>13</v>
      </c>
      <c r="H13" s="33">
        <v>13</v>
      </c>
      <c r="I13" s="33">
        <v>13</v>
      </c>
      <c r="J13" s="33">
        <v>13</v>
      </c>
      <c r="K13" s="33">
        <v>13</v>
      </c>
      <c r="L13" s="33">
        <v>13</v>
      </c>
      <c r="M13" s="33">
        <v>14</v>
      </c>
      <c r="N13" s="33">
        <v>14</v>
      </c>
      <c r="O13" s="33">
        <v>14</v>
      </c>
      <c r="P13" s="33">
        <v>15</v>
      </c>
      <c r="Q13" s="33">
        <v>16</v>
      </c>
      <c r="R13" s="33">
        <v>16</v>
      </c>
      <c r="S13" s="33">
        <v>16</v>
      </c>
      <c r="T13" s="33">
        <v>16</v>
      </c>
      <c r="U13" s="33">
        <v>16</v>
      </c>
      <c r="V13" s="33">
        <v>16</v>
      </c>
      <c r="W13" s="33">
        <v>16</v>
      </c>
      <c r="X13" s="33">
        <v>16</v>
      </c>
      <c r="Y13" s="33">
        <v>16</v>
      </c>
      <c r="Z13" s="33">
        <v>16</v>
      </c>
      <c r="AA13" s="33">
        <v>16</v>
      </c>
      <c r="AB13" s="33">
        <v>16</v>
      </c>
      <c r="AC13" s="33">
        <v>16</v>
      </c>
      <c r="AD13" s="33">
        <v>16</v>
      </c>
      <c r="AE13" s="33">
        <v>16</v>
      </c>
      <c r="AF13" s="33"/>
      <c r="AG13" s="33"/>
      <c r="AH13" s="33"/>
    </row>
    <row r="14" spans="1:34" x14ac:dyDescent="0.25">
      <c r="A14" s="8" t="s">
        <v>5</v>
      </c>
      <c r="B14" s="8"/>
      <c r="C14" s="8"/>
      <c r="D14" s="10">
        <f>SUM(Q14:T14)</f>
        <v>58</v>
      </c>
      <c r="E14" s="9">
        <f>COUNTIFS(E17:E29,"&lt;&gt;0",E17:E29,"&lt;&gt;1")</f>
        <v>11</v>
      </c>
      <c r="F14" s="34">
        <f>COUNTIFS(F17:F29,"&lt;&gt;0",F17:F29,"&lt;&gt;1")</f>
        <v>11</v>
      </c>
      <c r="G14" s="34">
        <f>COUNTIFS(G17:G29,"&lt;&gt;0",G17:G29,"&lt;&gt;1")</f>
        <v>12</v>
      </c>
      <c r="H14" s="34">
        <f t="shared" ref="H14:I14" si="26">COUNTIFS(H17:H29,"&lt;&gt;0",H17:H29,"&lt;&gt;1")</f>
        <v>12</v>
      </c>
      <c r="I14" s="34">
        <f t="shared" si="26"/>
        <v>12</v>
      </c>
      <c r="J14" s="34">
        <f t="shared" ref="J14:K14" si="27">COUNTIFS(J17:J29,"&lt;&gt;0",J17:J29,"&lt;&gt;1")</f>
        <v>12</v>
      </c>
      <c r="K14" s="34">
        <f t="shared" si="27"/>
        <v>9</v>
      </c>
      <c r="L14" s="34">
        <f t="shared" ref="L14" si="28">COUNTIFS(L17:L29,"&lt;&gt;0",L17:L29,"&lt;&gt;1")</f>
        <v>11</v>
      </c>
      <c r="M14" s="34">
        <f>COUNTIFS(M17:M30,"&lt;&gt;0",M17:M30,"&lt;&gt;1")</f>
        <v>13</v>
      </c>
      <c r="N14" s="34">
        <f t="shared" ref="N14:O14" si="29">COUNTIFS(N17:N30,"&lt;&gt;0",N17:N30,"&lt;&gt;1")</f>
        <v>13</v>
      </c>
      <c r="O14" s="34">
        <f t="shared" si="29"/>
        <v>11</v>
      </c>
      <c r="P14" s="34">
        <f>COUNTIFS(P17:P31,"&lt;&gt;0",P17:P31,"&lt;&gt;1")</f>
        <v>14</v>
      </c>
      <c r="Q14" s="34">
        <f>COUNTIFS(Q17:Q32,"&lt;&gt;0",Q17:Q32,"&lt;&gt;1")</f>
        <v>15</v>
      </c>
      <c r="R14" s="34">
        <f>COUNTIFS(R17:R32,"&lt;&gt;0",R17:R32,"&lt;&gt;1")</f>
        <v>14</v>
      </c>
      <c r="S14" s="34">
        <f>COUNTIFS(S17:S32,"&lt;&gt;0",S17:S32,"&lt;&gt;1")</f>
        <v>15</v>
      </c>
      <c r="T14" s="34">
        <f>COUNTIFS(T17:T32,"&lt;&gt;0",T17:T32,"&lt;&gt;1")</f>
        <v>14</v>
      </c>
      <c r="U14" s="34">
        <f>COUNTIFS(U17:U32,"&lt;&gt;0",U17:U32,"&lt;&gt;1")</f>
        <v>0</v>
      </c>
      <c r="V14" s="34">
        <f t="shared" ref="V14:W14" si="30">COUNTIFS(V17:V32,"&lt;&gt;0",V17:V32,"&lt;&gt;1")</f>
        <v>0</v>
      </c>
      <c r="W14" s="34">
        <f t="shared" si="30"/>
        <v>14</v>
      </c>
      <c r="X14" s="34">
        <f t="shared" ref="X14:Y14" si="31">COUNTIFS(X17:X32,"&lt;&gt;0",X17:X32,"&lt;&gt;1")</f>
        <v>15</v>
      </c>
      <c r="Y14" s="34">
        <f t="shared" si="31"/>
        <v>15</v>
      </c>
      <c r="Z14" s="34">
        <f t="shared" ref="Z14:AA14" si="32">COUNTIFS(Z17:Z32,"&lt;&gt;0",Z17:Z32,"&lt;&gt;1")</f>
        <v>15</v>
      </c>
      <c r="AA14" s="34">
        <f t="shared" si="32"/>
        <v>14</v>
      </c>
      <c r="AB14" s="34">
        <f t="shared" ref="AB14:AD14" si="33">COUNTIFS(AB17:AB32,"&lt;&gt;0",AB17:AB32,"&lt;&gt;1")</f>
        <v>9</v>
      </c>
      <c r="AC14" s="34">
        <f t="shared" si="33"/>
        <v>0</v>
      </c>
      <c r="AD14" s="34">
        <f t="shared" si="33"/>
        <v>0</v>
      </c>
      <c r="AE14" s="34">
        <f t="shared" ref="AE14" si="34">COUNTIFS(AE17:AE32,"&lt;&gt;0",AE17:AE32,"&lt;&gt;1")</f>
        <v>8</v>
      </c>
      <c r="AF14" s="34"/>
      <c r="AG14" s="34"/>
      <c r="AH14" s="34"/>
    </row>
    <row r="15" spans="1:34" x14ac:dyDescent="0.25">
      <c r="A15" s="8" t="s">
        <v>6</v>
      </c>
      <c r="B15" s="8"/>
      <c r="C15" s="8"/>
      <c r="D15" s="10">
        <f>SUM(Q15:T15)</f>
        <v>6</v>
      </c>
      <c r="E15" s="7">
        <f>COUNTIF(E17:E29,"=0")</f>
        <v>2</v>
      </c>
      <c r="F15" s="33">
        <f>COUNTIF(F17:F29,"=0")</f>
        <v>2</v>
      </c>
      <c r="G15" s="33">
        <f>COUNTIF(G17:G29,"=0")</f>
        <v>1</v>
      </c>
      <c r="H15" s="33">
        <f t="shared" ref="H15:I15" si="35">COUNTIF(H17:H29,"=0")</f>
        <v>1</v>
      </c>
      <c r="I15" s="33">
        <f t="shared" si="35"/>
        <v>1</v>
      </c>
      <c r="J15" s="33">
        <f t="shared" ref="J15:K15" si="36">COUNTIF(J17:J29,"=0")</f>
        <v>1</v>
      </c>
      <c r="K15" s="33">
        <f t="shared" si="36"/>
        <v>4</v>
      </c>
      <c r="L15" s="33">
        <f t="shared" ref="L15" si="37">COUNTIF(L17:L29,"=0")</f>
        <v>2</v>
      </c>
      <c r="M15" s="33">
        <f>COUNTIF(M17:M30,"=0")</f>
        <v>1</v>
      </c>
      <c r="N15" s="33">
        <f t="shared" ref="N15:O15" si="38">COUNTIF(N17:N30,"=0")</f>
        <v>1</v>
      </c>
      <c r="O15" s="33">
        <f t="shared" si="38"/>
        <v>3</v>
      </c>
      <c r="P15" s="33">
        <f>COUNTIF(P17:P31,"=0")</f>
        <v>1</v>
      </c>
      <c r="Q15" s="33">
        <f>COUNTIF(Q17:Q32,"=0")</f>
        <v>1</v>
      </c>
      <c r="R15" s="33">
        <f>COUNTIF(R17:R32,"=0")</f>
        <v>2</v>
      </c>
      <c r="S15" s="33">
        <f>COUNTIF(S17:S32,"=0")</f>
        <v>1</v>
      </c>
      <c r="T15" s="33">
        <f>COUNTIF(T17:T32,"=0")</f>
        <v>2</v>
      </c>
      <c r="U15" s="33">
        <f>COUNTIF(U17:U32,"=0")</f>
        <v>16</v>
      </c>
      <c r="V15" s="33">
        <f t="shared" ref="V15:W15" si="39">COUNTIF(V17:V32,"=0")</f>
        <v>16</v>
      </c>
      <c r="W15" s="33">
        <f t="shared" si="39"/>
        <v>2</v>
      </c>
      <c r="X15" s="33">
        <f t="shared" ref="X15:Y15" si="40">COUNTIF(X17:X32,"=0")</f>
        <v>1</v>
      </c>
      <c r="Y15" s="33">
        <f t="shared" si="40"/>
        <v>1</v>
      </c>
      <c r="Z15" s="33">
        <f t="shared" ref="Z15:AA15" si="41">COUNTIF(Z17:Z32,"=0")</f>
        <v>1</v>
      </c>
      <c r="AA15" s="33">
        <f t="shared" si="41"/>
        <v>1</v>
      </c>
      <c r="AB15" s="33">
        <f t="shared" ref="AB15:AD15" si="42">COUNTIF(AB17:AB32,"=0")</f>
        <v>7</v>
      </c>
      <c r="AC15" s="33">
        <f t="shared" si="42"/>
        <v>16</v>
      </c>
      <c r="AD15" s="33">
        <f t="shared" si="42"/>
        <v>16</v>
      </c>
      <c r="AE15" s="33">
        <f t="shared" ref="AE15" si="43">COUNTIF(AE17:AE32,"=0")</f>
        <v>8</v>
      </c>
      <c r="AF15" s="33"/>
      <c r="AG15" s="33"/>
      <c r="AH15" s="33"/>
    </row>
    <row r="16" spans="1:34" x14ac:dyDescent="0.25">
      <c r="A16" s="8" t="s">
        <v>7</v>
      </c>
      <c r="B16" s="8"/>
      <c r="C16" s="8"/>
      <c r="D16" s="10">
        <f>SUM(Q16:T16)</f>
        <v>0</v>
      </c>
      <c r="E16" s="7">
        <f>COUNTIF(E17:E29,"=1")</f>
        <v>0</v>
      </c>
      <c r="F16" s="33">
        <f>COUNTIF(F17:F29,"=1")</f>
        <v>0</v>
      </c>
      <c r="G16" s="33">
        <f>COUNTIF(G17:G29,"=1")</f>
        <v>0</v>
      </c>
      <c r="H16" s="33">
        <f t="shared" ref="H16:I16" si="44">COUNTIF(H17:H29,"=1")</f>
        <v>0</v>
      </c>
      <c r="I16" s="33">
        <f t="shared" si="44"/>
        <v>0</v>
      </c>
      <c r="J16" s="33">
        <f t="shared" ref="J16:K16" si="45">COUNTIF(J17:J29,"=1")</f>
        <v>0</v>
      </c>
      <c r="K16" s="33">
        <f t="shared" si="45"/>
        <v>0</v>
      </c>
      <c r="L16" s="33">
        <f t="shared" ref="L16" si="46">COUNTIF(L17:L29,"=1")</f>
        <v>0</v>
      </c>
      <c r="M16" s="33">
        <f>COUNTIF(M17:M30,"=1")</f>
        <v>0</v>
      </c>
      <c r="N16" s="33">
        <f t="shared" ref="N16:O16" si="47">COUNTIF(N17:N30,"=1")</f>
        <v>0</v>
      </c>
      <c r="O16" s="33">
        <f t="shared" si="47"/>
        <v>0</v>
      </c>
      <c r="P16" s="33">
        <f>COUNTIF(P17:P31,"=1")</f>
        <v>0</v>
      </c>
      <c r="Q16" s="33">
        <f>COUNTIF(Q17:Q32,"=1")</f>
        <v>0</v>
      </c>
      <c r="R16" s="33">
        <f>COUNTIF(R17:R32,"=1")</f>
        <v>0</v>
      </c>
      <c r="S16" s="33">
        <f>COUNTIF(S17:S32,"=1")</f>
        <v>0</v>
      </c>
      <c r="T16" s="33">
        <f>COUNTIF(T17:T32,"=1")</f>
        <v>0</v>
      </c>
      <c r="U16" s="33">
        <f>COUNTIF(U17:U32,"=1")</f>
        <v>0</v>
      </c>
      <c r="V16" s="33">
        <f t="shared" ref="V16:W16" si="48">COUNTIF(V17:V32,"=1")</f>
        <v>0</v>
      </c>
      <c r="W16" s="33">
        <f t="shared" si="48"/>
        <v>0</v>
      </c>
      <c r="X16" s="33">
        <f t="shared" ref="X16:Y16" si="49">COUNTIF(X17:X32,"=1")</f>
        <v>0</v>
      </c>
      <c r="Y16" s="33">
        <f t="shared" si="49"/>
        <v>0</v>
      </c>
      <c r="Z16" s="33">
        <f t="shared" ref="Z16:AA16" si="50">COUNTIF(Z17:Z32,"=1")</f>
        <v>0</v>
      </c>
      <c r="AA16" s="33">
        <f t="shared" si="50"/>
        <v>1</v>
      </c>
      <c r="AB16" s="33">
        <f t="shared" ref="AB16:AD16" si="51">COUNTIF(AB17:AB32,"=1")</f>
        <v>0</v>
      </c>
      <c r="AC16" s="33">
        <f t="shared" si="51"/>
        <v>0</v>
      </c>
      <c r="AD16" s="33">
        <f t="shared" si="51"/>
        <v>0</v>
      </c>
      <c r="AE16" s="33">
        <f t="shared" ref="AE16" si="52">COUNTIF(AE17:AE32,"=1")</f>
        <v>0</v>
      </c>
      <c r="AF16" s="33"/>
      <c r="AG16" s="33"/>
      <c r="AH16" s="33"/>
    </row>
    <row r="17" spans="1:34" outlineLevel="1" x14ac:dyDescent="0.25">
      <c r="A17" s="18" t="s">
        <v>23</v>
      </c>
      <c r="B17" s="19" t="s">
        <v>26</v>
      </c>
      <c r="C17" s="22"/>
      <c r="D17" s="31"/>
      <c r="E17" s="99">
        <v>19</v>
      </c>
      <c r="F17" s="99">
        <v>14</v>
      </c>
      <c r="G17" s="99">
        <v>16.23</v>
      </c>
      <c r="H17" s="99">
        <v>19</v>
      </c>
      <c r="I17" s="99">
        <v>18</v>
      </c>
      <c r="J17" s="99">
        <v>27</v>
      </c>
      <c r="K17" s="99">
        <v>26</v>
      </c>
      <c r="L17" s="99">
        <v>11</v>
      </c>
      <c r="M17" s="99">
        <v>27</v>
      </c>
      <c r="N17" s="99">
        <v>24</v>
      </c>
      <c r="O17" s="99">
        <v>19</v>
      </c>
      <c r="P17" s="99">
        <f>19+4+8</f>
        <v>31</v>
      </c>
      <c r="Q17" s="99">
        <f>23+4.5</f>
        <v>27.5</v>
      </c>
      <c r="R17" s="99">
        <f>16+9.5</f>
        <v>25.5</v>
      </c>
      <c r="S17" s="99">
        <f>11+24</f>
        <v>35</v>
      </c>
      <c r="T17" s="99">
        <f>9+11+2</f>
        <v>22</v>
      </c>
      <c r="U17" s="98">
        <v>0</v>
      </c>
      <c r="V17" s="98">
        <v>0</v>
      </c>
      <c r="W17" s="99">
        <f>19.78+11</f>
        <v>30.78</v>
      </c>
      <c r="X17" s="99">
        <v>24</v>
      </c>
      <c r="Y17" s="99">
        <f>9+17</f>
        <v>26</v>
      </c>
      <c r="Z17" s="99">
        <f>4+11+3</f>
        <v>18</v>
      </c>
      <c r="AA17" s="99">
        <f>7+23</f>
        <v>30</v>
      </c>
      <c r="AB17" s="99">
        <v>26.5</v>
      </c>
      <c r="AC17" s="98">
        <v>0</v>
      </c>
      <c r="AD17" s="98">
        <v>0</v>
      </c>
      <c r="AE17" s="99">
        <v>20</v>
      </c>
      <c r="AF17" s="31"/>
      <c r="AG17" s="31"/>
      <c r="AH17" s="31"/>
    </row>
    <row r="18" spans="1:34" outlineLevel="1" x14ac:dyDescent="0.25">
      <c r="A18" s="21" t="s">
        <v>24</v>
      </c>
      <c r="B18" s="19" t="s">
        <v>27</v>
      </c>
      <c r="C18" s="22"/>
      <c r="D18" s="31"/>
      <c r="E18" s="99">
        <v>18</v>
      </c>
      <c r="F18" s="99">
        <v>17</v>
      </c>
      <c r="G18" s="99">
        <v>19</v>
      </c>
      <c r="H18" s="99">
        <v>18</v>
      </c>
      <c r="I18" s="99">
        <v>23</v>
      </c>
      <c r="J18" s="99">
        <v>25</v>
      </c>
      <c r="K18" s="98">
        <v>0</v>
      </c>
      <c r="L18" s="99">
        <v>16</v>
      </c>
      <c r="M18" s="99">
        <v>32</v>
      </c>
      <c r="N18" s="99">
        <v>35</v>
      </c>
      <c r="O18" s="99">
        <v>34</v>
      </c>
      <c r="P18" s="99">
        <f>22+7+9</f>
        <v>38</v>
      </c>
      <c r="Q18" s="99">
        <f>31+4.5</f>
        <v>35.5</v>
      </c>
      <c r="R18" s="99">
        <f>23+6</f>
        <v>29</v>
      </c>
      <c r="S18" s="99">
        <f>7+24</f>
        <v>31</v>
      </c>
      <c r="T18" s="99">
        <f>10+12+2</f>
        <v>24</v>
      </c>
      <c r="U18" s="98">
        <v>0</v>
      </c>
      <c r="V18" s="98">
        <v>0</v>
      </c>
      <c r="W18" s="99">
        <f>19+13</f>
        <v>32</v>
      </c>
      <c r="X18" s="99">
        <v>30</v>
      </c>
      <c r="Y18" s="99">
        <f>8.7+18</f>
        <v>26.7</v>
      </c>
      <c r="Z18" s="99">
        <f>5+15+3</f>
        <v>23</v>
      </c>
      <c r="AA18" s="99">
        <v>35</v>
      </c>
      <c r="AB18" s="99">
        <v>32</v>
      </c>
      <c r="AC18" s="98">
        <v>0</v>
      </c>
      <c r="AD18" s="98">
        <v>0</v>
      </c>
      <c r="AE18" s="99">
        <v>21</v>
      </c>
      <c r="AF18" s="31"/>
      <c r="AG18" s="31"/>
      <c r="AH18" s="31"/>
    </row>
    <row r="19" spans="1:34" outlineLevel="1" x14ac:dyDescent="0.25">
      <c r="A19" s="21" t="s">
        <v>24</v>
      </c>
      <c r="B19" s="19" t="s">
        <v>28</v>
      </c>
      <c r="C19" s="22"/>
      <c r="D19" s="31"/>
      <c r="E19" s="99">
        <v>22</v>
      </c>
      <c r="F19" s="99">
        <v>17</v>
      </c>
      <c r="G19" s="99">
        <v>17</v>
      </c>
      <c r="H19" s="99">
        <v>23</v>
      </c>
      <c r="I19" s="99">
        <v>24</v>
      </c>
      <c r="J19" s="99">
        <v>36</v>
      </c>
      <c r="K19" s="99">
        <v>37</v>
      </c>
      <c r="L19" s="99">
        <v>26</v>
      </c>
      <c r="M19" s="99">
        <v>30</v>
      </c>
      <c r="N19" s="99">
        <v>13</v>
      </c>
      <c r="O19" s="98">
        <v>0</v>
      </c>
      <c r="P19" s="99">
        <f>19+5+5</f>
        <v>29</v>
      </c>
      <c r="Q19" s="99">
        <f>29+4.5</f>
        <v>33.5</v>
      </c>
      <c r="R19" s="99">
        <f>18+9.5</f>
        <v>27.5</v>
      </c>
      <c r="S19" s="99">
        <f>3+13+10</f>
        <v>26</v>
      </c>
      <c r="T19" s="99">
        <f>9+10.83+2</f>
        <v>21.83</v>
      </c>
      <c r="U19" s="98">
        <v>0</v>
      </c>
      <c r="V19" s="98">
        <v>0</v>
      </c>
      <c r="W19" s="99">
        <f>22+11</f>
        <v>33</v>
      </c>
      <c r="X19" s="99">
        <v>23</v>
      </c>
      <c r="Y19" s="99">
        <f>15+16.6</f>
        <v>31.6</v>
      </c>
      <c r="Z19" s="99">
        <f>6+8.51+11</f>
        <v>25.509999999999998</v>
      </c>
      <c r="AA19" s="99">
        <v>18</v>
      </c>
      <c r="AB19" s="99">
        <v>30</v>
      </c>
      <c r="AC19" s="98">
        <v>0</v>
      </c>
      <c r="AD19" s="98">
        <v>0</v>
      </c>
      <c r="AE19" s="99">
        <v>25</v>
      </c>
      <c r="AF19" s="31"/>
      <c r="AG19" s="31"/>
      <c r="AH19" s="31"/>
    </row>
    <row r="20" spans="1:34" outlineLevel="1" x14ac:dyDescent="0.25">
      <c r="A20" s="21" t="s">
        <v>24</v>
      </c>
      <c r="B20" s="19" t="s">
        <v>29</v>
      </c>
      <c r="C20" s="22"/>
      <c r="D20" s="31"/>
      <c r="E20" s="99">
        <v>19</v>
      </c>
      <c r="F20" s="99">
        <v>12</v>
      </c>
      <c r="G20" s="99">
        <v>18</v>
      </c>
      <c r="H20" s="99">
        <v>23</v>
      </c>
      <c r="I20" s="99">
        <v>27</v>
      </c>
      <c r="J20" s="99">
        <v>39</v>
      </c>
      <c r="K20" s="99">
        <v>40</v>
      </c>
      <c r="L20" s="99">
        <v>24</v>
      </c>
      <c r="M20" s="99">
        <v>32</v>
      </c>
      <c r="N20" s="99">
        <v>31</v>
      </c>
      <c r="O20" s="99">
        <v>35</v>
      </c>
      <c r="P20" s="99">
        <f>20+3+7</f>
        <v>30</v>
      </c>
      <c r="Q20" s="99">
        <f>31.32+5</f>
        <v>36.32</v>
      </c>
      <c r="R20" s="99">
        <f>18+12</f>
        <v>30</v>
      </c>
      <c r="S20" s="99">
        <f>11+25</f>
        <v>36</v>
      </c>
      <c r="T20" s="99">
        <f>11+14+2+2</f>
        <v>29</v>
      </c>
      <c r="U20" s="98">
        <v>0</v>
      </c>
      <c r="V20" s="98">
        <v>0</v>
      </c>
      <c r="W20" s="99">
        <f>21+13</f>
        <v>34</v>
      </c>
      <c r="X20" s="99">
        <v>28</v>
      </c>
      <c r="Y20" s="99">
        <f>17+19</f>
        <v>36</v>
      </c>
      <c r="Z20" s="99">
        <f>3+14+4</f>
        <v>21</v>
      </c>
      <c r="AA20" s="99">
        <v>37</v>
      </c>
      <c r="AB20" s="99">
        <v>29.5</v>
      </c>
      <c r="AC20" s="98">
        <v>0</v>
      </c>
      <c r="AD20" s="98">
        <v>0</v>
      </c>
      <c r="AE20" s="99">
        <v>15</v>
      </c>
      <c r="AF20" s="31"/>
      <c r="AG20" s="31"/>
      <c r="AH20" s="31"/>
    </row>
    <row r="21" spans="1:34" outlineLevel="1" x14ac:dyDescent="0.25">
      <c r="A21" s="21" t="s">
        <v>24</v>
      </c>
      <c r="B21" s="19" t="s">
        <v>30</v>
      </c>
      <c r="C21" s="22"/>
      <c r="D21" s="31"/>
      <c r="E21" s="99">
        <v>24</v>
      </c>
      <c r="F21" s="99">
        <v>13.5</v>
      </c>
      <c r="G21" s="99">
        <v>17</v>
      </c>
      <c r="H21" s="99">
        <v>23</v>
      </c>
      <c r="I21" s="99">
        <v>23</v>
      </c>
      <c r="J21" s="99">
        <v>32</v>
      </c>
      <c r="K21" s="99">
        <v>35</v>
      </c>
      <c r="L21" s="99">
        <v>27</v>
      </c>
      <c r="M21" s="99">
        <v>32.75</v>
      </c>
      <c r="N21" s="99">
        <v>33</v>
      </c>
      <c r="O21" s="99">
        <v>35</v>
      </c>
      <c r="P21" s="99">
        <f>22+5+6</f>
        <v>33</v>
      </c>
      <c r="Q21" s="99">
        <f>27+6</f>
        <v>33</v>
      </c>
      <c r="R21" s="99">
        <f>21+10</f>
        <v>31</v>
      </c>
      <c r="S21" s="99">
        <f>14+25</f>
        <v>39</v>
      </c>
      <c r="T21" s="99">
        <f>12+11+2+0.64</f>
        <v>25.64</v>
      </c>
      <c r="U21" s="98">
        <v>0</v>
      </c>
      <c r="V21" s="98">
        <v>0</v>
      </c>
      <c r="W21" s="99">
        <f>21+11</f>
        <v>32</v>
      </c>
      <c r="X21" s="99">
        <v>27</v>
      </c>
      <c r="Y21" s="99">
        <f>13+18</f>
        <v>31</v>
      </c>
      <c r="Z21" s="99">
        <f>6+10+4</f>
        <v>20</v>
      </c>
      <c r="AA21" s="99">
        <f>7.47+24</f>
        <v>31.47</v>
      </c>
      <c r="AB21" s="99">
        <v>15.27</v>
      </c>
      <c r="AC21" s="98">
        <v>0</v>
      </c>
      <c r="AD21" s="98">
        <v>0</v>
      </c>
      <c r="AE21" s="99">
        <v>23</v>
      </c>
      <c r="AF21" s="31"/>
      <c r="AG21" s="31"/>
      <c r="AH21" s="31"/>
    </row>
    <row r="22" spans="1:34" outlineLevel="1" x14ac:dyDescent="0.25">
      <c r="A22" s="21" t="s">
        <v>24</v>
      </c>
      <c r="B22" s="19" t="s">
        <v>31</v>
      </c>
      <c r="C22" s="22"/>
      <c r="D22" s="31"/>
      <c r="E22" s="99">
        <v>23</v>
      </c>
      <c r="F22" s="99">
        <v>16.5</v>
      </c>
      <c r="G22" s="99">
        <v>19</v>
      </c>
      <c r="H22" s="99">
        <v>22</v>
      </c>
      <c r="I22" s="99">
        <v>23</v>
      </c>
      <c r="J22" s="99">
        <v>37</v>
      </c>
      <c r="K22" s="99">
        <v>40</v>
      </c>
      <c r="L22" s="99">
        <v>32</v>
      </c>
      <c r="M22" s="99">
        <v>29</v>
      </c>
      <c r="N22" s="99">
        <v>31</v>
      </c>
      <c r="O22" s="99">
        <v>36</v>
      </c>
      <c r="P22" s="99">
        <f>21+4+10</f>
        <v>35</v>
      </c>
      <c r="Q22" s="99">
        <f>31+5</f>
        <v>36</v>
      </c>
      <c r="R22" s="99">
        <f>22+12</f>
        <v>34</v>
      </c>
      <c r="S22" s="99">
        <f>14+19</f>
        <v>33</v>
      </c>
      <c r="T22" s="99">
        <f>6+13+2</f>
        <v>21</v>
      </c>
      <c r="U22" s="98">
        <v>0</v>
      </c>
      <c r="V22" s="98">
        <v>0</v>
      </c>
      <c r="W22" s="99">
        <f>17+13</f>
        <v>30</v>
      </c>
      <c r="X22" s="99">
        <v>5</v>
      </c>
      <c r="Y22" s="99">
        <f>12+21</f>
        <v>33</v>
      </c>
      <c r="Z22" s="99">
        <f>6.68+12+4</f>
        <v>22.68</v>
      </c>
      <c r="AA22" s="99">
        <f>9+27</f>
        <v>36</v>
      </c>
      <c r="AB22" s="99">
        <v>32</v>
      </c>
      <c r="AC22" s="98">
        <v>0</v>
      </c>
      <c r="AD22" s="98">
        <v>0</v>
      </c>
      <c r="AE22" s="99">
        <v>18</v>
      </c>
      <c r="AF22" s="31"/>
      <c r="AG22" s="31"/>
      <c r="AH22" s="31"/>
    </row>
    <row r="23" spans="1:34" outlineLevel="1" x14ac:dyDescent="0.25">
      <c r="A23" s="21" t="s">
        <v>25</v>
      </c>
      <c r="B23" s="22">
        <v>16318</v>
      </c>
      <c r="C23" s="22"/>
      <c r="D23" s="31"/>
      <c r="E23" s="99">
        <v>12</v>
      </c>
      <c r="F23" s="99">
        <v>12</v>
      </c>
      <c r="G23" s="99">
        <v>6</v>
      </c>
      <c r="H23" s="99">
        <v>6</v>
      </c>
      <c r="I23" s="99">
        <v>9</v>
      </c>
      <c r="J23" s="99">
        <v>5</v>
      </c>
      <c r="K23" s="98">
        <v>0</v>
      </c>
      <c r="L23" s="98">
        <v>0</v>
      </c>
      <c r="M23" s="99">
        <v>3</v>
      </c>
      <c r="N23" s="99">
        <v>9</v>
      </c>
      <c r="O23" s="98">
        <v>0</v>
      </c>
      <c r="P23" s="99">
        <v>7</v>
      </c>
      <c r="Q23" s="99">
        <v>6</v>
      </c>
      <c r="R23" s="98">
        <v>0</v>
      </c>
      <c r="S23" s="99">
        <v>7</v>
      </c>
      <c r="T23" s="99">
        <f>2+3</f>
        <v>5</v>
      </c>
      <c r="U23" s="98">
        <v>0</v>
      </c>
      <c r="V23" s="98">
        <v>0</v>
      </c>
      <c r="W23" s="99">
        <v>10</v>
      </c>
      <c r="X23" s="99">
        <v>3</v>
      </c>
      <c r="Y23" s="99">
        <v>8</v>
      </c>
      <c r="Z23" s="99">
        <f>4+2</f>
        <v>6</v>
      </c>
      <c r="AA23" s="99">
        <v>10</v>
      </c>
      <c r="AB23" s="99">
        <v>6</v>
      </c>
      <c r="AC23" s="98">
        <v>0</v>
      </c>
      <c r="AD23" s="98">
        <v>0</v>
      </c>
      <c r="AE23" s="99">
        <v>7</v>
      </c>
      <c r="AF23" s="31"/>
      <c r="AG23" s="31"/>
      <c r="AH23" s="31"/>
    </row>
    <row r="24" spans="1:34" outlineLevel="1" x14ac:dyDescent="0.25">
      <c r="A24" s="21" t="s">
        <v>34</v>
      </c>
      <c r="B24" s="22" t="s">
        <v>35</v>
      </c>
      <c r="C24" s="22"/>
      <c r="D24" s="31"/>
      <c r="E24" s="98">
        <v>0</v>
      </c>
      <c r="F24" s="98">
        <v>0</v>
      </c>
      <c r="G24" s="98">
        <v>0</v>
      </c>
      <c r="H24" s="98">
        <v>0</v>
      </c>
      <c r="I24" s="98">
        <v>0</v>
      </c>
      <c r="J24" s="98">
        <v>0</v>
      </c>
      <c r="K24" s="98">
        <v>0</v>
      </c>
      <c r="L24" s="98">
        <v>0</v>
      </c>
      <c r="M24" s="98">
        <v>0</v>
      </c>
      <c r="N24" s="98">
        <v>0</v>
      </c>
      <c r="O24" s="98">
        <v>0</v>
      </c>
      <c r="P24" s="98">
        <v>0</v>
      </c>
      <c r="Q24" s="98">
        <v>0</v>
      </c>
      <c r="R24" s="98">
        <v>0</v>
      </c>
      <c r="S24" s="98">
        <v>0</v>
      </c>
      <c r="T24" s="98">
        <v>0</v>
      </c>
      <c r="U24" s="98">
        <v>0</v>
      </c>
      <c r="V24" s="98">
        <v>0</v>
      </c>
      <c r="W24" s="98">
        <v>0</v>
      </c>
      <c r="X24" s="98">
        <v>0</v>
      </c>
      <c r="Y24" s="98">
        <v>0</v>
      </c>
      <c r="Z24" s="98">
        <v>0</v>
      </c>
      <c r="AA24" s="98">
        <v>0</v>
      </c>
      <c r="AB24" s="98">
        <v>0</v>
      </c>
      <c r="AC24" s="98">
        <v>0</v>
      </c>
      <c r="AD24" s="98">
        <v>0</v>
      </c>
      <c r="AE24" s="98">
        <v>0</v>
      </c>
      <c r="AF24" s="31"/>
      <c r="AG24" s="31"/>
      <c r="AH24" s="31"/>
    </row>
    <row r="25" spans="1:34" outlineLevel="1" x14ac:dyDescent="0.25">
      <c r="A25" s="21" t="s">
        <v>42</v>
      </c>
      <c r="B25" s="22">
        <v>22492</v>
      </c>
      <c r="C25" s="22"/>
      <c r="D25" s="31"/>
      <c r="E25" s="99">
        <v>28.6</v>
      </c>
      <c r="F25" s="99">
        <v>25.4</v>
      </c>
      <c r="G25" s="99">
        <v>25.69</v>
      </c>
      <c r="H25" s="99">
        <v>32</v>
      </c>
      <c r="I25" s="99">
        <v>22</v>
      </c>
      <c r="J25" s="99">
        <f>2.68+7.5</f>
        <v>10.18</v>
      </c>
      <c r="K25" s="99">
        <v>39</v>
      </c>
      <c r="L25" s="99">
        <f>4.5+5+13.5</f>
        <v>23</v>
      </c>
      <c r="M25" s="99">
        <v>28.93</v>
      </c>
      <c r="N25" s="99">
        <v>15</v>
      </c>
      <c r="O25" s="99">
        <v>30</v>
      </c>
      <c r="P25" s="99">
        <f>25.5+8+2.6</f>
        <v>36.1</v>
      </c>
      <c r="Q25" s="99">
        <f>4.5+8+6+8</f>
        <v>26.5</v>
      </c>
      <c r="R25" s="99">
        <f>18+8+1.5</f>
        <v>27.5</v>
      </c>
      <c r="S25" s="99">
        <f>3+3.5+8</f>
        <v>14.5</v>
      </c>
      <c r="T25" s="99"/>
      <c r="U25" s="98">
        <v>0</v>
      </c>
      <c r="V25" s="98">
        <v>0</v>
      </c>
      <c r="W25" s="99">
        <v>21</v>
      </c>
      <c r="X25" s="99">
        <v>16.5</v>
      </c>
      <c r="Y25" s="99">
        <f>22.31+3</f>
        <v>25.31</v>
      </c>
      <c r="Z25" s="99">
        <f>14+21</f>
        <v>35</v>
      </c>
      <c r="AA25" s="99">
        <v>9</v>
      </c>
      <c r="AB25" s="102">
        <v>0</v>
      </c>
      <c r="AC25" s="102">
        <v>0</v>
      </c>
      <c r="AD25" s="102">
        <v>0</v>
      </c>
      <c r="AE25" s="102">
        <v>0</v>
      </c>
      <c r="AF25" s="31"/>
      <c r="AG25" s="31"/>
      <c r="AH25" s="31"/>
    </row>
    <row r="26" spans="1:34" outlineLevel="1" x14ac:dyDescent="0.25">
      <c r="A26" s="21" t="s">
        <v>43</v>
      </c>
      <c r="B26" s="22"/>
      <c r="C26" s="22"/>
      <c r="D26" s="31"/>
      <c r="E26" s="99">
        <v>18</v>
      </c>
      <c r="F26" s="99">
        <v>14</v>
      </c>
      <c r="G26" s="99">
        <v>18.309999999999999</v>
      </c>
      <c r="H26" s="99">
        <v>24</v>
      </c>
      <c r="I26" s="99">
        <v>27.74</v>
      </c>
      <c r="J26" s="99">
        <v>32.619999999999997</v>
      </c>
      <c r="K26" s="99">
        <v>32</v>
      </c>
      <c r="L26" s="99">
        <v>27.61</v>
      </c>
      <c r="M26" s="99">
        <v>24</v>
      </c>
      <c r="N26" s="99">
        <v>30</v>
      </c>
      <c r="O26" s="99">
        <v>31.23</v>
      </c>
      <c r="P26" s="99">
        <f>21+5+7</f>
        <v>33</v>
      </c>
      <c r="Q26" s="99">
        <f>30+4.5</f>
        <v>34.5</v>
      </c>
      <c r="R26" s="99">
        <f>20+10</f>
        <v>30</v>
      </c>
      <c r="S26" s="99">
        <f>14+22</f>
        <v>36</v>
      </c>
      <c r="T26" s="99">
        <f>9.02+12+2+1</f>
        <v>24.02</v>
      </c>
      <c r="U26" s="98">
        <v>0</v>
      </c>
      <c r="V26" s="98">
        <v>0</v>
      </c>
      <c r="W26" s="99">
        <f>23+13</f>
        <v>36</v>
      </c>
      <c r="X26" s="99">
        <v>25</v>
      </c>
      <c r="Y26" s="99">
        <f>11+19</f>
        <v>30</v>
      </c>
      <c r="Z26" s="99">
        <f>4+12+4</f>
        <v>20</v>
      </c>
      <c r="AA26" s="99">
        <v>39</v>
      </c>
      <c r="AB26" s="99">
        <v>31</v>
      </c>
      <c r="AC26" s="98">
        <v>0</v>
      </c>
      <c r="AD26" s="98">
        <v>0</v>
      </c>
      <c r="AE26" s="99">
        <v>21</v>
      </c>
      <c r="AF26" s="31"/>
      <c r="AG26" s="31"/>
      <c r="AH26" s="31"/>
    </row>
    <row r="27" spans="1:34" s="32" customFormat="1" outlineLevel="1" x14ac:dyDescent="0.25">
      <c r="A27" s="34" t="s">
        <v>62</v>
      </c>
      <c r="B27" s="19" t="s">
        <v>63</v>
      </c>
      <c r="C27" s="31"/>
      <c r="D27" s="31"/>
      <c r="E27" s="99">
        <v>28.7</v>
      </c>
      <c r="F27" s="99">
        <v>25.3</v>
      </c>
      <c r="G27" s="99">
        <v>21</v>
      </c>
      <c r="H27" s="99">
        <v>33</v>
      </c>
      <c r="I27" s="99">
        <v>33</v>
      </c>
      <c r="J27" s="99">
        <f>6.6+8.5+9</f>
        <v>24.1</v>
      </c>
      <c r="K27" s="99">
        <v>17</v>
      </c>
      <c r="L27" s="99">
        <f>5+5+13</f>
        <v>23</v>
      </c>
      <c r="M27" s="99">
        <v>6</v>
      </c>
      <c r="N27" s="99">
        <v>2</v>
      </c>
      <c r="O27" s="99">
        <v>15.5</v>
      </c>
      <c r="P27" s="99">
        <f>22+10+2.7</f>
        <v>34.700000000000003</v>
      </c>
      <c r="Q27" s="99">
        <f>2.5+4.5+3+5+8</f>
        <v>23</v>
      </c>
      <c r="R27" s="99">
        <f>19+5+1</f>
        <v>25</v>
      </c>
      <c r="S27" s="99">
        <f>12.5+11.26+4</f>
        <v>27.759999999999998</v>
      </c>
      <c r="T27" s="99"/>
      <c r="U27" s="98">
        <v>0</v>
      </c>
      <c r="V27" s="98">
        <v>0</v>
      </c>
      <c r="W27" s="99">
        <v>24</v>
      </c>
      <c r="X27" s="99">
        <v>21</v>
      </c>
      <c r="Y27" s="99">
        <f>25+3.5</f>
        <v>28.5</v>
      </c>
      <c r="Z27" s="99">
        <f>13+17</f>
        <v>30</v>
      </c>
      <c r="AA27" s="99">
        <v>6</v>
      </c>
      <c r="AB27" s="102">
        <v>0</v>
      </c>
      <c r="AC27" s="102">
        <v>0</v>
      </c>
      <c r="AD27" s="102">
        <v>0</v>
      </c>
      <c r="AE27" s="102">
        <v>0</v>
      </c>
      <c r="AF27" s="31"/>
      <c r="AG27" s="31"/>
      <c r="AH27" s="31"/>
    </row>
    <row r="28" spans="1:34" s="32" customFormat="1" outlineLevel="1" x14ac:dyDescent="0.25">
      <c r="A28" s="34" t="s">
        <v>62</v>
      </c>
      <c r="B28" s="19" t="s">
        <v>64</v>
      </c>
      <c r="C28" s="31"/>
      <c r="D28" s="31"/>
      <c r="E28" s="99">
        <v>28.7</v>
      </c>
      <c r="F28" s="99">
        <v>25.3</v>
      </c>
      <c r="G28" s="99">
        <v>20</v>
      </c>
      <c r="H28" s="99">
        <v>7</v>
      </c>
      <c r="I28" s="99">
        <v>33</v>
      </c>
      <c r="J28" s="99">
        <f>4.6+1+5.55</f>
        <v>11.149999999999999</v>
      </c>
      <c r="K28" s="99">
        <v>14</v>
      </c>
      <c r="L28" s="99">
        <f>3.5+6+12.5</f>
        <v>22</v>
      </c>
      <c r="M28" s="99">
        <v>13</v>
      </c>
      <c r="N28" s="99">
        <v>30.47</v>
      </c>
      <c r="O28" s="99">
        <v>29.5</v>
      </c>
      <c r="P28" s="99">
        <f>9+7.5+2.6</f>
        <v>19.100000000000001</v>
      </c>
      <c r="Q28" s="99">
        <f>2.5+3.5+6+5+5</f>
        <v>22</v>
      </c>
      <c r="R28" s="99">
        <f>22+7</f>
        <v>29</v>
      </c>
      <c r="S28" s="99">
        <f>10.25+12+9</f>
        <v>31.25</v>
      </c>
      <c r="T28" s="99"/>
      <c r="U28" s="98">
        <v>0</v>
      </c>
      <c r="V28" s="98">
        <v>0</v>
      </c>
      <c r="W28" s="99">
        <v>25.5</v>
      </c>
      <c r="X28" s="99">
        <v>14</v>
      </c>
      <c r="Y28" s="99">
        <f>11+4</f>
        <v>15</v>
      </c>
      <c r="Z28" s="99">
        <f>14+12.5</f>
        <v>26.5</v>
      </c>
      <c r="AA28" s="99">
        <v>1</v>
      </c>
      <c r="AB28" s="102">
        <v>0</v>
      </c>
      <c r="AC28" s="102">
        <v>0</v>
      </c>
      <c r="AD28" s="102">
        <v>0</v>
      </c>
      <c r="AE28" s="102">
        <v>0</v>
      </c>
      <c r="AF28" s="31"/>
      <c r="AG28" s="31"/>
      <c r="AH28" s="31"/>
    </row>
    <row r="29" spans="1:34" s="24" customFormat="1" ht="12.75" customHeight="1" thickBot="1" x14ac:dyDescent="0.3">
      <c r="A29" s="34" t="s">
        <v>69</v>
      </c>
      <c r="B29" s="85">
        <v>17495</v>
      </c>
      <c r="C29" s="31"/>
      <c r="D29" s="31"/>
      <c r="E29" s="98">
        <v>0</v>
      </c>
      <c r="F29" s="98">
        <v>0</v>
      </c>
      <c r="G29" s="99">
        <v>9</v>
      </c>
      <c r="H29" s="99">
        <v>24.16</v>
      </c>
      <c r="I29" s="99">
        <v>26</v>
      </c>
      <c r="J29" s="99">
        <v>7</v>
      </c>
      <c r="K29" s="98">
        <v>0</v>
      </c>
      <c r="L29" s="99">
        <v>30</v>
      </c>
      <c r="M29" s="99">
        <v>24</v>
      </c>
      <c r="N29" s="99">
        <v>24</v>
      </c>
      <c r="O29" s="99">
        <v>38</v>
      </c>
      <c r="P29" s="99">
        <v>19</v>
      </c>
      <c r="Q29" s="99">
        <v>24.61</v>
      </c>
      <c r="R29" s="99">
        <v>25</v>
      </c>
      <c r="S29" s="99">
        <v>6</v>
      </c>
      <c r="T29" s="98">
        <v>0</v>
      </c>
      <c r="U29" s="98">
        <v>0</v>
      </c>
      <c r="V29" s="98">
        <v>0</v>
      </c>
      <c r="W29" s="98">
        <v>0</v>
      </c>
      <c r="X29" s="99">
        <v>11</v>
      </c>
      <c r="Y29" s="99">
        <v>21</v>
      </c>
      <c r="Z29" s="99">
        <f>17+12</f>
        <v>29</v>
      </c>
      <c r="AA29" s="99">
        <f>6+6+13</f>
        <v>25</v>
      </c>
      <c r="AB29" s="102">
        <v>0</v>
      </c>
      <c r="AC29" s="102">
        <v>0</v>
      </c>
      <c r="AD29" s="102">
        <v>0</v>
      </c>
      <c r="AE29" s="102">
        <v>0</v>
      </c>
      <c r="AF29" s="31"/>
      <c r="AG29" s="31"/>
      <c r="AH29" s="31"/>
    </row>
    <row r="30" spans="1:34" s="32" customFormat="1" ht="12.75" customHeight="1" thickBot="1" x14ac:dyDescent="0.3">
      <c r="A30" s="40" t="s">
        <v>75</v>
      </c>
      <c r="B30" s="101" t="s">
        <v>76</v>
      </c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99">
        <v>21</v>
      </c>
      <c r="N30" s="99">
        <v>30</v>
      </c>
      <c r="O30" s="99">
        <v>31</v>
      </c>
      <c r="P30" s="99">
        <v>33.5</v>
      </c>
      <c r="Q30" s="99">
        <f>3.5+9+7+6</f>
        <v>25.5</v>
      </c>
      <c r="R30" s="99">
        <v>18</v>
      </c>
      <c r="S30" s="99">
        <v>21</v>
      </c>
      <c r="T30" s="99"/>
      <c r="U30" s="98">
        <v>0</v>
      </c>
      <c r="V30" s="98">
        <v>0</v>
      </c>
      <c r="W30" s="99">
        <v>24.5</v>
      </c>
      <c r="X30" s="99">
        <v>9</v>
      </c>
      <c r="Y30" s="99">
        <f>27.3+3.5</f>
        <v>30.8</v>
      </c>
      <c r="Z30" s="99">
        <f>15+23</f>
        <v>38</v>
      </c>
      <c r="AA30" s="99">
        <v>4.3</v>
      </c>
      <c r="AB30" s="102">
        <v>0</v>
      </c>
      <c r="AC30" s="102">
        <v>0</v>
      </c>
      <c r="AD30" s="102">
        <v>0</v>
      </c>
      <c r="AE30" s="102">
        <v>0</v>
      </c>
      <c r="AF30" s="31"/>
      <c r="AG30" s="31"/>
      <c r="AH30" s="31"/>
    </row>
    <row r="31" spans="1:34" s="32" customFormat="1" ht="12.75" customHeight="1" thickBot="1" x14ac:dyDescent="0.3">
      <c r="A31" s="40" t="s">
        <v>77</v>
      </c>
      <c r="B31" s="101" t="s">
        <v>78</v>
      </c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99">
        <v>18.5</v>
      </c>
      <c r="Q31" s="99">
        <f>4+4+6+3+8</f>
        <v>25</v>
      </c>
      <c r="R31" s="99">
        <v>27</v>
      </c>
      <c r="S31" s="99">
        <f>3.5+8.5+8</f>
        <v>20</v>
      </c>
      <c r="T31" s="99"/>
      <c r="U31" s="98">
        <v>0</v>
      </c>
      <c r="V31" s="98">
        <v>0</v>
      </c>
      <c r="W31" s="99">
        <v>26</v>
      </c>
      <c r="X31" s="99">
        <v>19.5</v>
      </c>
      <c r="Y31" s="99">
        <f>23+3</f>
        <v>26</v>
      </c>
      <c r="Z31" s="99">
        <f>13+17.5</f>
        <v>30.5</v>
      </c>
      <c r="AA31" s="99">
        <v>9.6</v>
      </c>
      <c r="AB31" s="102">
        <v>0</v>
      </c>
      <c r="AC31" s="102">
        <v>0</v>
      </c>
      <c r="AD31" s="102">
        <v>0</v>
      </c>
      <c r="AE31" s="102">
        <v>0</v>
      </c>
      <c r="AF31" s="31"/>
      <c r="AG31" s="31"/>
      <c r="AH31" s="31"/>
    </row>
    <row r="32" spans="1:34" s="32" customFormat="1" ht="12.75" customHeight="1" x14ac:dyDescent="0.25">
      <c r="A32" s="34" t="s">
        <v>62</v>
      </c>
      <c r="B32" s="100" t="s">
        <v>79</v>
      </c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99">
        <v>14</v>
      </c>
      <c r="R32" s="99">
        <f>19+5+1.5</f>
        <v>25.5</v>
      </c>
      <c r="S32" s="99">
        <v>31</v>
      </c>
      <c r="T32" s="99">
        <f>8+22</f>
        <v>30</v>
      </c>
      <c r="U32" s="98">
        <v>0</v>
      </c>
      <c r="V32" s="98">
        <v>0</v>
      </c>
      <c r="W32" s="99">
        <v>33</v>
      </c>
      <c r="X32" s="99">
        <v>21</v>
      </c>
      <c r="Y32" s="99">
        <v>33</v>
      </c>
      <c r="Z32" s="99">
        <f>18+14</f>
        <v>32</v>
      </c>
      <c r="AA32" s="99">
        <f>6+4+20</f>
        <v>30</v>
      </c>
      <c r="AB32" s="99">
        <v>23</v>
      </c>
      <c r="AC32" s="98">
        <v>0</v>
      </c>
      <c r="AD32" s="102">
        <v>0</v>
      </c>
      <c r="AE32" s="102">
        <v>0</v>
      </c>
      <c r="AF32" s="31"/>
      <c r="AG32" s="31"/>
      <c r="AH32" s="31"/>
    </row>
    <row r="34" spans="1:4" x14ac:dyDescent="0.25">
      <c r="A34" s="9" t="s">
        <v>9</v>
      </c>
      <c r="B34" s="12"/>
      <c r="D34" t="s">
        <v>10</v>
      </c>
    </row>
    <row r="35" spans="1:4" x14ac:dyDescent="0.25">
      <c r="A35" s="9" t="s">
        <v>11</v>
      </c>
      <c r="B35" s="11">
        <v>0</v>
      </c>
      <c r="D35" t="s">
        <v>12</v>
      </c>
    </row>
    <row r="36" spans="1:4" x14ac:dyDescent="0.25">
      <c r="A36" s="9" t="s">
        <v>13</v>
      </c>
      <c r="B36" s="13">
        <v>1</v>
      </c>
      <c r="D36" t="s">
        <v>14</v>
      </c>
    </row>
  </sheetData>
  <mergeCells count="1">
    <mergeCell ref="A1:P1"/>
  </mergeCells>
  <pageMargins left="0.7" right="0.7" top="0.75" bottom="0.75" header="0.3" footer="0.3"/>
  <pageSetup paperSize="9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A34"/>
  <sheetViews>
    <sheetView workbookViewId="0">
      <pane ySplit="3" topLeftCell="A4" activePane="bottomLeft" state="frozen"/>
      <selection activeCell="AH12" sqref="AH12"/>
      <selection pane="bottomLeft" activeCell="K25" sqref="K25"/>
    </sheetView>
  </sheetViews>
  <sheetFormatPr defaultRowHeight="15" x14ac:dyDescent="0.25"/>
  <cols>
    <col min="1" max="1" customWidth="true" style="32" width="14.7109375" collapsed="true"/>
    <col min="2" max="2" customWidth="true" style="32" width="23.85546875" collapsed="true"/>
    <col min="3" max="3" customWidth="true" style="32" width="11.42578125" collapsed="true"/>
    <col min="4" max="4" customWidth="true" style="32" width="25.85546875" collapsed="true"/>
    <col min="5" max="5" customWidth="true" style="32" width="22.140625" collapsed="true"/>
    <col min="6" max="53" customWidth="true" style="32" width="3.28515625" collapsed="true"/>
    <col min="54" max="16384" style="32" width="9.140625" collapsed="true"/>
  </cols>
  <sheetData>
    <row r="1" spans="1:53" x14ac:dyDescent="0.25">
      <c r="A1" s="32" t="s">
        <v>80</v>
      </c>
      <c r="B1" s="32">
        <v>1.1000000000000001</v>
      </c>
    </row>
    <row r="2" spans="1:53" ht="21.75" thickBot="1" x14ac:dyDescent="0.4">
      <c r="A2" s="137" t="s">
        <v>21</v>
      </c>
      <c r="B2" s="137"/>
      <c r="C2" s="16" t="s">
        <v>73</v>
      </c>
      <c r="F2" s="138" t="s">
        <v>61</v>
      </c>
      <c r="G2" s="138"/>
      <c r="H2" s="138"/>
      <c r="I2" s="138"/>
      <c r="J2" s="138"/>
      <c r="K2" s="138"/>
      <c r="L2" s="138"/>
      <c r="M2" s="138"/>
      <c r="N2" s="138"/>
      <c r="O2" s="138"/>
      <c r="P2" s="138"/>
      <c r="Q2" s="138"/>
      <c r="R2" s="138"/>
      <c r="S2" s="138"/>
      <c r="T2" s="138"/>
      <c r="U2" s="138"/>
      <c r="V2" s="138"/>
      <c r="W2" s="138"/>
      <c r="X2" s="138"/>
      <c r="Y2" s="138"/>
      <c r="Z2" s="138"/>
      <c r="AA2" s="138"/>
      <c r="AB2" s="138"/>
      <c r="AC2" s="138"/>
      <c r="AD2" s="138"/>
      <c r="AE2" s="138"/>
      <c r="AF2" s="138"/>
      <c r="AG2" s="138"/>
      <c r="AH2" s="138"/>
      <c r="AI2" s="138"/>
      <c r="AJ2" s="138"/>
      <c r="AK2" s="138"/>
      <c r="AL2" s="138"/>
      <c r="AM2" s="138"/>
      <c r="AN2" s="138"/>
      <c r="AO2" s="138"/>
      <c r="AP2" s="138"/>
      <c r="AQ2" s="138"/>
      <c r="AR2" s="138"/>
      <c r="AS2" s="138"/>
      <c r="AT2" s="138"/>
      <c r="AU2" s="138"/>
      <c r="AV2" s="138"/>
      <c r="AW2" s="138"/>
      <c r="AX2" s="138"/>
      <c r="AY2" s="138"/>
      <c r="AZ2" s="138"/>
      <c r="BA2" s="138"/>
    </row>
    <row r="3" spans="1:53" ht="15.75" thickBot="1" x14ac:dyDescent="0.3">
      <c r="A3" s="17" t="s">
        <v>16</v>
      </c>
      <c r="B3" s="93" t="s">
        <v>17</v>
      </c>
      <c r="C3" s="93" t="s">
        <v>18</v>
      </c>
      <c r="D3" s="93" t="s">
        <v>19</v>
      </c>
      <c r="E3" s="93" t="s">
        <v>20</v>
      </c>
      <c r="F3" s="139">
        <v>7</v>
      </c>
      <c r="G3" s="139"/>
      <c r="H3" s="139">
        <v>8</v>
      </c>
      <c r="I3" s="139"/>
      <c r="J3" s="139">
        <v>9</v>
      </c>
      <c r="K3" s="139"/>
      <c r="L3" s="139">
        <v>10</v>
      </c>
      <c r="M3" s="139"/>
      <c r="N3" s="139">
        <v>11</v>
      </c>
      <c r="O3" s="139"/>
      <c r="P3" s="139">
        <v>12</v>
      </c>
      <c r="Q3" s="139"/>
      <c r="R3" s="139">
        <v>13</v>
      </c>
      <c r="S3" s="139"/>
      <c r="T3" s="139">
        <v>14</v>
      </c>
      <c r="U3" s="139"/>
      <c r="V3" s="139">
        <v>15</v>
      </c>
      <c r="W3" s="139"/>
      <c r="X3" s="139">
        <v>16</v>
      </c>
      <c r="Y3" s="139"/>
      <c r="Z3" s="146">
        <v>17</v>
      </c>
      <c r="AA3" s="146"/>
      <c r="AB3" s="146">
        <v>18</v>
      </c>
      <c r="AC3" s="146"/>
      <c r="AD3" s="139">
        <v>19</v>
      </c>
      <c r="AE3" s="139"/>
      <c r="AF3" s="139">
        <v>20</v>
      </c>
      <c r="AG3" s="139"/>
      <c r="AH3" s="139">
        <v>21</v>
      </c>
      <c r="AI3" s="139"/>
      <c r="AJ3" s="139">
        <v>22</v>
      </c>
      <c r="AK3" s="139"/>
      <c r="AL3" s="139">
        <v>23</v>
      </c>
      <c r="AM3" s="139"/>
      <c r="AN3" s="139">
        <v>24</v>
      </c>
      <c r="AO3" s="139"/>
      <c r="AP3" s="139">
        <v>1</v>
      </c>
      <c r="AQ3" s="139"/>
      <c r="AR3" s="139">
        <v>2</v>
      </c>
      <c r="AS3" s="139"/>
      <c r="AT3" s="139">
        <v>3</v>
      </c>
      <c r="AU3" s="139"/>
      <c r="AV3" s="139">
        <v>4</v>
      </c>
      <c r="AW3" s="139"/>
      <c r="AX3" s="139">
        <v>5</v>
      </c>
      <c r="AY3" s="139"/>
      <c r="AZ3" s="139">
        <v>6</v>
      </c>
      <c r="BA3" s="140"/>
    </row>
    <row r="4" spans="1:53" ht="15.75" thickBot="1" x14ac:dyDescent="0.3">
      <c r="A4" s="94" t="s">
        <v>8</v>
      </c>
      <c r="B4" s="95"/>
      <c r="C4" s="95"/>
      <c r="D4" s="95"/>
      <c r="E4" s="95"/>
      <c r="F4" s="96"/>
      <c r="G4" s="96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5"/>
      <c r="U4" s="95"/>
      <c r="V4" s="95"/>
      <c r="W4" s="95"/>
      <c r="X4" s="95"/>
      <c r="Y4" s="95"/>
      <c r="Z4" s="95"/>
      <c r="AA4" s="95"/>
      <c r="AB4" s="95"/>
      <c r="AC4" s="95"/>
      <c r="AD4" s="95"/>
      <c r="AE4" s="95"/>
      <c r="AF4" s="95"/>
      <c r="AG4" s="95"/>
      <c r="AH4" s="95"/>
      <c r="AI4" s="95"/>
      <c r="AJ4" s="96"/>
      <c r="AK4" s="96"/>
      <c r="AL4" s="96"/>
      <c r="AM4" s="96"/>
      <c r="AN4" s="96"/>
      <c r="AO4" s="96"/>
      <c r="AP4" s="96"/>
      <c r="AQ4" s="96"/>
      <c r="AR4" s="96"/>
      <c r="AS4" s="96"/>
      <c r="AT4" s="96"/>
      <c r="AU4" s="96"/>
      <c r="AV4" s="96"/>
      <c r="AW4" s="96"/>
      <c r="AX4" s="96"/>
      <c r="AY4" s="96"/>
      <c r="AZ4" s="96"/>
      <c r="BA4" s="97"/>
    </row>
    <row r="5" spans="1:53" ht="15" customHeight="1" x14ac:dyDescent="0.25">
      <c r="A5" s="141" t="s">
        <v>72</v>
      </c>
      <c r="B5" s="59" t="s">
        <v>42</v>
      </c>
      <c r="C5" s="69">
        <v>22492</v>
      </c>
      <c r="D5" s="62" t="s">
        <v>38</v>
      </c>
      <c r="E5" s="48"/>
      <c r="F5" s="49"/>
      <c r="G5" s="49"/>
      <c r="H5" s="49"/>
      <c r="I5" s="49"/>
      <c r="J5" s="49"/>
      <c r="K5" s="36"/>
      <c r="L5" s="36"/>
      <c r="M5" s="36"/>
      <c r="N5" s="36"/>
      <c r="O5" s="36"/>
      <c r="P5" s="36"/>
      <c r="Q5" s="36"/>
      <c r="R5" s="36"/>
      <c r="S5" s="36"/>
      <c r="T5" s="35" t="s">
        <v>46</v>
      </c>
      <c r="U5" s="36"/>
      <c r="V5" s="36"/>
      <c r="W5" s="36"/>
      <c r="X5" s="36"/>
      <c r="Y5" s="36"/>
      <c r="Z5" s="36"/>
      <c r="AA5" s="36"/>
      <c r="AB5" s="36"/>
      <c r="AC5" s="35" t="s">
        <v>48</v>
      </c>
      <c r="AD5" s="36"/>
      <c r="AE5" s="36"/>
      <c r="AF5" s="36"/>
      <c r="AG5" s="36"/>
      <c r="AH5" s="36"/>
      <c r="AI5" s="36"/>
      <c r="AJ5" s="36"/>
      <c r="AK5" s="49"/>
      <c r="AL5" s="49"/>
      <c r="AM5" s="49"/>
      <c r="AN5" s="49"/>
      <c r="AO5" s="49"/>
      <c r="AP5" s="49"/>
      <c r="AQ5" s="49"/>
      <c r="AR5" s="49"/>
      <c r="AS5" s="49"/>
      <c r="AT5" s="49"/>
      <c r="AU5" s="49"/>
      <c r="AV5" s="49"/>
      <c r="AW5" s="49"/>
      <c r="AX5" s="49"/>
      <c r="AY5" s="49"/>
      <c r="AZ5" s="49"/>
      <c r="BA5" s="50"/>
    </row>
    <row r="6" spans="1:53" ht="15" customHeight="1" x14ac:dyDescent="0.25">
      <c r="A6" s="144"/>
      <c r="B6" s="34" t="s">
        <v>62</v>
      </c>
      <c r="C6" s="19" t="s">
        <v>63</v>
      </c>
      <c r="D6" s="20" t="s">
        <v>38</v>
      </c>
      <c r="E6" s="27" t="s">
        <v>65</v>
      </c>
      <c r="F6" s="33"/>
      <c r="G6" s="33"/>
      <c r="H6" s="33"/>
      <c r="I6" s="33"/>
      <c r="J6" s="33"/>
      <c r="K6" s="36"/>
      <c r="L6" s="36"/>
      <c r="M6" s="36"/>
      <c r="N6" s="36"/>
      <c r="O6" s="36"/>
      <c r="P6" s="36"/>
      <c r="Q6" s="36"/>
      <c r="R6" s="36"/>
      <c r="S6" s="36"/>
      <c r="T6" s="35" t="s">
        <v>46</v>
      </c>
      <c r="U6" s="36"/>
      <c r="V6" s="36"/>
      <c r="W6" s="36"/>
      <c r="X6" s="36"/>
      <c r="Y6" s="36"/>
      <c r="Z6" s="36"/>
      <c r="AA6" s="36"/>
      <c r="AB6" s="36"/>
      <c r="AC6" s="35" t="s">
        <v>44</v>
      </c>
      <c r="AD6" s="36"/>
      <c r="AE6" s="36"/>
      <c r="AF6" s="36"/>
      <c r="AG6" s="36"/>
      <c r="AH6" s="36"/>
      <c r="AI6" s="36"/>
      <c r="AJ6" s="36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51"/>
    </row>
    <row r="7" spans="1:53" ht="15" customHeight="1" thickBot="1" x14ac:dyDescent="0.3">
      <c r="A7" s="142"/>
      <c r="B7" s="40" t="s">
        <v>62</v>
      </c>
      <c r="C7" s="72" t="s">
        <v>64</v>
      </c>
      <c r="D7" s="82" t="s">
        <v>38</v>
      </c>
      <c r="E7" s="52" t="s">
        <v>66</v>
      </c>
      <c r="F7" s="56"/>
      <c r="G7" s="56"/>
      <c r="H7" s="56"/>
      <c r="I7" s="56"/>
      <c r="J7" s="56"/>
      <c r="K7" s="54"/>
      <c r="L7" s="54"/>
      <c r="M7" s="54"/>
      <c r="N7" s="54"/>
      <c r="O7" s="54"/>
      <c r="P7" s="54"/>
      <c r="Q7" s="54"/>
      <c r="R7" s="54"/>
      <c r="S7" s="54"/>
      <c r="T7" s="55" t="s">
        <v>46</v>
      </c>
      <c r="U7" s="54"/>
      <c r="V7" s="54"/>
      <c r="W7" s="54"/>
      <c r="X7" s="54"/>
      <c r="Y7" s="54"/>
      <c r="Z7" s="54"/>
      <c r="AA7" s="54"/>
      <c r="AB7" s="54"/>
      <c r="AC7" s="54"/>
      <c r="AD7" s="54"/>
      <c r="AE7" s="54"/>
      <c r="AF7" s="54"/>
      <c r="AG7" s="54"/>
      <c r="AH7" s="54"/>
      <c r="AI7" s="54"/>
      <c r="AJ7" s="54"/>
      <c r="AK7" s="56"/>
      <c r="AL7" s="56"/>
      <c r="AM7" s="56"/>
      <c r="AN7" s="56"/>
      <c r="AO7" s="56"/>
      <c r="AP7" s="56"/>
      <c r="AQ7" s="56"/>
      <c r="AR7" s="56"/>
      <c r="AS7" s="56"/>
      <c r="AT7" s="56"/>
      <c r="AU7" s="56"/>
      <c r="AV7" s="56"/>
      <c r="AW7" s="56"/>
      <c r="AX7" s="56"/>
      <c r="AY7" s="56"/>
      <c r="AZ7" s="56"/>
      <c r="BA7" s="57"/>
    </row>
    <row r="8" spans="1:53" ht="15" customHeight="1" x14ac:dyDescent="0.25">
      <c r="A8" s="143" t="s">
        <v>67</v>
      </c>
      <c r="B8" s="38" t="s">
        <v>32</v>
      </c>
      <c r="C8" s="91">
        <v>2012311</v>
      </c>
      <c r="D8" s="45" t="s">
        <v>36</v>
      </c>
      <c r="E8" s="63">
        <v>334</v>
      </c>
      <c r="F8" s="73"/>
      <c r="G8" s="73"/>
      <c r="H8" s="73"/>
      <c r="I8" s="73"/>
      <c r="J8" s="73"/>
      <c r="K8" s="44"/>
      <c r="L8" s="44"/>
      <c r="M8" s="44"/>
      <c r="N8" s="44"/>
      <c r="O8" s="44"/>
      <c r="P8" s="44"/>
      <c r="Q8" s="44"/>
      <c r="R8" s="44"/>
      <c r="S8" s="44"/>
      <c r="T8" s="76" t="s">
        <v>46</v>
      </c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4"/>
      <c r="AH8" s="44"/>
      <c r="AI8" s="44"/>
      <c r="AJ8" s="44"/>
      <c r="AK8" s="73"/>
      <c r="AL8" s="73"/>
      <c r="AM8" s="73"/>
      <c r="AN8" s="73"/>
      <c r="AO8" s="73"/>
      <c r="AP8" s="73"/>
      <c r="AQ8" s="73"/>
      <c r="AR8" s="73"/>
      <c r="AS8" s="73"/>
      <c r="AT8" s="73"/>
      <c r="AU8" s="73"/>
      <c r="AV8" s="73"/>
      <c r="AW8" s="73"/>
      <c r="AX8" s="73"/>
      <c r="AY8" s="73"/>
      <c r="AZ8" s="73"/>
      <c r="BA8" s="74"/>
    </row>
    <row r="9" spans="1:53" ht="15" customHeight="1" thickBot="1" x14ac:dyDescent="0.3">
      <c r="A9" s="145"/>
      <c r="B9" s="87" t="s">
        <v>32</v>
      </c>
      <c r="C9" s="92">
        <v>2011200</v>
      </c>
      <c r="D9" s="67" t="s">
        <v>37</v>
      </c>
      <c r="E9" s="88">
        <v>336</v>
      </c>
      <c r="F9" s="68"/>
      <c r="G9" s="68"/>
      <c r="H9" s="68"/>
      <c r="I9" s="68"/>
      <c r="J9" s="75"/>
      <c r="K9" s="75"/>
      <c r="L9" s="75"/>
      <c r="M9" s="75"/>
      <c r="N9" s="75"/>
      <c r="O9" s="75"/>
      <c r="P9" s="75"/>
      <c r="Q9" s="75"/>
      <c r="R9" s="75"/>
      <c r="S9" s="66"/>
      <c r="T9" s="75"/>
      <c r="U9" s="75"/>
      <c r="V9" s="75"/>
      <c r="W9" s="66"/>
      <c r="X9" s="66"/>
      <c r="Y9" s="75"/>
      <c r="Z9" s="75"/>
      <c r="AA9" s="75"/>
      <c r="AB9" s="75"/>
      <c r="AC9" s="75"/>
      <c r="AD9" s="75"/>
      <c r="AE9" s="75"/>
      <c r="AF9" s="75"/>
      <c r="AG9" s="75"/>
      <c r="AH9" s="75"/>
      <c r="AI9" s="75"/>
      <c r="AJ9" s="75"/>
      <c r="AK9" s="75"/>
      <c r="AL9" s="75"/>
      <c r="AM9" s="68"/>
      <c r="AN9" s="68"/>
      <c r="AO9" s="68"/>
      <c r="AP9" s="68"/>
      <c r="AQ9" s="68"/>
      <c r="AR9" s="68"/>
      <c r="AS9" s="68"/>
      <c r="AT9" s="68"/>
      <c r="AU9" s="68"/>
      <c r="AV9" s="68"/>
      <c r="AW9" s="68"/>
      <c r="AX9" s="68"/>
      <c r="AY9" s="68"/>
      <c r="AZ9" s="68"/>
      <c r="BA9" s="70"/>
    </row>
    <row r="10" spans="1:53" ht="15" customHeight="1" x14ac:dyDescent="0.25">
      <c r="A10" s="141" t="s">
        <v>47</v>
      </c>
      <c r="B10" s="59" t="s">
        <v>25</v>
      </c>
      <c r="C10" s="83">
        <v>16318</v>
      </c>
      <c r="D10" s="62" t="s">
        <v>38</v>
      </c>
      <c r="E10" s="18" t="s">
        <v>55</v>
      </c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49"/>
      <c r="AB10" s="49"/>
      <c r="AC10" s="49"/>
      <c r="AD10" s="49"/>
      <c r="AE10" s="49"/>
      <c r="AF10" s="49"/>
      <c r="AG10" s="49"/>
      <c r="AH10" s="49"/>
      <c r="AI10" s="49"/>
      <c r="AJ10" s="49"/>
      <c r="AK10" s="49"/>
      <c r="AL10" s="49"/>
      <c r="AM10" s="49"/>
      <c r="AN10" s="49"/>
      <c r="AO10" s="49"/>
      <c r="AP10" s="49"/>
      <c r="AQ10" s="49"/>
      <c r="AR10" s="49"/>
      <c r="AS10" s="49"/>
      <c r="AT10" s="49"/>
      <c r="AU10" s="49"/>
      <c r="AV10" s="49"/>
      <c r="AW10" s="49"/>
      <c r="AX10" s="49"/>
      <c r="AY10" s="49"/>
      <c r="AZ10" s="49"/>
      <c r="BA10" s="50"/>
    </row>
    <row r="11" spans="1:53" ht="15" customHeight="1" thickBot="1" x14ac:dyDescent="0.3">
      <c r="A11" s="142"/>
      <c r="B11" s="40" t="s">
        <v>69</v>
      </c>
      <c r="C11" s="40">
        <v>17495</v>
      </c>
      <c r="D11" s="40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  <c r="AE11" s="40"/>
      <c r="AF11" s="40"/>
      <c r="AG11" s="40"/>
      <c r="AH11" s="40"/>
      <c r="AI11" s="40"/>
      <c r="AJ11" s="40"/>
      <c r="AK11" s="40"/>
      <c r="AL11" s="40"/>
      <c r="AM11" s="40"/>
      <c r="AN11" s="40"/>
      <c r="AO11" s="40"/>
      <c r="AP11" s="40"/>
      <c r="AQ11" s="40"/>
      <c r="AR11" s="40"/>
      <c r="AS11" s="40"/>
      <c r="AT11" s="40"/>
      <c r="AU11" s="40"/>
      <c r="AV11" s="40"/>
      <c r="AW11" s="40"/>
      <c r="AX11" s="40"/>
      <c r="AY11" s="40"/>
      <c r="AZ11" s="40"/>
      <c r="BA11" s="57"/>
    </row>
    <row r="12" spans="1:53" ht="15" customHeight="1" x14ac:dyDescent="0.25">
      <c r="A12" s="143" t="s">
        <v>70</v>
      </c>
      <c r="B12" s="58" t="s">
        <v>23</v>
      </c>
      <c r="C12" s="89" t="s">
        <v>26</v>
      </c>
      <c r="D12" s="84" t="s">
        <v>38</v>
      </c>
      <c r="E12" s="58" t="s">
        <v>49</v>
      </c>
      <c r="F12" s="23"/>
      <c r="G12" s="23"/>
      <c r="H12" s="23"/>
      <c r="I12" s="46"/>
      <c r="J12" s="46"/>
      <c r="K12" s="46"/>
      <c r="L12" s="46"/>
      <c r="M12" s="46"/>
      <c r="N12" s="46"/>
      <c r="O12" s="46"/>
      <c r="P12" s="46"/>
      <c r="Q12" s="46"/>
      <c r="R12" s="47" t="s">
        <v>46</v>
      </c>
      <c r="S12" s="46"/>
      <c r="T12" s="46"/>
      <c r="U12" s="46"/>
      <c r="V12" s="46"/>
      <c r="W12" s="46"/>
      <c r="X12" s="46"/>
      <c r="Y12" s="46"/>
      <c r="Z12" s="46"/>
      <c r="AA12" s="46"/>
      <c r="AB12" s="47" t="s">
        <v>44</v>
      </c>
      <c r="AC12" s="47"/>
      <c r="AD12" s="46"/>
      <c r="AE12" s="46"/>
      <c r="AF12" s="46"/>
      <c r="AG12" s="46"/>
      <c r="AH12" s="46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23"/>
      <c r="AW12" s="23"/>
      <c r="AX12" s="23"/>
      <c r="AY12" s="23"/>
      <c r="AZ12" s="23"/>
      <c r="BA12" s="71"/>
    </row>
    <row r="13" spans="1:53" ht="15" customHeight="1" x14ac:dyDescent="0.25">
      <c r="A13" s="144"/>
      <c r="B13" s="34" t="s">
        <v>24</v>
      </c>
      <c r="C13" s="19" t="s">
        <v>27</v>
      </c>
      <c r="D13" s="20" t="s">
        <v>38</v>
      </c>
      <c r="E13" s="28" t="s">
        <v>50</v>
      </c>
      <c r="F13" s="33"/>
      <c r="G13" s="33"/>
      <c r="H13" s="33"/>
      <c r="I13" s="33"/>
      <c r="J13" s="33"/>
      <c r="K13" s="36"/>
      <c r="L13" s="36"/>
      <c r="M13" s="36"/>
      <c r="N13" s="36"/>
      <c r="O13" s="36"/>
      <c r="P13" s="36"/>
      <c r="Q13" s="36"/>
      <c r="R13" s="36"/>
      <c r="S13" s="35" t="s">
        <v>46</v>
      </c>
      <c r="T13" s="36"/>
      <c r="U13" s="36"/>
      <c r="V13" s="36"/>
      <c r="W13" s="36"/>
      <c r="X13" s="36"/>
      <c r="Y13" s="36"/>
      <c r="Z13" s="36"/>
      <c r="AA13" s="36"/>
      <c r="AB13" s="35" t="s">
        <v>44</v>
      </c>
      <c r="AC13" s="36"/>
      <c r="AD13" s="36"/>
      <c r="AE13" s="36"/>
      <c r="AF13" s="36"/>
      <c r="AG13" s="36"/>
      <c r="AH13" s="36"/>
      <c r="AI13" s="33"/>
      <c r="AJ13" s="33"/>
      <c r="AK13" s="33"/>
      <c r="AL13" s="33"/>
      <c r="AM13" s="33"/>
      <c r="AN13" s="33"/>
      <c r="AO13" s="33"/>
      <c r="AP13" s="33"/>
      <c r="AQ13" s="33"/>
      <c r="AR13" s="33"/>
      <c r="AS13" s="33"/>
      <c r="AT13" s="33"/>
      <c r="AU13" s="33"/>
      <c r="AV13" s="33"/>
      <c r="AW13" s="33"/>
      <c r="AX13" s="33"/>
      <c r="AY13" s="33"/>
      <c r="AZ13" s="33"/>
      <c r="BA13" s="51"/>
    </row>
    <row r="14" spans="1:53" x14ac:dyDescent="0.25">
      <c r="A14" s="144"/>
      <c r="B14" s="34" t="s">
        <v>24</v>
      </c>
      <c r="C14" s="19" t="s">
        <v>28</v>
      </c>
      <c r="D14" s="20" t="s">
        <v>38</v>
      </c>
      <c r="E14" s="27" t="s">
        <v>51</v>
      </c>
      <c r="F14" s="33"/>
      <c r="G14" s="33"/>
      <c r="H14" s="33"/>
      <c r="I14" s="33"/>
      <c r="J14" s="36"/>
      <c r="K14" s="36"/>
      <c r="L14" s="36"/>
      <c r="M14" s="36"/>
      <c r="N14" s="36"/>
      <c r="O14" s="35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35" t="s">
        <v>44</v>
      </c>
      <c r="AD14" s="36"/>
      <c r="AE14" s="36"/>
      <c r="AF14" s="36"/>
      <c r="AG14" s="36"/>
      <c r="AH14" s="36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51"/>
    </row>
    <row r="15" spans="1:53" x14ac:dyDescent="0.25">
      <c r="A15" s="144"/>
      <c r="B15" s="34" t="s">
        <v>24</v>
      </c>
      <c r="C15" s="19" t="s">
        <v>29</v>
      </c>
      <c r="D15" s="20" t="s">
        <v>38</v>
      </c>
      <c r="E15" s="27" t="s">
        <v>52</v>
      </c>
      <c r="F15" s="33"/>
      <c r="G15" s="33"/>
      <c r="H15" s="33"/>
      <c r="I15" s="36"/>
      <c r="J15" s="36"/>
      <c r="K15" s="36"/>
      <c r="L15" s="36"/>
      <c r="M15" s="36"/>
      <c r="N15" s="36"/>
      <c r="O15" s="35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5"/>
      <c r="AB15" s="36"/>
      <c r="AC15" s="36"/>
      <c r="AD15" s="36"/>
      <c r="AE15" s="36"/>
      <c r="AF15" s="36"/>
      <c r="AG15" s="36"/>
      <c r="AH15" s="36"/>
      <c r="AI15" s="33"/>
      <c r="AJ15" s="33"/>
      <c r="AK15" s="33"/>
      <c r="AL15" s="33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33"/>
      <c r="BA15" s="51"/>
    </row>
    <row r="16" spans="1:53" ht="18" customHeight="1" x14ac:dyDescent="0.25">
      <c r="A16" s="144"/>
      <c r="B16" s="34" t="s">
        <v>45</v>
      </c>
      <c r="C16" s="90"/>
      <c r="D16" s="20" t="s">
        <v>38</v>
      </c>
      <c r="E16" s="27" t="s">
        <v>56</v>
      </c>
      <c r="F16" s="33"/>
      <c r="G16" s="33"/>
      <c r="H16" s="33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  <c r="AD16" s="36"/>
      <c r="AE16" s="36"/>
      <c r="AF16" s="35"/>
      <c r="AG16" s="36"/>
      <c r="AH16" s="36"/>
      <c r="AI16" s="33"/>
      <c r="AJ16" s="33"/>
      <c r="AK16" s="33"/>
      <c r="AL16" s="33"/>
      <c r="AM16" s="33"/>
      <c r="AN16" s="33"/>
      <c r="AO16" s="33"/>
      <c r="AP16" s="33"/>
      <c r="AQ16" s="33"/>
      <c r="AR16" s="33"/>
      <c r="AS16" s="33"/>
      <c r="AT16" s="33"/>
      <c r="AU16" s="33"/>
      <c r="AV16" s="33"/>
      <c r="AW16" s="33"/>
      <c r="AX16" s="33"/>
      <c r="AY16" s="33"/>
      <c r="AZ16" s="33"/>
      <c r="BA16" s="51"/>
    </row>
    <row r="17" spans="1:53" x14ac:dyDescent="0.25">
      <c r="A17" s="144"/>
      <c r="B17" s="34" t="s">
        <v>24</v>
      </c>
      <c r="C17" s="19" t="s">
        <v>30</v>
      </c>
      <c r="D17" s="20" t="s">
        <v>38</v>
      </c>
      <c r="E17" s="27" t="s">
        <v>53</v>
      </c>
      <c r="F17" s="33"/>
      <c r="G17" s="33"/>
      <c r="H17" s="33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5" t="s">
        <v>46</v>
      </c>
      <c r="T17" s="36"/>
      <c r="U17" s="36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G17" s="35"/>
      <c r="AH17" s="36"/>
      <c r="AI17" s="33"/>
      <c r="AJ17" s="33"/>
      <c r="AK17" s="33"/>
      <c r="AL17" s="33"/>
      <c r="AM17" s="33"/>
      <c r="AN17" s="33"/>
      <c r="AO17" s="33"/>
      <c r="AP17" s="33"/>
      <c r="AQ17" s="33"/>
      <c r="AR17" s="33"/>
      <c r="AS17" s="33"/>
      <c r="AT17" s="33"/>
      <c r="AU17" s="33"/>
      <c r="AV17" s="33"/>
      <c r="AW17" s="33"/>
      <c r="AX17" s="33"/>
      <c r="AY17" s="33"/>
      <c r="AZ17" s="33"/>
      <c r="BA17" s="51"/>
    </row>
    <row r="18" spans="1:53" ht="15.75" thickBot="1" x14ac:dyDescent="0.3">
      <c r="A18" s="142"/>
      <c r="B18" s="40" t="s">
        <v>24</v>
      </c>
      <c r="C18" s="72" t="s">
        <v>31</v>
      </c>
      <c r="D18" s="82" t="s">
        <v>38</v>
      </c>
      <c r="E18" s="52" t="s">
        <v>54</v>
      </c>
      <c r="F18" s="56"/>
      <c r="G18" s="56"/>
      <c r="H18" s="56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5" t="s">
        <v>46</v>
      </c>
      <c r="T18" s="54"/>
      <c r="U18" s="54"/>
      <c r="V18" s="54"/>
      <c r="W18" s="54"/>
      <c r="X18" s="54"/>
      <c r="Y18" s="54"/>
      <c r="Z18" s="54"/>
      <c r="AA18" s="54"/>
      <c r="AB18" s="54"/>
      <c r="AC18" s="54"/>
      <c r="AD18" s="54"/>
      <c r="AE18" s="54"/>
      <c r="AF18" s="54"/>
      <c r="AG18" s="55"/>
      <c r="AH18" s="54"/>
      <c r="AI18" s="56"/>
      <c r="AJ18" s="56"/>
      <c r="AK18" s="56"/>
      <c r="AL18" s="56"/>
      <c r="AM18" s="56"/>
      <c r="AN18" s="56"/>
      <c r="AO18" s="56"/>
      <c r="AP18" s="56"/>
      <c r="AQ18" s="56"/>
      <c r="AR18" s="56"/>
      <c r="AS18" s="56"/>
      <c r="AT18" s="56"/>
      <c r="AU18" s="56"/>
      <c r="AV18" s="56"/>
      <c r="AW18" s="56"/>
      <c r="AX18" s="56"/>
      <c r="AY18" s="56"/>
      <c r="AZ18" s="56"/>
      <c r="BA18" s="57"/>
    </row>
    <row r="19" spans="1:53" ht="15.75" customHeight="1" x14ac:dyDescent="0.25">
      <c r="A19" s="143" t="s">
        <v>71</v>
      </c>
      <c r="B19" s="38" t="s">
        <v>32</v>
      </c>
      <c r="C19" s="61" t="s">
        <v>33</v>
      </c>
      <c r="D19" s="45" t="s">
        <v>39</v>
      </c>
      <c r="E19" s="58">
        <v>187</v>
      </c>
      <c r="F19" s="45" t="s">
        <v>68</v>
      </c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71"/>
    </row>
    <row r="20" spans="1:53" x14ac:dyDescent="0.25">
      <c r="A20" s="144"/>
      <c r="B20" s="41" t="s">
        <v>32</v>
      </c>
      <c r="C20" s="39">
        <v>2012309</v>
      </c>
      <c r="D20" s="37" t="s">
        <v>40</v>
      </c>
      <c r="E20" s="64">
        <v>335</v>
      </c>
      <c r="F20" s="37"/>
      <c r="G20" s="34"/>
      <c r="H20" s="34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  <c r="AD20" s="35"/>
      <c r="AE20" s="36"/>
      <c r="AF20" s="36"/>
      <c r="AG20" s="34"/>
      <c r="AH20" s="34"/>
      <c r="AI20" s="34"/>
      <c r="AJ20" s="34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51"/>
    </row>
    <row r="21" spans="1:53" ht="15.75" thickBot="1" x14ac:dyDescent="0.3">
      <c r="A21" s="142"/>
      <c r="B21" s="60" t="s">
        <v>32</v>
      </c>
      <c r="C21" s="40"/>
      <c r="D21" s="53" t="s">
        <v>57</v>
      </c>
      <c r="E21" s="86">
        <v>170</v>
      </c>
      <c r="F21" s="53"/>
      <c r="G21" s="53"/>
      <c r="H21" s="53"/>
      <c r="I21" s="53"/>
      <c r="J21" s="54"/>
      <c r="K21" s="54"/>
      <c r="L21" s="54"/>
      <c r="M21" s="54"/>
      <c r="N21" s="54"/>
      <c r="O21" s="54"/>
      <c r="P21" s="54"/>
      <c r="Q21" s="54"/>
      <c r="R21" s="54"/>
      <c r="S21" s="55"/>
      <c r="T21" s="54"/>
      <c r="U21" s="54"/>
      <c r="V21" s="54"/>
      <c r="W21" s="55"/>
      <c r="X21" s="55"/>
      <c r="Y21" s="54"/>
      <c r="Z21" s="54"/>
      <c r="AA21" s="54"/>
      <c r="AB21" s="54"/>
      <c r="AC21" s="54"/>
      <c r="AD21" s="54"/>
      <c r="AE21" s="54"/>
      <c r="AF21" s="54"/>
      <c r="AG21" s="54"/>
      <c r="AH21" s="54"/>
      <c r="AI21" s="54"/>
      <c r="AJ21" s="54"/>
      <c r="AK21" s="54"/>
      <c r="AL21" s="53"/>
      <c r="AM21" s="53"/>
      <c r="AN21" s="53"/>
      <c r="AO21" s="53"/>
      <c r="AP21" s="53"/>
      <c r="AQ21" s="53"/>
      <c r="AR21" s="53"/>
      <c r="AS21" s="53"/>
      <c r="AT21" s="53"/>
      <c r="AU21" s="56"/>
      <c r="AV21" s="56"/>
      <c r="AW21" s="56"/>
      <c r="AX21" s="56"/>
      <c r="AY21" s="56"/>
      <c r="AZ21" s="56"/>
      <c r="BA21" s="57"/>
    </row>
    <row r="22" spans="1:53" x14ac:dyDescent="0.25">
      <c r="A22" s="77"/>
      <c r="B22" s="78"/>
      <c r="C22" s="79"/>
      <c r="D22" s="80"/>
      <c r="E22" s="81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  <c r="R22" s="80"/>
      <c r="S22" s="80"/>
      <c r="T22" s="80"/>
      <c r="U22" s="80"/>
      <c r="V22" s="80"/>
      <c r="W22" s="80"/>
      <c r="X22" s="80"/>
      <c r="Y22" s="80"/>
      <c r="Z22" s="80"/>
      <c r="AA22" s="80"/>
      <c r="AB22" s="80"/>
      <c r="AC22" s="80"/>
      <c r="AD22" s="80"/>
      <c r="AE22" s="80"/>
      <c r="AF22" s="80"/>
      <c r="AG22" s="80"/>
      <c r="AH22" s="80"/>
      <c r="AI22" s="80"/>
      <c r="AJ22" s="80"/>
      <c r="AK22" s="80"/>
      <c r="AL22" s="80"/>
      <c r="AM22" s="29"/>
      <c r="AN22" s="29"/>
      <c r="AO22" s="29"/>
      <c r="AP22" s="29"/>
      <c r="AQ22" s="29"/>
      <c r="AR22" s="29"/>
      <c r="AS22" s="29"/>
      <c r="AT22" s="29"/>
      <c r="AU22" s="29"/>
      <c r="AV22" s="29"/>
      <c r="AW22" s="29"/>
      <c r="AX22" s="29"/>
      <c r="AY22" s="29"/>
      <c r="AZ22" s="29"/>
      <c r="BA22" s="29"/>
    </row>
    <row r="23" spans="1:53" x14ac:dyDescent="0.25">
      <c r="A23" s="77"/>
      <c r="B23" s="78"/>
      <c r="C23" s="79"/>
      <c r="D23" s="80"/>
      <c r="E23" s="81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80"/>
      <c r="X23" s="80"/>
      <c r="Y23" s="80"/>
      <c r="Z23" s="80"/>
      <c r="AA23" s="80"/>
      <c r="AB23" s="80"/>
      <c r="AC23" s="80"/>
      <c r="AD23" s="80"/>
      <c r="AE23" s="80"/>
      <c r="AF23" s="80"/>
      <c r="AG23" s="80"/>
      <c r="AH23" s="80"/>
      <c r="AI23" s="80"/>
      <c r="AJ23" s="80"/>
      <c r="AK23" s="80"/>
      <c r="AL23" s="80"/>
      <c r="AM23" s="29"/>
      <c r="AN23" s="29"/>
      <c r="AO23" s="29"/>
      <c r="AP23" s="29"/>
      <c r="AQ23" s="29"/>
      <c r="AR23" s="29"/>
      <c r="AS23" s="29"/>
      <c r="AT23" s="29"/>
      <c r="AU23" s="29"/>
      <c r="AV23" s="29"/>
      <c r="AW23" s="29"/>
      <c r="AX23" s="29"/>
      <c r="AY23" s="29"/>
      <c r="AZ23" s="29"/>
      <c r="BA23" s="29"/>
    </row>
    <row r="24" spans="1:53" x14ac:dyDescent="0.25">
      <c r="A24" s="77"/>
      <c r="B24" s="78"/>
      <c r="C24" s="79"/>
      <c r="D24" s="80"/>
      <c r="E24" s="81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  <c r="R24" s="80"/>
      <c r="S24" s="80"/>
      <c r="T24" s="80"/>
      <c r="U24" s="80"/>
      <c r="V24" s="80"/>
      <c r="W24" s="80"/>
      <c r="X24" s="80"/>
      <c r="Y24" s="80"/>
      <c r="Z24" s="80"/>
      <c r="AA24" s="80"/>
      <c r="AB24" s="80"/>
      <c r="AC24" s="80"/>
      <c r="AD24" s="80"/>
      <c r="AE24" s="80"/>
      <c r="AF24" s="80"/>
      <c r="AG24" s="80"/>
      <c r="AH24" s="80"/>
      <c r="AI24" s="80"/>
      <c r="AJ24" s="80"/>
      <c r="AK24" s="80"/>
      <c r="AL24" s="80"/>
      <c r="AM24" s="29"/>
      <c r="AN24" s="29"/>
      <c r="AO24" s="29"/>
      <c r="AP24" s="29"/>
      <c r="AQ24" s="29"/>
      <c r="AR24" s="29"/>
      <c r="AS24" s="29"/>
      <c r="AT24" s="29"/>
      <c r="AU24" s="29"/>
      <c r="AV24" s="29"/>
      <c r="AW24" s="29"/>
      <c r="AX24" s="29"/>
      <c r="AY24" s="29"/>
      <c r="AZ24" s="29"/>
      <c r="BA24" s="29"/>
    </row>
    <row r="25" spans="1:53" x14ac:dyDescent="0.25">
      <c r="A25" s="77"/>
      <c r="B25" s="78"/>
      <c r="C25" s="79"/>
      <c r="D25" s="80"/>
      <c r="E25" s="81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0"/>
      <c r="R25" s="80"/>
      <c r="S25" s="80"/>
      <c r="T25" s="80"/>
      <c r="U25" s="80"/>
      <c r="V25" s="80"/>
      <c r="W25" s="80"/>
      <c r="X25" s="80"/>
      <c r="Y25" s="80"/>
      <c r="Z25" s="80"/>
      <c r="AA25" s="80"/>
      <c r="AB25" s="80"/>
      <c r="AC25" s="80"/>
      <c r="AD25" s="80"/>
      <c r="AE25" s="80"/>
      <c r="AF25" s="80"/>
      <c r="AG25" s="80"/>
      <c r="AH25" s="80"/>
      <c r="AI25" s="80"/>
      <c r="AJ25" s="80"/>
      <c r="AK25" s="80"/>
      <c r="AL25" s="80"/>
      <c r="AM25" s="29"/>
      <c r="AN25" s="29"/>
      <c r="AO25" s="29"/>
      <c r="AP25" s="29"/>
      <c r="AQ25" s="29"/>
      <c r="AR25" s="29"/>
      <c r="AS25" s="29"/>
      <c r="AT25" s="29"/>
      <c r="AU25" s="29"/>
      <c r="AV25" s="29"/>
      <c r="AW25" s="29"/>
      <c r="AX25" s="29"/>
      <c r="AY25" s="29"/>
      <c r="AZ25" s="29"/>
      <c r="BA25" s="29"/>
    </row>
    <row r="26" spans="1:53" x14ac:dyDescent="0.25">
      <c r="A26" s="77"/>
      <c r="B26" s="78"/>
      <c r="C26" s="79"/>
      <c r="D26" s="80"/>
      <c r="E26" s="81"/>
      <c r="F26" s="80"/>
      <c r="G26" s="80"/>
      <c r="H26" s="80"/>
      <c r="I26" s="80"/>
      <c r="J26" s="80"/>
      <c r="K26" s="80"/>
      <c r="L26" s="80"/>
      <c r="M26" s="80"/>
      <c r="N26" s="80"/>
      <c r="O26" s="80"/>
      <c r="P26" s="80"/>
      <c r="Q26" s="80"/>
      <c r="R26" s="80"/>
      <c r="S26" s="80"/>
      <c r="T26" s="80"/>
      <c r="U26" s="80"/>
      <c r="V26" s="80"/>
      <c r="W26" s="80"/>
      <c r="X26" s="80"/>
      <c r="Y26" s="80"/>
      <c r="Z26" s="80"/>
      <c r="AA26" s="80"/>
      <c r="AB26" s="80"/>
      <c r="AC26" s="80"/>
      <c r="AD26" s="80"/>
      <c r="AE26" s="80"/>
      <c r="AF26" s="80"/>
      <c r="AG26" s="80"/>
      <c r="AH26" s="80"/>
      <c r="AI26" s="80"/>
      <c r="AJ26" s="80"/>
      <c r="AK26" s="80"/>
      <c r="AL26" s="80"/>
      <c r="AM26" s="29"/>
      <c r="AN26" s="29"/>
      <c r="AO26" s="29"/>
      <c r="AP26" s="29"/>
      <c r="AQ26" s="29"/>
      <c r="AR26" s="29"/>
      <c r="AS26" s="29"/>
      <c r="AT26" s="29"/>
      <c r="AU26" s="29"/>
      <c r="AV26" s="29"/>
      <c r="AW26" s="29"/>
      <c r="AX26" s="29"/>
      <c r="AY26" s="29"/>
      <c r="AZ26" s="29"/>
      <c r="BA26" s="29"/>
    </row>
    <row r="27" spans="1:53" x14ac:dyDescent="0.25">
      <c r="A27" s="77"/>
      <c r="B27" s="78"/>
      <c r="C27" s="79"/>
      <c r="D27" s="80"/>
      <c r="E27" s="81"/>
      <c r="F27" s="80"/>
      <c r="G27" s="80"/>
      <c r="H27" s="80"/>
      <c r="I27" s="80"/>
      <c r="J27" s="80"/>
      <c r="K27" s="80"/>
      <c r="L27" s="80"/>
      <c r="M27" s="80"/>
      <c r="N27" s="80"/>
      <c r="O27" s="80"/>
      <c r="P27" s="80"/>
      <c r="Q27" s="80"/>
      <c r="R27" s="80"/>
      <c r="S27" s="80"/>
      <c r="T27" s="80"/>
      <c r="U27" s="80"/>
      <c r="V27" s="80"/>
      <c r="W27" s="80"/>
      <c r="X27" s="80"/>
      <c r="Y27" s="80"/>
      <c r="Z27" s="80"/>
      <c r="AA27" s="80"/>
      <c r="AB27" s="80"/>
      <c r="AC27" s="80"/>
      <c r="AD27" s="80"/>
      <c r="AE27" s="80"/>
      <c r="AF27" s="80"/>
      <c r="AG27" s="80"/>
      <c r="AH27" s="80"/>
      <c r="AI27" s="80"/>
      <c r="AJ27" s="80"/>
      <c r="AK27" s="80"/>
      <c r="AL27" s="80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29"/>
      <c r="AX27" s="29"/>
      <c r="AY27" s="29"/>
      <c r="AZ27" s="29"/>
      <c r="BA27" s="29"/>
    </row>
    <row r="28" spans="1:53" x14ac:dyDescent="0.25">
      <c r="A28" s="77"/>
      <c r="B28" s="78"/>
      <c r="C28" s="79"/>
      <c r="D28" s="80"/>
      <c r="E28" s="81"/>
      <c r="F28" s="80"/>
      <c r="G28" s="80"/>
      <c r="H28" s="80"/>
      <c r="I28" s="80"/>
      <c r="J28" s="80"/>
      <c r="K28" s="80"/>
      <c r="L28" s="80"/>
      <c r="M28" s="80"/>
      <c r="N28" s="80"/>
      <c r="O28" s="80"/>
      <c r="P28" s="80"/>
      <c r="Q28" s="80"/>
      <c r="R28" s="80"/>
      <c r="S28" s="80"/>
      <c r="T28" s="80"/>
      <c r="U28" s="80"/>
      <c r="V28" s="80"/>
      <c r="W28" s="80"/>
      <c r="X28" s="80"/>
      <c r="Y28" s="80"/>
      <c r="Z28" s="80"/>
      <c r="AA28" s="80"/>
      <c r="AB28" s="80"/>
      <c r="AC28" s="80"/>
      <c r="AD28" s="80"/>
      <c r="AE28" s="80"/>
      <c r="AF28" s="80"/>
      <c r="AG28" s="80"/>
      <c r="AH28" s="80"/>
      <c r="AI28" s="80"/>
      <c r="AJ28" s="80"/>
      <c r="AK28" s="80"/>
      <c r="AL28" s="80"/>
      <c r="AM28" s="29"/>
      <c r="AN28" s="29"/>
      <c r="AO28" s="29"/>
      <c r="AP28" s="29"/>
      <c r="AQ28" s="29"/>
      <c r="AR28" s="29"/>
      <c r="AS28" s="29"/>
      <c r="AT28" s="29"/>
      <c r="AU28" s="29"/>
      <c r="AV28" s="29"/>
      <c r="AW28" s="29"/>
      <c r="AX28" s="29"/>
      <c r="AY28" s="29"/>
      <c r="AZ28" s="29"/>
      <c r="BA28" s="29"/>
    </row>
    <row r="29" spans="1:53" x14ac:dyDescent="0.25">
      <c r="A29" s="77"/>
      <c r="B29" s="78"/>
      <c r="C29" s="79"/>
      <c r="D29" s="80"/>
      <c r="E29" s="81"/>
      <c r="F29" s="80"/>
      <c r="G29" s="80"/>
      <c r="H29" s="80"/>
      <c r="I29" s="80"/>
      <c r="J29" s="80"/>
      <c r="K29" s="80"/>
      <c r="L29" s="80"/>
      <c r="M29" s="80"/>
      <c r="N29" s="80"/>
      <c r="O29" s="80"/>
      <c r="P29" s="80"/>
      <c r="Q29" s="80"/>
      <c r="R29" s="80"/>
      <c r="S29" s="80"/>
      <c r="T29" s="80"/>
      <c r="U29" s="80"/>
      <c r="V29" s="80"/>
      <c r="W29" s="80"/>
      <c r="X29" s="80"/>
      <c r="Y29" s="80"/>
      <c r="Z29" s="80"/>
      <c r="AA29" s="80"/>
      <c r="AB29" s="80"/>
      <c r="AC29" s="80"/>
      <c r="AD29" s="80"/>
      <c r="AE29" s="80"/>
      <c r="AF29" s="80"/>
      <c r="AG29" s="80"/>
      <c r="AH29" s="80"/>
      <c r="AI29" s="80"/>
      <c r="AJ29" s="80"/>
      <c r="AK29" s="80"/>
      <c r="AL29" s="80"/>
      <c r="AM29" s="29"/>
      <c r="AN29" s="29"/>
      <c r="AO29" s="29"/>
      <c r="AP29" s="29"/>
      <c r="AQ29" s="29"/>
      <c r="AR29" s="29"/>
      <c r="AS29" s="29"/>
      <c r="AT29" s="29"/>
      <c r="AU29" s="29"/>
      <c r="AV29" s="29"/>
      <c r="AW29" s="29"/>
      <c r="AX29" s="29"/>
      <c r="AY29" s="29"/>
      <c r="AZ29" s="29"/>
      <c r="BA29" s="29"/>
    </row>
    <row r="31" spans="1:53" x14ac:dyDescent="0.25">
      <c r="I31" s="43"/>
      <c r="J31" s="43"/>
      <c r="K31" s="32" t="s">
        <v>58</v>
      </c>
    </row>
    <row r="33" spans="9:11" x14ac:dyDescent="0.25">
      <c r="I33" s="65"/>
      <c r="J33" s="65"/>
      <c r="K33" s="32" t="s">
        <v>59</v>
      </c>
    </row>
    <row r="34" spans="9:11" x14ac:dyDescent="0.25">
      <c r="I34" s="42"/>
      <c r="J34" s="42"/>
      <c r="K34" s="32" t="s">
        <v>60</v>
      </c>
    </row>
  </sheetData>
  <mergeCells count="31">
    <mergeCell ref="A10:A11"/>
    <mergeCell ref="A12:A18"/>
    <mergeCell ref="A19:A21"/>
    <mergeCell ref="AT3:AU3"/>
    <mergeCell ref="AV3:AW3"/>
    <mergeCell ref="A5:A7"/>
    <mergeCell ref="A8:A9"/>
    <mergeCell ref="AH3:AI3"/>
    <mergeCell ref="AJ3:AK3"/>
    <mergeCell ref="AL3:AM3"/>
    <mergeCell ref="V3:W3"/>
    <mergeCell ref="X3:Y3"/>
    <mergeCell ref="Z3:AA3"/>
    <mergeCell ref="AB3:AC3"/>
    <mergeCell ref="AD3:AE3"/>
    <mergeCell ref="AF3:AG3"/>
    <mergeCell ref="A2:B2"/>
    <mergeCell ref="F2:BA2"/>
    <mergeCell ref="F3:G3"/>
    <mergeCell ref="H3:I3"/>
    <mergeCell ref="J3:K3"/>
    <mergeCell ref="L3:M3"/>
    <mergeCell ref="N3:O3"/>
    <mergeCell ref="P3:Q3"/>
    <mergeCell ref="R3:S3"/>
    <mergeCell ref="T3:U3"/>
    <mergeCell ref="AX3:AY3"/>
    <mergeCell ref="AZ3:BA3"/>
    <mergeCell ref="AN3:AO3"/>
    <mergeCell ref="AP3:AQ3"/>
    <mergeCell ref="AR3:AS3"/>
  </mergeCells>
  <pageMargins left="0.70866141732283472" right="0.70866141732283472" top="0.74803149606299213" bottom="0.74803149606299213" header="0.31496062992125984" footer="0.31496062992125984"/>
  <pageSetup paperSize="9" scale="65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BA26"/>
  <sheetViews>
    <sheetView workbookViewId="0">
      <pane ySplit="3" topLeftCell="A4" activePane="bottomLeft" state="frozen"/>
      <selection activeCell="X18" sqref="X18"/>
      <selection pane="bottomLeft" activeCell="F17" sqref="F17:BN24"/>
    </sheetView>
  </sheetViews>
  <sheetFormatPr defaultRowHeight="15" x14ac:dyDescent="0.25"/>
  <cols>
    <col min="1" max="1" customWidth="true" style="32" width="14.7109375" collapsed="true"/>
    <col min="2" max="2" customWidth="true" style="32" width="23.85546875" collapsed="true"/>
    <col min="3" max="3" customWidth="true" style="32" width="11.42578125" collapsed="true"/>
    <col min="4" max="4" customWidth="true" style="32" width="25.85546875" collapsed="true"/>
    <col min="5" max="5" customWidth="true" style="32" width="22.140625" collapsed="true"/>
    <col min="6" max="53" customWidth="true" style="32" width="3.28515625" collapsed="true"/>
    <col min="54" max="16384" style="32" width="9.140625" collapsed="true"/>
  </cols>
  <sheetData>
    <row r="2" spans="1:53" ht="21.75" thickBot="1" x14ac:dyDescent="0.4">
      <c r="A2" s="137" t="s">
        <v>21</v>
      </c>
      <c r="B2" s="137"/>
      <c r="C2" s="16" t="s">
        <v>87</v>
      </c>
      <c r="F2" s="138" t="s">
        <v>61</v>
      </c>
      <c r="G2" s="138"/>
      <c r="H2" s="138"/>
      <c r="I2" s="138"/>
      <c r="J2" s="138"/>
      <c r="K2" s="138"/>
      <c r="L2" s="138"/>
      <c r="M2" s="138"/>
      <c r="N2" s="138"/>
      <c r="O2" s="138"/>
      <c r="P2" s="138"/>
      <c r="Q2" s="138"/>
      <c r="R2" s="138"/>
      <c r="S2" s="138"/>
      <c r="T2" s="138"/>
      <c r="U2" s="138"/>
      <c r="V2" s="138"/>
      <c r="W2" s="138"/>
      <c r="X2" s="138"/>
      <c r="Y2" s="138"/>
      <c r="Z2" s="138"/>
      <c r="AA2" s="138"/>
      <c r="AB2" s="138"/>
      <c r="AC2" s="138"/>
      <c r="AD2" s="138"/>
      <c r="AE2" s="138"/>
      <c r="AF2" s="138"/>
      <c r="AG2" s="138"/>
      <c r="AH2" s="138"/>
      <c r="AI2" s="138"/>
      <c r="AJ2" s="138"/>
      <c r="AK2" s="138"/>
      <c r="AL2" s="138"/>
      <c r="AM2" s="138"/>
      <c r="AN2" s="138"/>
      <c r="AO2" s="138"/>
      <c r="AP2" s="138"/>
      <c r="AQ2" s="138"/>
      <c r="AR2" s="138"/>
      <c r="AS2" s="138"/>
      <c r="AT2" s="138"/>
      <c r="AU2" s="138"/>
      <c r="AV2" s="138"/>
      <c r="AW2" s="138"/>
      <c r="AX2" s="138"/>
      <c r="AY2" s="138"/>
      <c r="AZ2" s="138"/>
      <c r="BA2" s="138"/>
    </row>
    <row r="3" spans="1:53" ht="15.75" thickBot="1" x14ac:dyDescent="0.3">
      <c r="A3" s="17" t="s">
        <v>16</v>
      </c>
      <c r="B3" s="103" t="s">
        <v>17</v>
      </c>
      <c r="C3" s="103" t="s">
        <v>18</v>
      </c>
      <c r="D3" s="103" t="s">
        <v>19</v>
      </c>
      <c r="E3" s="103" t="s">
        <v>20</v>
      </c>
      <c r="F3" s="139">
        <v>7</v>
      </c>
      <c r="G3" s="139"/>
      <c r="H3" s="139">
        <v>8</v>
      </c>
      <c r="I3" s="139"/>
      <c r="J3" s="139">
        <v>9</v>
      </c>
      <c r="K3" s="139"/>
      <c r="L3" s="139">
        <v>10</v>
      </c>
      <c r="M3" s="139"/>
      <c r="N3" s="139">
        <v>11</v>
      </c>
      <c r="O3" s="139"/>
      <c r="P3" s="139">
        <v>12</v>
      </c>
      <c r="Q3" s="139"/>
      <c r="R3" s="139">
        <v>13</v>
      </c>
      <c r="S3" s="139"/>
      <c r="T3" s="139">
        <v>14</v>
      </c>
      <c r="U3" s="139"/>
      <c r="V3" s="139">
        <v>15</v>
      </c>
      <c r="W3" s="139"/>
      <c r="X3" s="139">
        <v>16</v>
      </c>
      <c r="Y3" s="139"/>
      <c r="Z3" s="146">
        <v>17</v>
      </c>
      <c r="AA3" s="146"/>
      <c r="AB3" s="146">
        <v>18</v>
      </c>
      <c r="AC3" s="146"/>
      <c r="AD3" s="139">
        <v>19</v>
      </c>
      <c r="AE3" s="139"/>
      <c r="AF3" s="139">
        <v>20</v>
      </c>
      <c r="AG3" s="139"/>
      <c r="AH3" s="139">
        <v>21</v>
      </c>
      <c r="AI3" s="139"/>
      <c r="AJ3" s="139">
        <v>22</v>
      </c>
      <c r="AK3" s="139"/>
      <c r="AL3" s="139">
        <v>23</v>
      </c>
      <c r="AM3" s="139"/>
      <c r="AN3" s="139">
        <v>24</v>
      </c>
      <c r="AO3" s="139"/>
      <c r="AP3" s="139">
        <v>1</v>
      </c>
      <c r="AQ3" s="139"/>
      <c r="AR3" s="139">
        <v>2</v>
      </c>
      <c r="AS3" s="139"/>
      <c r="AT3" s="139">
        <v>3</v>
      </c>
      <c r="AU3" s="139"/>
      <c r="AV3" s="139">
        <v>4</v>
      </c>
      <c r="AW3" s="139"/>
      <c r="AX3" s="139">
        <v>5</v>
      </c>
      <c r="AY3" s="139"/>
      <c r="AZ3" s="139">
        <v>6</v>
      </c>
      <c r="BA3" s="140"/>
    </row>
    <row r="4" spans="1:53" ht="15.75" thickBot="1" x14ac:dyDescent="0.3">
      <c r="A4" s="94" t="s">
        <v>8</v>
      </c>
      <c r="B4" s="95"/>
      <c r="C4" s="95"/>
      <c r="D4" s="95"/>
      <c r="E4" s="95"/>
      <c r="F4" s="96"/>
      <c r="G4" s="96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5"/>
      <c r="U4" s="95"/>
      <c r="V4" s="95"/>
      <c r="W4" s="95"/>
      <c r="X4" s="95"/>
      <c r="Y4" s="95"/>
      <c r="Z4" s="95"/>
      <c r="AA4" s="95"/>
      <c r="AB4" s="95"/>
      <c r="AC4" s="95"/>
      <c r="AD4" s="95"/>
      <c r="AE4" s="95"/>
      <c r="AF4" s="95"/>
      <c r="AG4" s="95"/>
      <c r="AH4" s="95"/>
      <c r="AI4" s="95"/>
      <c r="AJ4" s="96"/>
      <c r="AK4" s="96"/>
      <c r="AL4" s="96"/>
      <c r="AM4" s="96"/>
      <c r="AN4" s="96"/>
      <c r="AO4" s="96"/>
      <c r="AP4" s="96"/>
      <c r="AQ4" s="96"/>
      <c r="AR4" s="96"/>
      <c r="AS4" s="96"/>
      <c r="AT4" s="96"/>
      <c r="AU4" s="96"/>
      <c r="AV4" s="96"/>
      <c r="AW4" s="96"/>
      <c r="AX4" s="96"/>
      <c r="AY4" s="96"/>
      <c r="AZ4" s="96"/>
      <c r="BA4" s="97"/>
    </row>
    <row r="5" spans="1:53" ht="15" customHeight="1" thickBot="1" x14ac:dyDescent="0.3">
      <c r="A5" s="141" t="s">
        <v>82</v>
      </c>
      <c r="B5" s="18" t="s">
        <v>23</v>
      </c>
      <c r="C5" s="113" t="s">
        <v>26</v>
      </c>
      <c r="D5" s="62" t="s">
        <v>38</v>
      </c>
      <c r="E5" s="18" t="s">
        <v>49</v>
      </c>
      <c r="F5" s="49"/>
      <c r="G5" s="49"/>
      <c r="H5" s="49"/>
      <c r="I5" s="49"/>
      <c r="J5" s="130"/>
      <c r="K5" s="130"/>
      <c r="L5" s="130"/>
      <c r="M5" s="130"/>
      <c r="N5" s="130"/>
      <c r="O5" s="130"/>
      <c r="P5" s="130"/>
      <c r="Q5" s="130"/>
      <c r="R5" s="131" t="s">
        <v>46</v>
      </c>
      <c r="S5" s="130"/>
      <c r="T5" s="130"/>
      <c r="U5" s="130"/>
      <c r="V5" s="130"/>
      <c r="W5" s="130"/>
      <c r="X5" s="130"/>
      <c r="Y5" s="130"/>
      <c r="Z5" s="130"/>
      <c r="AA5" s="130"/>
      <c r="AB5" s="130"/>
      <c r="AC5" s="130"/>
      <c r="AD5" s="130"/>
      <c r="AE5" s="130"/>
      <c r="AF5" s="130"/>
      <c r="AG5" s="130"/>
      <c r="AH5" s="49"/>
      <c r="AI5" s="49"/>
      <c r="AJ5" s="49"/>
      <c r="AK5" s="49"/>
      <c r="AL5" s="49"/>
      <c r="AM5" s="49"/>
      <c r="AN5" s="49"/>
      <c r="AO5" s="49"/>
      <c r="AP5" s="49"/>
      <c r="AQ5" s="49"/>
      <c r="AR5" s="49"/>
      <c r="AS5" s="49"/>
      <c r="AT5" s="49"/>
      <c r="AU5" s="49"/>
      <c r="AV5" s="49"/>
      <c r="AW5" s="49"/>
      <c r="AX5" s="49"/>
      <c r="AY5" s="49"/>
      <c r="AZ5" s="49"/>
      <c r="BA5" s="50"/>
    </row>
    <row r="6" spans="1:53" ht="15" customHeight="1" x14ac:dyDescent="0.25">
      <c r="A6" s="144"/>
      <c r="B6" s="34" t="s">
        <v>24</v>
      </c>
      <c r="C6" s="19" t="s">
        <v>27</v>
      </c>
      <c r="D6" s="20" t="s">
        <v>38</v>
      </c>
      <c r="E6" s="28" t="s">
        <v>50</v>
      </c>
      <c r="F6" s="34"/>
      <c r="G6" s="34"/>
      <c r="H6" s="34"/>
      <c r="I6" s="34"/>
      <c r="J6" s="36"/>
      <c r="K6" s="36"/>
      <c r="L6" s="36"/>
      <c r="M6" s="36"/>
      <c r="N6" s="36"/>
      <c r="O6" s="36"/>
      <c r="P6" s="36"/>
      <c r="Q6" s="36"/>
      <c r="R6" s="131" t="s">
        <v>46</v>
      </c>
      <c r="S6" s="36"/>
      <c r="T6" s="36"/>
      <c r="U6" s="36"/>
      <c r="V6" s="36"/>
      <c r="W6" s="36"/>
      <c r="X6" s="36"/>
      <c r="Y6" s="36"/>
      <c r="Z6" s="36"/>
      <c r="AA6" s="36"/>
      <c r="AB6" s="36"/>
      <c r="AC6" s="36"/>
      <c r="AD6" s="36"/>
      <c r="AE6" s="36"/>
      <c r="AF6" s="36"/>
      <c r="AG6" s="36"/>
      <c r="AH6" s="34"/>
      <c r="AI6" s="34"/>
      <c r="AJ6" s="34"/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  <c r="AY6" s="34"/>
      <c r="AZ6" s="34"/>
      <c r="BA6" s="51"/>
    </row>
    <row r="7" spans="1:53" ht="15.75" thickBot="1" x14ac:dyDescent="0.3">
      <c r="A7" s="144"/>
      <c r="B7" s="34" t="s">
        <v>24</v>
      </c>
      <c r="C7" s="19" t="s">
        <v>28</v>
      </c>
      <c r="D7" s="20" t="s">
        <v>38</v>
      </c>
      <c r="E7" s="27" t="s">
        <v>51</v>
      </c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132" t="s">
        <v>88</v>
      </c>
      <c r="S7" s="133"/>
      <c r="T7" s="133"/>
      <c r="U7" s="1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  <c r="AG7" s="33"/>
      <c r="AH7" s="33"/>
      <c r="AI7" s="33"/>
      <c r="AJ7" s="33"/>
      <c r="AK7" s="33"/>
      <c r="AL7" s="33"/>
      <c r="AM7" s="33"/>
      <c r="AN7" s="33"/>
      <c r="AO7" s="33"/>
      <c r="AP7" s="33"/>
      <c r="AQ7" s="33"/>
      <c r="AR7" s="33"/>
      <c r="AS7" s="33"/>
      <c r="AT7" s="33"/>
      <c r="AU7" s="33"/>
      <c r="AV7" s="33"/>
      <c r="AW7" s="33"/>
      <c r="AX7" s="33"/>
      <c r="AY7" s="33"/>
      <c r="AZ7" s="33"/>
      <c r="BA7" s="51"/>
    </row>
    <row r="8" spans="1:53" ht="15.75" thickBot="1" x14ac:dyDescent="0.3">
      <c r="A8" s="144"/>
      <c r="B8" s="34" t="s">
        <v>24</v>
      </c>
      <c r="C8" s="19" t="s">
        <v>29</v>
      </c>
      <c r="D8" s="20" t="s">
        <v>38</v>
      </c>
      <c r="E8" s="27" t="s">
        <v>52</v>
      </c>
      <c r="F8" s="33"/>
      <c r="G8" s="33"/>
      <c r="H8" s="33"/>
      <c r="I8" s="33"/>
      <c r="J8" s="33"/>
      <c r="K8" s="36"/>
      <c r="L8" s="36"/>
      <c r="M8" s="36"/>
      <c r="N8" s="36"/>
      <c r="O8" s="36"/>
      <c r="P8" s="36"/>
      <c r="Q8" s="36"/>
      <c r="R8" s="131" t="s">
        <v>46</v>
      </c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  <c r="AD8" s="36"/>
      <c r="AE8" s="36"/>
      <c r="AF8" s="36"/>
      <c r="AG8" s="33"/>
      <c r="AH8" s="33"/>
      <c r="AI8" s="33"/>
      <c r="AJ8" s="33"/>
      <c r="AK8" s="33"/>
      <c r="AL8" s="33"/>
      <c r="AM8" s="33"/>
      <c r="AN8" s="33"/>
      <c r="AO8" s="33"/>
      <c r="AP8" s="33"/>
      <c r="AQ8" s="33"/>
      <c r="AR8" s="33"/>
      <c r="AS8" s="33"/>
      <c r="AT8" s="33"/>
      <c r="AU8" s="33"/>
      <c r="AV8" s="33"/>
      <c r="AW8" s="33"/>
      <c r="AX8" s="33"/>
      <c r="AY8" s="33"/>
      <c r="AZ8" s="33"/>
      <c r="BA8" s="51"/>
    </row>
    <row r="9" spans="1:53" ht="15" customHeight="1" x14ac:dyDescent="0.25">
      <c r="A9" s="144"/>
      <c r="B9" s="34" t="s">
        <v>24</v>
      </c>
      <c r="C9" s="19" t="s">
        <v>30</v>
      </c>
      <c r="D9" s="20" t="s">
        <v>38</v>
      </c>
      <c r="E9" s="27" t="s">
        <v>53</v>
      </c>
      <c r="F9" s="33"/>
      <c r="G9" s="33"/>
      <c r="H9" s="33"/>
      <c r="I9" s="33"/>
      <c r="J9" s="36"/>
      <c r="K9" s="36"/>
      <c r="L9" s="36"/>
      <c r="M9" s="36"/>
      <c r="N9" s="36"/>
      <c r="O9" s="36"/>
      <c r="P9" s="36"/>
      <c r="Q9" s="36"/>
      <c r="R9" s="131" t="s">
        <v>46</v>
      </c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3"/>
      <c r="AI9" s="33"/>
      <c r="AJ9" s="33"/>
      <c r="AK9" s="33"/>
      <c r="AL9" s="33"/>
      <c r="AM9" s="33"/>
      <c r="AN9" s="33"/>
      <c r="AO9" s="33"/>
      <c r="AP9" s="33"/>
      <c r="AQ9" s="33"/>
      <c r="AR9" s="33"/>
      <c r="AS9" s="33"/>
      <c r="AT9" s="33"/>
      <c r="AU9" s="33"/>
      <c r="AV9" s="33"/>
      <c r="AW9" s="33"/>
      <c r="AX9" s="33"/>
      <c r="AY9" s="33"/>
      <c r="AZ9" s="33"/>
      <c r="BA9" s="51"/>
    </row>
    <row r="10" spans="1:53" ht="15" customHeight="1" x14ac:dyDescent="0.25">
      <c r="A10" s="144"/>
      <c r="B10" s="34" t="s">
        <v>24</v>
      </c>
      <c r="C10" s="19" t="s">
        <v>31</v>
      </c>
      <c r="D10" s="20" t="s">
        <v>38</v>
      </c>
      <c r="E10" s="27" t="s">
        <v>54</v>
      </c>
      <c r="F10" s="34"/>
      <c r="G10" s="34"/>
      <c r="H10" s="34"/>
      <c r="I10" s="34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5" t="s">
        <v>7</v>
      </c>
      <c r="U10" s="35"/>
      <c r="V10" s="36"/>
      <c r="W10" s="36"/>
      <c r="X10" s="36"/>
      <c r="Y10" s="36"/>
      <c r="Z10" s="36"/>
      <c r="AA10" s="36"/>
      <c r="AB10" s="36"/>
      <c r="AC10" s="36"/>
      <c r="AD10" s="36"/>
      <c r="AE10" s="36"/>
      <c r="AF10" s="36"/>
      <c r="AG10" s="36"/>
      <c r="AH10" s="34"/>
      <c r="AI10" s="34"/>
      <c r="AJ10" s="34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34"/>
      <c r="BA10" s="51"/>
    </row>
    <row r="11" spans="1:53" ht="15" customHeight="1" thickBot="1" x14ac:dyDescent="0.3">
      <c r="A11" s="145"/>
      <c r="B11" s="120" t="s">
        <v>45</v>
      </c>
      <c r="C11" s="121"/>
      <c r="D11" s="122" t="s">
        <v>38</v>
      </c>
      <c r="E11" s="134" t="s">
        <v>56</v>
      </c>
      <c r="F11" s="68"/>
      <c r="G11" s="68"/>
      <c r="H11" s="68"/>
      <c r="I11" s="68"/>
      <c r="J11" s="75"/>
      <c r="K11" s="75"/>
      <c r="L11" s="75"/>
      <c r="M11" s="75"/>
      <c r="N11" s="75"/>
      <c r="O11" s="75"/>
      <c r="P11" s="75"/>
      <c r="Q11" s="75"/>
      <c r="R11" s="66" t="s">
        <v>46</v>
      </c>
      <c r="S11" s="75"/>
      <c r="T11" s="75"/>
      <c r="U11" s="75"/>
      <c r="V11" s="75"/>
      <c r="W11" s="75"/>
      <c r="X11" s="75"/>
      <c r="Y11" s="75"/>
      <c r="Z11" s="75"/>
      <c r="AA11" s="75"/>
      <c r="AB11" s="75"/>
      <c r="AC11" s="75"/>
      <c r="AD11" s="75"/>
      <c r="AE11" s="75"/>
      <c r="AF11" s="75"/>
      <c r="AG11" s="75"/>
      <c r="AH11" s="68"/>
      <c r="AI11" s="68"/>
      <c r="AJ11" s="68"/>
      <c r="AK11" s="68"/>
      <c r="AL11" s="68"/>
      <c r="AM11" s="68"/>
      <c r="AN11" s="68"/>
      <c r="AO11" s="68"/>
      <c r="AP11" s="68"/>
      <c r="AQ11" s="68"/>
      <c r="AR11" s="68"/>
      <c r="AS11" s="68"/>
      <c r="AT11" s="68"/>
      <c r="AU11" s="68"/>
      <c r="AV11" s="68"/>
      <c r="AW11" s="68"/>
      <c r="AX11" s="68"/>
      <c r="AY11" s="68"/>
      <c r="AZ11" s="68"/>
      <c r="BA11" s="70"/>
    </row>
    <row r="12" spans="1:53" ht="15.75" customHeight="1" x14ac:dyDescent="0.25">
      <c r="A12" s="141" t="s">
        <v>83</v>
      </c>
      <c r="B12" s="124" t="s">
        <v>32</v>
      </c>
      <c r="C12" s="125" t="s">
        <v>33</v>
      </c>
      <c r="D12" s="48" t="s">
        <v>39</v>
      </c>
      <c r="E12" s="18">
        <v>187</v>
      </c>
      <c r="F12" s="59" t="s">
        <v>89</v>
      </c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59"/>
      <c r="T12" s="59"/>
      <c r="U12" s="59"/>
      <c r="V12" s="59"/>
      <c r="W12" s="59"/>
      <c r="X12" s="59"/>
      <c r="Y12" s="59"/>
      <c r="Z12" s="59"/>
      <c r="AA12" s="59"/>
      <c r="AB12" s="59"/>
      <c r="AC12" s="59"/>
      <c r="AD12" s="59"/>
      <c r="AE12" s="59"/>
      <c r="AF12" s="59"/>
      <c r="AG12" s="59"/>
      <c r="AH12" s="59"/>
      <c r="AI12" s="59"/>
      <c r="AJ12" s="59"/>
      <c r="AK12" s="59"/>
      <c r="AL12" s="59"/>
      <c r="AM12" s="59"/>
      <c r="AN12" s="59"/>
      <c r="AO12" s="59"/>
      <c r="AP12" s="59"/>
      <c r="AQ12" s="59"/>
      <c r="AR12" s="59"/>
      <c r="AS12" s="59"/>
      <c r="AT12" s="59"/>
      <c r="AU12" s="59"/>
      <c r="AV12" s="59"/>
      <c r="AW12" s="59"/>
      <c r="AX12" s="59"/>
      <c r="AY12" s="59"/>
      <c r="AZ12" s="59"/>
      <c r="BA12" s="50"/>
    </row>
    <row r="13" spans="1:53" x14ac:dyDescent="0.25">
      <c r="A13" s="144"/>
      <c r="B13" s="41" t="s">
        <v>32</v>
      </c>
      <c r="C13" s="39">
        <v>2012309</v>
      </c>
      <c r="D13" s="37" t="s">
        <v>84</v>
      </c>
      <c r="E13" s="64">
        <v>162</v>
      </c>
      <c r="F13" s="34"/>
      <c r="G13" s="34"/>
      <c r="H13" s="34"/>
      <c r="I13" s="34"/>
      <c r="J13" s="36"/>
      <c r="K13" s="36"/>
      <c r="L13" s="36"/>
      <c r="M13" s="36"/>
      <c r="N13" s="36"/>
      <c r="O13" s="36"/>
      <c r="P13" s="36"/>
      <c r="Q13" s="36"/>
      <c r="R13" s="35" t="s">
        <v>46</v>
      </c>
      <c r="S13" s="36"/>
      <c r="T13" s="36"/>
      <c r="U13" s="36"/>
      <c r="V13" s="36"/>
      <c r="W13" s="36"/>
      <c r="X13" s="36"/>
      <c r="Y13" s="36"/>
      <c r="Z13" s="36"/>
      <c r="AA13" s="35" t="s">
        <v>44</v>
      </c>
      <c r="AB13" s="36"/>
      <c r="AC13" s="36"/>
      <c r="AD13" s="36"/>
      <c r="AE13" s="36"/>
      <c r="AF13" s="36"/>
      <c r="AG13" s="34"/>
      <c r="AH13" s="34"/>
      <c r="AI13" s="34"/>
      <c r="AJ13" s="34"/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34"/>
      <c r="AW13" s="34"/>
      <c r="AX13" s="34"/>
      <c r="AY13" s="34"/>
      <c r="AZ13" s="34"/>
      <c r="BA13" s="51"/>
    </row>
    <row r="14" spans="1:53" x14ac:dyDescent="0.25">
      <c r="A14" s="144"/>
      <c r="B14" s="41" t="s">
        <v>32</v>
      </c>
      <c r="C14" s="127">
        <v>2011200</v>
      </c>
      <c r="D14" s="37" t="s">
        <v>85</v>
      </c>
      <c r="E14" s="64">
        <v>233</v>
      </c>
      <c r="F14" s="34"/>
      <c r="G14" s="34"/>
      <c r="H14" s="34"/>
      <c r="I14" s="34"/>
      <c r="J14" s="36"/>
      <c r="K14" s="36"/>
      <c r="L14" s="36"/>
      <c r="M14" s="36"/>
      <c r="N14" s="36"/>
      <c r="O14" s="35"/>
      <c r="P14" s="36"/>
      <c r="Q14" s="36"/>
      <c r="R14" s="35" t="s">
        <v>46</v>
      </c>
      <c r="S14" s="36"/>
      <c r="T14" s="36"/>
      <c r="U14" s="36"/>
      <c r="V14" s="36"/>
      <c r="W14" s="36"/>
      <c r="X14" s="36"/>
      <c r="Y14" s="36"/>
      <c r="Z14" s="36"/>
      <c r="AA14" s="35" t="s">
        <v>44</v>
      </c>
      <c r="AB14" s="36"/>
      <c r="AC14" s="36"/>
      <c r="AD14" s="36"/>
      <c r="AE14" s="36"/>
      <c r="AF14" s="36"/>
      <c r="AG14" s="34"/>
      <c r="AH14" s="34"/>
      <c r="AI14" s="34"/>
      <c r="AJ14" s="34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34"/>
      <c r="AW14" s="34"/>
      <c r="AX14" s="34"/>
      <c r="AY14" s="34"/>
      <c r="AZ14" s="34"/>
      <c r="BA14" s="51"/>
    </row>
    <row r="15" spans="1:53" x14ac:dyDescent="0.25">
      <c r="A15" s="144"/>
      <c r="B15" s="41" t="s">
        <v>32</v>
      </c>
      <c r="C15" s="90">
        <v>2012311</v>
      </c>
      <c r="D15" s="37" t="s">
        <v>36</v>
      </c>
      <c r="E15" s="135">
        <v>334</v>
      </c>
      <c r="F15" s="34"/>
      <c r="G15" s="34"/>
      <c r="H15" s="34"/>
      <c r="I15" s="34"/>
      <c r="J15" s="36"/>
      <c r="K15" s="36"/>
      <c r="L15" s="36"/>
      <c r="M15" s="36"/>
      <c r="N15" s="36"/>
      <c r="O15" s="36"/>
      <c r="P15" s="36"/>
      <c r="Q15" s="35"/>
      <c r="R15" s="35" t="s">
        <v>46</v>
      </c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4"/>
      <c r="AH15" s="34"/>
      <c r="AI15" s="34"/>
      <c r="AJ15" s="34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34"/>
      <c r="AW15" s="34"/>
      <c r="AX15" s="34"/>
      <c r="AY15" s="34"/>
      <c r="AZ15" s="34"/>
      <c r="BA15" s="51"/>
    </row>
    <row r="16" spans="1:53" x14ac:dyDescent="0.25">
      <c r="A16" s="77"/>
      <c r="B16" s="78"/>
      <c r="C16" s="79"/>
      <c r="D16" s="80"/>
      <c r="E16" s="81"/>
      <c r="F16" s="80"/>
      <c r="G16" s="80"/>
      <c r="H16" s="80"/>
      <c r="I16" s="80"/>
      <c r="J16" s="80"/>
      <c r="K16" s="80"/>
      <c r="L16" s="80"/>
      <c r="M16" s="80"/>
      <c r="N16" s="80"/>
      <c r="O16" s="80"/>
      <c r="P16" s="80"/>
      <c r="Q16" s="80"/>
      <c r="R16" s="80"/>
      <c r="S16" s="80"/>
      <c r="T16" s="80"/>
      <c r="U16" s="80"/>
      <c r="V16" s="80"/>
      <c r="W16" s="80"/>
      <c r="X16" s="80"/>
      <c r="Y16" s="80"/>
      <c r="Z16" s="80"/>
      <c r="AA16" s="80"/>
      <c r="AB16" s="80"/>
      <c r="AC16" s="80"/>
      <c r="AD16" s="80"/>
      <c r="AE16" s="80"/>
      <c r="AF16" s="80"/>
      <c r="AG16" s="80"/>
      <c r="AH16" s="80"/>
      <c r="AI16" s="80"/>
      <c r="AJ16" s="80"/>
      <c r="AK16" s="80"/>
      <c r="AL16" s="80"/>
      <c r="AM16" s="29"/>
      <c r="AN16" s="29"/>
      <c r="AO16" s="29"/>
      <c r="AP16" s="29"/>
      <c r="AQ16" s="29"/>
      <c r="AR16" s="29"/>
      <c r="AS16" s="29"/>
      <c r="AT16" s="29"/>
      <c r="AU16" s="29"/>
      <c r="AV16" s="29"/>
      <c r="AW16" s="29"/>
      <c r="AX16" s="29"/>
      <c r="AY16" s="29"/>
      <c r="AZ16" s="29"/>
      <c r="BA16" s="29"/>
    </row>
    <row r="17" spans="1:53" x14ac:dyDescent="0.25">
      <c r="A17" s="77"/>
      <c r="B17" s="78"/>
      <c r="C17" s="79"/>
      <c r="D17" s="80"/>
      <c r="E17" s="81"/>
      <c r="F17" s="80"/>
      <c r="G17" s="80"/>
      <c r="H17" s="80"/>
      <c r="I17" s="80"/>
      <c r="J17" s="80"/>
      <c r="K17" s="80"/>
      <c r="L17" s="80"/>
      <c r="M17" s="80"/>
      <c r="N17" s="80"/>
      <c r="O17" s="80"/>
      <c r="P17" s="80"/>
      <c r="Q17" s="80"/>
      <c r="R17" s="80"/>
      <c r="S17" s="80"/>
      <c r="T17" s="80"/>
      <c r="U17" s="80"/>
      <c r="V17" s="80"/>
      <c r="W17" s="80"/>
      <c r="X17" s="80"/>
      <c r="Y17" s="80"/>
      <c r="Z17" s="80"/>
      <c r="AA17" s="80"/>
      <c r="AB17" s="80"/>
      <c r="AC17" s="80"/>
      <c r="AD17" s="80"/>
      <c r="AE17" s="80"/>
      <c r="AF17" s="80"/>
      <c r="AG17" s="80"/>
      <c r="AH17" s="80"/>
      <c r="AI17" s="80"/>
      <c r="AJ17" s="80"/>
      <c r="AK17" s="80"/>
      <c r="AL17" s="80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29"/>
      <c r="AX17" s="29"/>
      <c r="AY17" s="29"/>
      <c r="AZ17" s="29"/>
      <c r="BA17" s="29"/>
    </row>
    <row r="18" spans="1:53" x14ac:dyDescent="0.25">
      <c r="A18" s="77"/>
      <c r="B18" s="78"/>
      <c r="C18" s="79"/>
      <c r="D18" s="80"/>
      <c r="E18" s="81"/>
      <c r="F18" s="80"/>
      <c r="G18" s="80"/>
      <c r="H18" s="80"/>
      <c r="I18" s="80"/>
      <c r="J18" s="80"/>
      <c r="K18" s="80"/>
      <c r="L18" s="80"/>
      <c r="M18" s="80"/>
      <c r="N18" s="80"/>
      <c r="O18" s="80"/>
      <c r="P18" s="80"/>
      <c r="Q18" s="80"/>
      <c r="R18" s="80"/>
      <c r="S18" s="80"/>
      <c r="T18" s="80"/>
      <c r="U18" s="80"/>
      <c r="V18" s="80"/>
      <c r="W18" s="80"/>
      <c r="X18" s="80"/>
      <c r="Y18" s="80"/>
      <c r="Z18" s="80"/>
      <c r="AA18" s="80"/>
      <c r="AB18" s="80"/>
      <c r="AC18" s="80"/>
      <c r="AD18" s="80"/>
      <c r="AE18" s="80"/>
      <c r="AF18" s="80"/>
      <c r="AG18" s="80"/>
      <c r="AH18" s="80"/>
      <c r="AI18" s="80"/>
      <c r="AJ18" s="80"/>
      <c r="AK18" s="80"/>
      <c r="AL18" s="80"/>
      <c r="AM18" s="29"/>
      <c r="AN18" s="29"/>
      <c r="AO18" s="29"/>
      <c r="AP18" s="29"/>
      <c r="AQ18" s="29"/>
      <c r="AR18" s="29"/>
      <c r="AS18" s="29"/>
      <c r="AT18" s="29"/>
      <c r="AU18" s="29"/>
      <c r="AV18" s="29"/>
      <c r="AW18" s="29"/>
      <c r="AX18" s="29"/>
      <c r="AY18" s="29"/>
      <c r="AZ18" s="29"/>
      <c r="BA18" s="29"/>
    </row>
    <row r="19" spans="1:53" x14ac:dyDescent="0.25">
      <c r="A19" s="77"/>
      <c r="B19" s="78"/>
      <c r="C19" s="79"/>
      <c r="D19" s="80"/>
      <c r="E19" s="81"/>
      <c r="F19" s="80"/>
      <c r="G19" s="80"/>
      <c r="H19" s="80"/>
      <c r="I19" s="80"/>
      <c r="J19" s="80"/>
      <c r="K19" s="80"/>
      <c r="L19" s="80"/>
      <c r="M19" s="80"/>
      <c r="N19" s="80"/>
      <c r="O19" s="80"/>
      <c r="P19" s="80"/>
      <c r="Q19" s="80"/>
      <c r="R19" s="80"/>
      <c r="S19" s="80"/>
      <c r="T19" s="80"/>
      <c r="U19" s="80"/>
      <c r="V19" s="80"/>
      <c r="W19" s="80"/>
      <c r="X19" s="80"/>
      <c r="Y19" s="80"/>
      <c r="Z19" s="80"/>
      <c r="AA19" s="80"/>
      <c r="AB19" s="80"/>
      <c r="AC19" s="80"/>
      <c r="AD19" s="80"/>
      <c r="AE19" s="80"/>
      <c r="AF19" s="80"/>
      <c r="AG19" s="80"/>
      <c r="AH19" s="80"/>
      <c r="AI19" s="80"/>
      <c r="AJ19" s="80"/>
      <c r="AK19" s="80"/>
      <c r="AL19" s="80"/>
      <c r="AM19" s="29"/>
      <c r="AN19" s="29"/>
      <c r="AO19" s="29"/>
      <c r="AP19" s="29"/>
      <c r="AQ19" s="29"/>
      <c r="AR19" s="29"/>
      <c r="AS19" s="29"/>
      <c r="AT19" s="29"/>
      <c r="AU19" s="29"/>
      <c r="AV19" s="29"/>
      <c r="AW19" s="29"/>
      <c r="AX19" s="29"/>
      <c r="AY19" s="29"/>
      <c r="AZ19" s="29"/>
      <c r="BA19" s="29"/>
    </row>
    <row r="20" spans="1:53" x14ac:dyDescent="0.25">
      <c r="A20" s="77"/>
      <c r="B20" s="78"/>
      <c r="C20" s="79"/>
      <c r="D20" s="80"/>
      <c r="E20" s="81"/>
      <c r="F20" s="80"/>
      <c r="G20" s="80"/>
      <c r="H20" s="80"/>
      <c r="I20" s="80"/>
      <c r="J20" s="80"/>
      <c r="K20" s="80"/>
      <c r="L20" s="80"/>
      <c r="M20" s="80"/>
      <c r="N20" s="80"/>
      <c r="O20" s="80"/>
      <c r="P20" s="80"/>
      <c r="Q20" s="80"/>
      <c r="R20" s="80"/>
      <c r="S20" s="80"/>
      <c r="T20" s="80"/>
      <c r="U20" s="80"/>
      <c r="V20" s="80"/>
      <c r="W20" s="80"/>
      <c r="X20" s="80"/>
      <c r="Y20" s="80"/>
      <c r="Z20" s="80"/>
      <c r="AA20" s="80"/>
      <c r="AB20" s="80"/>
      <c r="AC20" s="80"/>
      <c r="AD20" s="80"/>
      <c r="AE20" s="80"/>
      <c r="AF20" s="80"/>
      <c r="AG20" s="80"/>
      <c r="AH20" s="80"/>
      <c r="AI20" s="80"/>
      <c r="AJ20" s="80"/>
      <c r="AK20" s="80"/>
      <c r="AL20" s="80"/>
      <c r="AM20" s="29"/>
      <c r="AN20" s="29"/>
      <c r="AO20" s="29"/>
      <c r="AP20" s="29"/>
      <c r="AQ20" s="29"/>
      <c r="AR20" s="29"/>
      <c r="AS20" s="29"/>
      <c r="AT20" s="29"/>
      <c r="AU20" s="29"/>
      <c r="AV20" s="29"/>
      <c r="AW20" s="29"/>
      <c r="AX20" s="29"/>
      <c r="AY20" s="29"/>
      <c r="AZ20" s="29"/>
      <c r="BA20" s="29"/>
    </row>
    <row r="21" spans="1:53" x14ac:dyDescent="0.25">
      <c r="A21" s="77"/>
      <c r="B21" s="78"/>
      <c r="C21" s="79"/>
      <c r="D21" s="80"/>
      <c r="E21" s="81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80"/>
      <c r="Z21" s="80"/>
      <c r="AA21" s="80"/>
      <c r="AB21" s="80"/>
      <c r="AC21" s="80"/>
      <c r="AD21" s="80"/>
      <c r="AE21" s="80"/>
      <c r="AF21" s="80"/>
      <c r="AG21" s="80"/>
      <c r="AH21" s="80"/>
      <c r="AI21" s="80"/>
      <c r="AJ21" s="80"/>
      <c r="AK21" s="80"/>
      <c r="AL21" s="80"/>
      <c r="AM21" s="29"/>
      <c r="AN21" s="29"/>
      <c r="AO21" s="29"/>
      <c r="AP21" s="29"/>
      <c r="AQ21" s="29"/>
      <c r="AR21" s="29"/>
      <c r="AS21" s="29"/>
      <c r="AT21" s="29"/>
      <c r="AU21" s="29"/>
      <c r="AV21" s="29"/>
      <c r="AW21" s="29"/>
      <c r="AX21" s="29"/>
      <c r="AY21" s="29"/>
      <c r="AZ21" s="29"/>
      <c r="BA21" s="29"/>
    </row>
    <row r="23" spans="1:53" x14ac:dyDescent="0.25">
      <c r="I23" s="43"/>
      <c r="J23" s="43"/>
      <c r="K23" s="43"/>
      <c r="L23" s="32" t="s">
        <v>86</v>
      </c>
      <c r="M23" s="32" t="s">
        <v>58</v>
      </c>
    </row>
    <row r="25" spans="1:53" x14ac:dyDescent="0.25">
      <c r="I25" s="65"/>
      <c r="J25" s="65"/>
      <c r="K25" s="65"/>
      <c r="L25" s="32" t="s">
        <v>86</v>
      </c>
      <c r="M25" s="32" t="s">
        <v>59</v>
      </c>
    </row>
    <row r="26" spans="1:53" x14ac:dyDescent="0.25">
      <c r="I26" s="42"/>
      <c r="J26" s="42"/>
      <c r="K26" s="42"/>
      <c r="L26" s="32" t="s">
        <v>86</v>
      </c>
      <c r="M26" s="32" t="s">
        <v>60</v>
      </c>
    </row>
  </sheetData>
  <mergeCells count="28">
    <mergeCell ref="A2:B2"/>
    <mergeCell ref="F2:BA2"/>
    <mergeCell ref="F3:G3"/>
    <mergeCell ref="H3:I3"/>
    <mergeCell ref="J3:K3"/>
    <mergeCell ref="L3:M3"/>
    <mergeCell ref="N3:O3"/>
    <mergeCell ref="P3:Q3"/>
    <mergeCell ref="R3:S3"/>
    <mergeCell ref="T3:U3"/>
    <mergeCell ref="A12:A15"/>
    <mergeCell ref="AH3:AI3"/>
    <mergeCell ref="AJ3:AK3"/>
    <mergeCell ref="AL3:AM3"/>
    <mergeCell ref="AN3:AO3"/>
    <mergeCell ref="V3:W3"/>
    <mergeCell ref="X3:Y3"/>
    <mergeCell ref="Z3:AA3"/>
    <mergeCell ref="AB3:AC3"/>
    <mergeCell ref="AD3:AE3"/>
    <mergeCell ref="AF3:AG3"/>
    <mergeCell ref="AT3:AU3"/>
    <mergeCell ref="AV3:AW3"/>
    <mergeCell ref="AX3:AY3"/>
    <mergeCell ref="AZ3:BA3"/>
    <mergeCell ref="A5:A11"/>
    <mergeCell ref="AP3:AQ3"/>
    <mergeCell ref="AR3:AS3"/>
  </mergeCells>
  <pageMargins left="0.70866141732283472" right="0.70866141732283472" top="0.74803149606299213" bottom="0.74803149606299213" header="0.31496062992125984" footer="0.31496062992125984"/>
  <pageSetup paperSize="9" scale="65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CW26"/>
  <sheetViews>
    <sheetView tabSelected="1" zoomScaleNormal="100" workbookViewId="0">
      <pane ySplit="3" topLeftCell="A4" activePane="bottomLeft" state="frozen"/>
      <selection activeCell="X18" sqref="X18"/>
      <selection pane="bottomLeft" activeCell="U26" sqref="U26"/>
    </sheetView>
  </sheetViews>
  <sheetFormatPr defaultRowHeight="15" x14ac:dyDescent="0.25"/>
  <cols>
    <col min="1" max="1" customWidth="true" style="32" width="14.7109375" collapsed="true"/>
    <col min="2" max="2" customWidth="true" style="32" width="23.85546875" collapsed="true"/>
    <col min="3" max="3" customWidth="true" style="32" width="11.42578125" collapsed="true"/>
    <col min="4" max="4" customWidth="true" style="32" width="25.85546875" collapsed="true"/>
    <col min="5" max="5" customWidth="true" style="32" width="22.140625" collapsed="true"/>
    <col min="6" max="101" customWidth="true" style="32" width="1.42578125" collapsed="true"/>
    <col min="102" max="16384" style="32" width="9.140625" collapsed="true"/>
  </cols>
  <sheetData>
    <row r="2" spans="1:101" ht="21.75" thickBot="1" x14ac:dyDescent="0.4">
      <c r="A2" s="137" t="s">
        <v>21</v>
      </c>
      <c r="B2" s="137"/>
      <c r="C2" s="16" t="s">
        <v>81</v>
      </c>
      <c r="F2" s="138" t="s">
        <v>61</v>
      </c>
      <c r="G2" s="138"/>
      <c r="H2" s="138"/>
      <c r="I2" s="138"/>
      <c r="J2" s="138"/>
      <c r="K2" s="138"/>
      <c r="L2" s="138"/>
      <c r="M2" s="138"/>
      <c r="N2" s="138"/>
      <c r="O2" s="138"/>
      <c r="P2" s="138"/>
      <c r="Q2" s="138"/>
      <c r="R2" s="138"/>
      <c r="S2" s="138"/>
      <c r="T2" s="138"/>
      <c r="U2" s="138"/>
      <c r="V2" s="138"/>
      <c r="W2" s="138"/>
      <c r="X2" s="138"/>
      <c r="Y2" s="138"/>
      <c r="Z2" s="138"/>
      <c r="AA2" s="138"/>
      <c r="AB2" s="138"/>
      <c r="AC2" s="138"/>
      <c r="AD2" s="138"/>
      <c r="AE2" s="138"/>
      <c r="AF2" s="138"/>
      <c r="AG2" s="138"/>
      <c r="AH2" s="138"/>
      <c r="AI2" s="138"/>
      <c r="AJ2" s="138"/>
      <c r="AK2" s="138"/>
      <c r="AL2" s="138"/>
      <c r="AM2" s="138"/>
      <c r="AN2" s="138"/>
      <c r="AO2" s="138"/>
      <c r="AP2" s="138"/>
      <c r="AQ2" s="138"/>
      <c r="AR2" s="138"/>
      <c r="AS2" s="138"/>
      <c r="AT2" s="138"/>
      <c r="AU2" s="138"/>
      <c r="AV2" s="138"/>
      <c r="AW2" s="138"/>
      <c r="AX2" s="138"/>
      <c r="AY2" s="138"/>
      <c r="AZ2" s="138"/>
      <c r="BA2" s="138"/>
    </row>
    <row r="3" spans="1:101" ht="15.75" thickBot="1" x14ac:dyDescent="0.3">
      <c r="A3" s="104" t="s">
        <v>16</v>
      </c>
      <c r="B3" s="105" t="s">
        <v>17</v>
      </c>
      <c r="C3" s="105" t="s">
        <v>18</v>
      </c>
      <c r="D3" s="105" t="s">
        <v>19</v>
      </c>
      <c r="E3" s="105" t="s">
        <v>20</v>
      </c>
      <c r="F3" s="147">
        <v>7</v>
      </c>
      <c r="G3" s="148"/>
      <c r="H3" s="148"/>
      <c r="I3" s="149"/>
      <c r="J3" s="150">
        <v>8</v>
      </c>
      <c r="K3" s="151"/>
      <c r="L3" s="151"/>
      <c r="M3" s="152"/>
      <c r="N3" s="150">
        <v>9</v>
      </c>
      <c r="O3" s="151"/>
      <c r="P3" s="151"/>
      <c r="Q3" s="152"/>
      <c r="R3" s="150">
        <v>10</v>
      </c>
      <c r="S3" s="151"/>
      <c r="T3" s="151"/>
      <c r="U3" s="152"/>
      <c r="V3" s="150">
        <v>11</v>
      </c>
      <c r="W3" s="151"/>
      <c r="X3" s="151"/>
      <c r="Y3" s="152"/>
      <c r="Z3" s="153">
        <v>12</v>
      </c>
      <c r="AA3" s="154"/>
      <c r="AB3" s="154"/>
      <c r="AC3" s="155"/>
      <c r="AD3" s="150">
        <v>13</v>
      </c>
      <c r="AE3" s="151"/>
      <c r="AF3" s="151"/>
      <c r="AG3" s="152"/>
      <c r="AH3" s="150">
        <v>14</v>
      </c>
      <c r="AI3" s="151"/>
      <c r="AJ3" s="151"/>
      <c r="AK3" s="152"/>
      <c r="AL3" s="150">
        <v>15</v>
      </c>
      <c r="AM3" s="151"/>
      <c r="AN3" s="151"/>
      <c r="AO3" s="152"/>
      <c r="AP3" s="150">
        <v>16</v>
      </c>
      <c r="AQ3" s="151"/>
      <c r="AR3" s="151"/>
      <c r="AS3" s="152"/>
      <c r="AT3" s="150">
        <v>17</v>
      </c>
      <c r="AU3" s="151"/>
      <c r="AV3" s="151"/>
      <c r="AW3" s="152"/>
      <c r="AX3" s="150">
        <v>18</v>
      </c>
      <c r="AY3" s="151"/>
      <c r="AZ3" s="151"/>
      <c r="BA3" s="159"/>
      <c r="BB3" s="147">
        <v>19</v>
      </c>
      <c r="BC3" s="148"/>
      <c r="BD3" s="148"/>
      <c r="BE3" s="149"/>
      <c r="BF3" s="150">
        <v>20</v>
      </c>
      <c r="BG3" s="151"/>
      <c r="BH3" s="151"/>
      <c r="BI3" s="152"/>
      <c r="BJ3" s="150">
        <v>21</v>
      </c>
      <c r="BK3" s="151"/>
      <c r="BL3" s="151"/>
      <c r="BM3" s="152"/>
      <c r="BN3" s="150">
        <v>22</v>
      </c>
      <c r="BO3" s="151"/>
      <c r="BP3" s="151"/>
      <c r="BQ3" s="152"/>
      <c r="BR3" s="150">
        <v>23</v>
      </c>
      <c r="BS3" s="151"/>
      <c r="BT3" s="151"/>
      <c r="BU3" s="151"/>
      <c r="BV3" s="156">
        <v>24</v>
      </c>
      <c r="BW3" s="157"/>
      <c r="BX3" s="157"/>
      <c r="BY3" s="158"/>
      <c r="BZ3" s="151">
        <v>1</v>
      </c>
      <c r="CA3" s="151"/>
      <c r="CB3" s="151"/>
      <c r="CC3" s="152"/>
      <c r="CD3" s="150">
        <v>2</v>
      </c>
      <c r="CE3" s="151"/>
      <c r="CF3" s="151"/>
      <c r="CG3" s="152"/>
      <c r="CH3" s="150">
        <v>3</v>
      </c>
      <c r="CI3" s="151"/>
      <c r="CJ3" s="151"/>
      <c r="CK3" s="152"/>
      <c r="CL3" s="150">
        <v>4</v>
      </c>
      <c r="CM3" s="151"/>
      <c r="CN3" s="151"/>
      <c r="CO3" s="152"/>
      <c r="CP3" s="150">
        <v>5</v>
      </c>
      <c r="CQ3" s="151"/>
      <c r="CR3" s="151"/>
      <c r="CS3" s="152"/>
      <c r="CT3" s="150">
        <v>6</v>
      </c>
      <c r="CU3" s="151"/>
      <c r="CV3" s="151"/>
      <c r="CW3" s="159"/>
    </row>
    <row r="4" spans="1:101" ht="15.75" thickBot="1" x14ac:dyDescent="0.3">
      <c r="A4" s="106" t="s">
        <v>8</v>
      </c>
      <c r="B4" s="107"/>
      <c r="C4" s="107"/>
      <c r="D4" s="107"/>
      <c r="E4" s="107"/>
      <c r="F4" s="108"/>
      <c r="G4" s="108"/>
      <c r="H4" s="108"/>
      <c r="I4" s="108"/>
      <c r="J4" s="108"/>
      <c r="K4" s="108"/>
      <c r="L4" s="108"/>
      <c r="M4" s="108"/>
      <c r="N4" s="108"/>
      <c r="O4" s="108"/>
      <c r="P4" s="108"/>
      <c r="Q4" s="108"/>
      <c r="R4" s="108"/>
      <c r="S4" s="108"/>
      <c r="T4" s="108"/>
      <c r="U4" s="108"/>
      <c r="V4" s="108"/>
      <c r="W4" s="108"/>
      <c r="X4" s="108"/>
      <c r="Y4" s="108"/>
      <c r="Z4" s="108"/>
      <c r="AA4" s="108"/>
      <c r="AB4" s="108"/>
      <c r="AC4" s="108"/>
      <c r="AD4" s="108"/>
      <c r="AE4" s="108"/>
      <c r="AF4" s="108"/>
      <c r="AG4" s="108"/>
      <c r="AH4" s="108"/>
      <c r="AI4" s="108"/>
      <c r="AJ4" s="108"/>
      <c r="AK4" s="108"/>
      <c r="AL4" s="108"/>
      <c r="AM4" s="108"/>
      <c r="AN4" s="108"/>
      <c r="AO4" s="108"/>
      <c r="AP4" s="108"/>
      <c r="AQ4" s="108"/>
      <c r="AR4" s="108"/>
      <c r="AS4" s="108"/>
      <c r="AT4" s="108"/>
      <c r="AU4" s="108"/>
      <c r="AV4" s="108"/>
      <c r="AW4" s="108"/>
      <c r="AX4" s="108"/>
      <c r="AY4" s="109"/>
      <c r="AZ4" s="109"/>
      <c r="BA4" s="109"/>
      <c r="BB4" s="109"/>
      <c r="BC4" s="109"/>
      <c r="BD4" s="110"/>
      <c r="BE4" s="111"/>
      <c r="BF4" s="111"/>
      <c r="BG4" s="111"/>
      <c r="BH4" s="111"/>
      <c r="BI4" s="111"/>
      <c r="BJ4" s="111"/>
      <c r="BK4" s="111"/>
      <c r="BL4" s="111"/>
      <c r="BM4" s="111"/>
      <c r="BN4" s="111"/>
      <c r="BO4" s="111"/>
      <c r="BP4" s="111"/>
      <c r="BQ4" s="111"/>
      <c r="BR4" s="111"/>
      <c r="BS4" s="111"/>
      <c r="BT4" s="111"/>
      <c r="BU4" s="111"/>
      <c r="BV4" s="111"/>
      <c r="BW4" s="111"/>
      <c r="BX4" s="111"/>
      <c r="BY4" s="111"/>
      <c r="BZ4" s="111"/>
      <c r="CA4" s="111"/>
      <c r="CB4" s="111"/>
      <c r="CC4" s="111"/>
      <c r="CD4" s="111"/>
      <c r="CE4" s="111"/>
      <c r="CF4" s="111"/>
      <c r="CG4" s="111"/>
      <c r="CH4" s="111"/>
      <c r="CI4" s="111"/>
      <c r="CJ4" s="111"/>
      <c r="CK4" s="111"/>
      <c r="CL4" s="111"/>
      <c r="CM4" s="111"/>
      <c r="CN4" s="111"/>
      <c r="CO4" s="111"/>
      <c r="CP4" s="111"/>
      <c r="CQ4" s="111"/>
      <c r="CR4" s="111"/>
      <c r="CS4" s="111"/>
      <c r="CT4" s="111"/>
      <c r="CU4" s="111"/>
      <c r="CV4" s="111"/>
      <c r="CW4" s="112"/>
    </row>
    <row r="5" spans="1:101" ht="15" customHeight="1" x14ac:dyDescent="0.25">
      <c r="A5" s="141" t="s">
        <v>82</v>
      </c>
      <c r="B5" s="18" t="s">
        <v>23</v>
      </c>
      <c r="C5" s="113" t="s">
        <v>26</v>
      </c>
      <c r="D5" s="62" t="s">
        <v>38</v>
      </c>
      <c r="E5" s="114" t="s">
        <v>49</v>
      </c>
      <c r="F5" s="115"/>
      <c r="G5" s="116"/>
      <c r="H5" s="116"/>
      <c r="I5" s="116"/>
      <c r="J5" s="116"/>
      <c r="K5" s="116"/>
      <c r="L5" s="116"/>
      <c r="M5" s="116"/>
      <c r="N5" s="116"/>
      <c r="O5" s="116"/>
      <c r="P5" s="116"/>
      <c r="Q5" s="116"/>
      <c r="R5" s="116"/>
      <c r="S5" s="116"/>
      <c r="T5" s="116"/>
      <c r="U5" s="116"/>
      <c r="V5" s="116"/>
      <c r="W5" s="116"/>
      <c r="X5" s="116"/>
      <c r="Y5" s="116"/>
      <c r="Z5" s="116"/>
      <c r="AA5" s="116"/>
      <c r="AB5" s="116"/>
      <c r="AC5" s="116"/>
      <c r="AD5" s="116"/>
      <c r="AE5" s="116"/>
      <c r="AF5" s="116"/>
      <c r="AG5" s="116"/>
      <c r="AH5" s="116"/>
      <c r="AI5" s="116"/>
      <c r="AJ5" s="116"/>
      <c r="AK5" s="116"/>
      <c r="AL5" s="116"/>
      <c r="AM5" s="116"/>
      <c r="AN5" s="116"/>
      <c r="AO5" s="116"/>
      <c r="AP5" s="116"/>
      <c r="AQ5" s="116"/>
      <c r="AR5" s="116"/>
      <c r="AS5" s="116"/>
      <c r="AT5" s="116"/>
      <c r="AU5" s="116"/>
      <c r="AV5" s="116"/>
      <c r="AW5" s="116"/>
      <c r="AX5" s="116"/>
      <c r="AY5" s="116"/>
      <c r="AZ5" s="116"/>
      <c r="BA5" s="116"/>
      <c r="BB5" s="116"/>
      <c r="BC5" s="116"/>
      <c r="BD5" s="116"/>
      <c r="BE5" s="116"/>
      <c r="BF5" s="116"/>
      <c r="BG5" s="116"/>
      <c r="BH5" s="116"/>
      <c r="BI5" s="116"/>
      <c r="BJ5" s="116"/>
      <c r="BK5" s="116"/>
      <c r="BL5" s="116"/>
      <c r="BM5" s="116"/>
      <c r="BN5" s="116"/>
      <c r="BO5" s="116"/>
      <c r="BP5" s="116"/>
      <c r="BQ5" s="116"/>
      <c r="BR5" s="116"/>
      <c r="BS5" s="116"/>
      <c r="BT5" s="116"/>
      <c r="BU5" s="116"/>
      <c r="BV5" s="116"/>
      <c r="BW5" s="116"/>
      <c r="BX5" s="116"/>
      <c r="BY5" s="116"/>
      <c r="BZ5" s="116"/>
      <c r="CA5" s="116"/>
      <c r="CB5" s="116"/>
      <c r="CC5" s="116"/>
      <c r="CD5" s="116"/>
      <c r="CE5" s="116"/>
      <c r="CF5" s="116"/>
      <c r="CG5" s="116"/>
      <c r="CH5" s="116"/>
      <c r="CI5" s="116"/>
      <c r="CJ5" s="116"/>
      <c r="CK5" s="116"/>
      <c r="CL5" s="116"/>
      <c r="CM5" s="116"/>
      <c r="CN5" s="116"/>
      <c r="CO5" s="116"/>
      <c r="CP5" s="116"/>
      <c r="CQ5" s="116"/>
      <c r="CR5" s="116"/>
      <c r="CS5" s="116"/>
      <c r="CT5" s="116"/>
      <c r="CU5" s="116"/>
      <c r="CV5" s="116"/>
      <c r="CW5" s="117"/>
    </row>
    <row r="6" spans="1:101" ht="15" customHeight="1" x14ac:dyDescent="0.25">
      <c r="A6" s="144"/>
      <c r="B6" s="34" t="s">
        <v>24</v>
      </c>
      <c r="C6" s="19" t="s">
        <v>27</v>
      </c>
      <c r="D6" s="20" t="s">
        <v>38</v>
      </c>
      <c r="E6" s="118" t="s">
        <v>50</v>
      </c>
      <c r="F6" s="115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6"/>
      <c r="T6" s="116"/>
      <c r="U6" s="116"/>
      <c r="V6" s="116"/>
      <c r="W6" s="116"/>
      <c r="X6" s="116"/>
      <c r="Y6" s="116"/>
      <c r="Z6" s="116"/>
      <c r="AA6" s="116"/>
      <c r="AB6" s="116"/>
      <c r="AC6" s="116"/>
      <c r="AD6" s="116"/>
      <c r="AE6" s="116"/>
      <c r="AF6" s="116"/>
      <c r="AG6" s="116"/>
      <c r="AH6" s="116"/>
      <c r="AI6" s="116"/>
      <c r="AJ6" s="116"/>
      <c r="AK6" s="116"/>
      <c r="AL6" s="116"/>
      <c r="AM6" s="116"/>
      <c r="AN6" s="116"/>
      <c r="AO6" s="116"/>
      <c r="AP6" s="116"/>
      <c r="AQ6" s="116"/>
      <c r="AR6" s="116"/>
      <c r="AS6" s="116"/>
      <c r="AT6" s="116"/>
      <c r="AU6" s="116"/>
      <c r="AV6" s="116"/>
      <c r="AW6" s="116"/>
      <c r="AX6" s="116"/>
      <c r="AY6" s="116"/>
      <c r="AZ6" s="116"/>
      <c r="BA6" s="116"/>
      <c r="BB6" s="116"/>
      <c r="BC6" s="116"/>
      <c r="BD6" s="116"/>
      <c r="BE6" s="116"/>
      <c r="BF6" s="116"/>
      <c r="BG6" s="116"/>
      <c r="BH6" s="116"/>
      <c r="BI6" s="116"/>
      <c r="BJ6" s="116"/>
      <c r="BK6" s="116"/>
      <c r="BL6" s="116"/>
      <c r="BM6" s="116"/>
      <c r="BN6" s="116"/>
      <c r="BO6" s="116"/>
      <c r="BP6" s="116"/>
      <c r="BQ6" s="116"/>
      <c r="BR6" s="116"/>
      <c r="BS6" s="116"/>
      <c r="BT6" s="116"/>
      <c r="BU6" s="116"/>
      <c r="BV6" s="116"/>
      <c r="BW6" s="116"/>
      <c r="BX6" s="116"/>
      <c r="BY6" s="116"/>
      <c r="BZ6" s="116"/>
      <c r="CA6" s="116"/>
      <c r="CB6" s="116"/>
      <c r="CC6" s="116"/>
      <c r="CD6" s="116"/>
      <c r="CE6" s="116"/>
      <c r="CF6" s="116"/>
      <c r="CG6" s="116"/>
      <c r="CH6" s="116"/>
      <c r="CI6" s="116"/>
      <c r="CJ6" s="116"/>
      <c r="CK6" s="116"/>
      <c r="CL6" s="116"/>
      <c r="CM6" s="116"/>
      <c r="CN6" s="116"/>
      <c r="CO6" s="116"/>
      <c r="CP6" s="116"/>
      <c r="CQ6" s="116"/>
      <c r="CR6" s="116"/>
      <c r="CS6" s="116"/>
      <c r="CT6" s="116"/>
      <c r="CU6" s="116"/>
      <c r="CV6" s="116"/>
      <c r="CW6" s="117"/>
    </row>
    <row r="7" spans="1:101" x14ac:dyDescent="0.25">
      <c r="A7" s="144"/>
      <c r="B7" s="34" t="s">
        <v>24</v>
      </c>
      <c r="C7" s="19" t="s">
        <v>28</v>
      </c>
      <c r="D7" s="20" t="s">
        <v>38</v>
      </c>
      <c r="E7" s="119" t="s">
        <v>51</v>
      </c>
      <c r="F7" s="115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6"/>
      <c r="R7" s="116"/>
      <c r="S7" s="116"/>
      <c r="T7" s="116"/>
      <c r="U7" s="116"/>
      <c r="V7" s="116"/>
      <c r="W7" s="116"/>
      <c r="X7" s="116"/>
      <c r="Y7" s="116"/>
      <c r="Z7" s="116"/>
      <c r="AA7" s="116"/>
      <c r="AB7" s="116"/>
      <c r="AC7" s="116"/>
      <c r="AD7" s="116"/>
      <c r="AE7" s="116"/>
      <c r="AF7" s="116"/>
      <c r="AG7" s="116"/>
      <c r="AH7" s="116"/>
      <c r="AI7" s="116"/>
      <c r="AJ7" s="116"/>
      <c r="AK7" s="116"/>
      <c r="AL7" s="116"/>
      <c r="AM7" s="116"/>
      <c r="AN7" s="116"/>
      <c r="AO7" s="116"/>
      <c r="AP7" s="116"/>
      <c r="AQ7" s="116"/>
      <c r="AR7" s="116"/>
      <c r="AS7" s="116"/>
      <c r="AT7" s="116"/>
      <c r="AU7" s="116"/>
      <c r="AV7" s="116"/>
      <c r="AW7" s="116"/>
      <c r="AX7" s="116"/>
      <c r="AY7" s="116"/>
      <c r="AZ7" s="116"/>
      <c r="BA7" s="116"/>
      <c r="BB7" s="116"/>
      <c r="BC7" s="116"/>
      <c r="BD7" s="116"/>
      <c r="BE7" s="116"/>
      <c r="BF7" s="116"/>
      <c r="BG7" s="116"/>
      <c r="BH7" s="116"/>
      <c r="BI7" s="116"/>
      <c r="BJ7" s="116"/>
      <c r="BK7" s="116"/>
      <c r="BL7" s="116"/>
      <c r="BM7" s="116"/>
      <c r="BN7" s="116"/>
      <c r="BO7" s="116"/>
      <c r="BP7" s="116"/>
      <c r="BQ7" s="116"/>
      <c r="BR7" s="116"/>
      <c r="BS7" s="116"/>
      <c r="BT7" s="116"/>
      <c r="BU7" s="116"/>
      <c r="BV7" s="116"/>
      <c r="BW7" s="116"/>
      <c r="BX7" s="116"/>
      <c r="BY7" s="116"/>
      <c r="BZ7" s="116"/>
      <c r="CA7" s="116"/>
      <c r="CB7" s="116"/>
      <c r="CC7" s="116"/>
      <c r="CD7" s="116"/>
      <c r="CE7" s="116"/>
      <c r="CF7" s="116"/>
      <c r="CG7" s="116"/>
      <c r="CH7" s="116"/>
      <c r="CI7" s="116"/>
      <c r="CJ7" s="116"/>
      <c r="CK7" s="116"/>
      <c r="CL7" s="116"/>
      <c r="CM7" s="116"/>
      <c r="CN7" s="116"/>
      <c r="CO7" s="116"/>
      <c r="CP7" s="116"/>
      <c r="CQ7" s="116"/>
      <c r="CR7" s="116"/>
      <c r="CS7" s="116"/>
      <c r="CT7" s="116"/>
      <c r="CU7" s="116"/>
      <c r="CV7" s="116"/>
      <c r="CW7" s="117"/>
    </row>
    <row r="8" spans="1:101" x14ac:dyDescent="0.25">
      <c r="A8" s="144"/>
      <c r="B8" s="34" t="s">
        <v>24</v>
      </c>
      <c r="C8" s="19" t="s">
        <v>29</v>
      </c>
      <c r="D8" s="20" t="s">
        <v>38</v>
      </c>
      <c r="E8" s="119" t="s">
        <v>52</v>
      </c>
      <c r="F8" s="115"/>
      <c r="G8" s="116"/>
      <c r="H8" s="116"/>
      <c r="I8" s="116"/>
      <c r="J8" s="116"/>
      <c r="K8" s="116"/>
      <c r="L8" s="116"/>
      <c r="M8" s="116"/>
      <c r="N8" s="116"/>
      <c r="O8" s="116"/>
      <c r="P8" s="116"/>
      <c r="Q8" s="116"/>
      <c r="R8" s="116"/>
      <c r="S8" s="116"/>
      <c r="T8" s="116"/>
      <c r="U8" s="116"/>
      <c r="V8" s="116"/>
      <c r="W8" s="116"/>
      <c r="X8" s="116"/>
      <c r="Y8" s="116"/>
      <c r="Z8" s="116"/>
      <c r="AA8" s="116"/>
      <c r="AB8" s="116"/>
      <c r="AC8" s="116"/>
      <c r="AD8" s="116"/>
      <c r="AE8" s="116"/>
      <c r="AF8" s="116"/>
      <c r="AG8" s="116"/>
      <c r="AH8" s="116"/>
      <c r="AI8" s="116"/>
      <c r="AJ8" s="116"/>
      <c r="AK8" s="116"/>
      <c r="AL8" s="116"/>
      <c r="AM8" s="116"/>
      <c r="AN8" s="116"/>
      <c r="AO8" s="116"/>
      <c r="AP8" s="116"/>
      <c r="AQ8" s="116"/>
      <c r="AR8" s="116"/>
      <c r="AS8" s="116"/>
      <c r="AT8" s="116"/>
      <c r="AU8" s="116"/>
      <c r="AV8" s="116"/>
      <c r="AW8" s="116"/>
      <c r="AX8" s="116"/>
      <c r="AY8" s="116"/>
      <c r="AZ8" s="116"/>
      <c r="BA8" s="116"/>
      <c r="BB8" s="116"/>
      <c r="BC8" s="116"/>
      <c r="BD8" s="116"/>
      <c r="BE8" s="116"/>
      <c r="BF8" s="116"/>
      <c r="BG8" s="116"/>
      <c r="BH8" s="116"/>
      <c r="BI8" s="116"/>
      <c r="BJ8" s="116"/>
      <c r="BK8" s="116"/>
      <c r="BL8" s="116"/>
      <c r="BM8" s="116"/>
      <c r="BN8" s="116"/>
      <c r="BO8" s="116"/>
      <c r="BP8" s="116"/>
      <c r="BQ8" s="116"/>
      <c r="BR8" s="116"/>
      <c r="BS8" s="116"/>
      <c r="BT8" s="116"/>
      <c r="BU8" s="116"/>
      <c r="BV8" s="116"/>
      <c r="BW8" s="116"/>
      <c r="BX8" s="116"/>
      <c r="BY8" s="116"/>
      <c r="BZ8" s="116"/>
      <c r="CA8" s="116"/>
      <c r="CB8" s="116"/>
      <c r="CC8" s="116"/>
      <c r="CD8" s="116"/>
      <c r="CE8" s="116"/>
      <c r="CF8" s="116"/>
      <c r="CG8" s="116"/>
      <c r="CH8" s="116"/>
      <c r="CI8" s="116"/>
      <c r="CJ8" s="116"/>
      <c r="CK8" s="116"/>
      <c r="CL8" s="116"/>
      <c r="CM8" s="116"/>
      <c r="CN8" s="116"/>
      <c r="CO8" s="116"/>
      <c r="CP8" s="116"/>
      <c r="CQ8" s="116"/>
      <c r="CR8" s="116"/>
      <c r="CS8" s="116"/>
      <c r="CT8" s="116"/>
      <c r="CU8" s="116"/>
      <c r="CV8" s="116"/>
      <c r="CW8" s="117"/>
    </row>
    <row r="9" spans="1:101" ht="15" customHeight="1" x14ac:dyDescent="0.25">
      <c r="A9" s="144"/>
      <c r="B9" s="34" t="s">
        <v>24</v>
      </c>
      <c r="C9" s="19" t="s">
        <v>30</v>
      </c>
      <c r="D9" s="20" t="s">
        <v>38</v>
      </c>
      <c r="E9" s="119" t="s">
        <v>53</v>
      </c>
      <c r="F9" s="115"/>
      <c r="G9" s="116"/>
      <c r="H9" s="116"/>
      <c r="I9" s="116"/>
      <c r="J9" s="116"/>
      <c r="K9" s="116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16"/>
      <c r="AA9" s="116"/>
      <c r="AB9" s="116"/>
      <c r="AC9" s="116"/>
      <c r="AD9" s="116"/>
      <c r="AE9" s="116"/>
      <c r="AF9" s="116"/>
      <c r="AG9" s="116"/>
      <c r="AH9" s="116"/>
      <c r="AI9" s="116"/>
      <c r="AJ9" s="116"/>
      <c r="AK9" s="116"/>
      <c r="AL9" s="116"/>
      <c r="AM9" s="116"/>
      <c r="AN9" s="116"/>
      <c r="AO9" s="116"/>
      <c r="AP9" s="116"/>
      <c r="AQ9" s="116"/>
      <c r="AR9" s="116"/>
      <c r="AS9" s="116"/>
      <c r="AT9" s="116"/>
      <c r="AU9" s="116"/>
      <c r="AV9" s="116"/>
      <c r="AW9" s="116"/>
      <c r="AX9" s="116"/>
      <c r="AY9" s="116"/>
      <c r="AZ9" s="116"/>
      <c r="BA9" s="116"/>
      <c r="BB9" s="116"/>
      <c r="BC9" s="116"/>
      <c r="BD9" s="116"/>
      <c r="BE9" s="116"/>
      <c r="BF9" s="116"/>
      <c r="BG9" s="116"/>
      <c r="BH9" s="116"/>
      <c r="BI9" s="116"/>
      <c r="BJ9" s="116"/>
      <c r="BK9" s="116"/>
      <c r="BL9" s="116"/>
      <c r="BM9" s="116"/>
      <c r="BN9" s="116"/>
      <c r="BO9" s="116"/>
      <c r="BP9" s="116"/>
      <c r="BQ9" s="116"/>
      <c r="BR9" s="116"/>
      <c r="BS9" s="116"/>
      <c r="BT9" s="116"/>
      <c r="BU9" s="116"/>
      <c r="BV9" s="116"/>
      <c r="BW9" s="116"/>
      <c r="BX9" s="116"/>
      <c r="BY9" s="116"/>
      <c r="BZ9" s="116"/>
      <c r="CA9" s="116"/>
      <c r="CB9" s="116"/>
      <c r="CC9" s="116"/>
      <c r="CD9" s="116"/>
      <c r="CE9" s="116"/>
      <c r="CF9" s="116"/>
      <c r="CG9" s="116"/>
      <c r="CH9" s="116"/>
      <c r="CI9" s="116"/>
      <c r="CJ9" s="116"/>
      <c r="CK9" s="116"/>
      <c r="CL9" s="116"/>
      <c r="CM9" s="116"/>
      <c r="CN9" s="116"/>
      <c r="CO9" s="116"/>
      <c r="CP9" s="116"/>
      <c r="CQ9" s="116"/>
      <c r="CR9" s="116"/>
      <c r="CS9" s="116"/>
      <c r="CT9" s="116"/>
      <c r="CU9" s="116"/>
      <c r="CV9" s="116"/>
      <c r="CW9" s="117"/>
    </row>
    <row r="10" spans="1:101" ht="15" customHeight="1" x14ac:dyDescent="0.25">
      <c r="A10" s="144"/>
      <c r="B10" s="34" t="s">
        <v>24</v>
      </c>
      <c r="C10" s="19" t="s">
        <v>31</v>
      </c>
      <c r="D10" s="20" t="s">
        <v>38</v>
      </c>
      <c r="E10" s="119" t="s">
        <v>54</v>
      </c>
      <c r="F10" s="115"/>
      <c r="G10" s="116"/>
      <c r="H10" s="116"/>
      <c r="I10" s="116"/>
      <c r="J10" s="116"/>
      <c r="K10" s="116"/>
      <c r="L10" s="116"/>
      <c r="M10" s="116"/>
      <c r="N10" s="116"/>
      <c r="O10" s="116"/>
      <c r="P10" s="116"/>
      <c r="Q10" s="116"/>
      <c r="R10" s="116"/>
      <c r="S10" s="116"/>
      <c r="T10" s="116"/>
      <c r="U10" s="116"/>
      <c r="V10" s="116"/>
      <c r="W10" s="116"/>
      <c r="X10" s="116"/>
      <c r="Y10" s="116"/>
      <c r="Z10" s="116"/>
      <c r="AA10" s="116"/>
      <c r="AB10" s="116"/>
      <c r="AC10" s="116"/>
      <c r="AD10" s="116"/>
      <c r="AE10" s="116"/>
      <c r="AF10" s="116"/>
      <c r="AG10" s="116"/>
      <c r="AH10" s="116"/>
      <c r="AI10" s="116"/>
      <c r="AJ10" s="116"/>
      <c r="AK10" s="116"/>
      <c r="AL10" s="116"/>
      <c r="AM10" s="116"/>
      <c r="AN10" s="116"/>
      <c r="AO10" s="116"/>
      <c r="AP10" s="116"/>
      <c r="AQ10" s="116"/>
      <c r="AR10" s="116"/>
      <c r="AS10" s="116"/>
      <c r="AT10" s="116"/>
      <c r="AU10" s="116"/>
      <c r="AV10" s="116"/>
      <c r="AW10" s="116"/>
      <c r="AX10" s="116"/>
      <c r="AY10" s="116"/>
      <c r="AZ10" s="116"/>
      <c r="BA10" s="116"/>
      <c r="BB10" s="116"/>
      <c r="BC10" s="116"/>
      <c r="BD10" s="116"/>
      <c r="BE10" s="116"/>
      <c r="BF10" s="116"/>
      <c r="BG10" s="116"/>
      <c r="BH10" s="116"/>
      <c r="BI10" s="116"/>
      <c r="BJ10" s="116"/>
      <c r="BK10" s="116"/>
      <c r="BL10" s="116"/>
      <c r="BM10" s="116"/>
      <c r="BN10" s="116"/>
      <c r="BO10" s="116"/>
      <c r="BP10" s="116"/>
      <c r="BQ10" s="116"/>
      <c r="BR10" s="116"/>
      <c r="BS10" s="116"/>
      <c r="BT10" s="116"/>
      <c r="BU10" s="116"/>
      <c r="BV10" s="116"/>
      <c r="BW10" s="116"/>
      <c r="BX10" s="116"/>
      <c r="BY10" s="116"/>
      <c r="BZ10" s="116"/>
      <c r="CA10" s="116"/>
      <c r="CB10" s="116"/>
      <c r="CC10" s="116"/>
      <c r="CD10" s="116"/>
      <c r="CE10" s="116"/>
      <c r="CF10" s="116"/>
      <c r="CG10" s="116"/>
      <c r="CH10" s="116"/>
      <c r="CI10" s="116"/>
      <c r="CJ10" s="116"/>
      <c r="CK10" s="116"/>
      <c r="CL10" s="116"/>
      <c r="CM10" s="116"/>
      <c r="CN10" s="116"/>
      <c r="CO10" s="116"/>
      <c r="CP10" s="116"/>
      <c r="CQ10" s="116"/>
      <c r="CR10" s="116"/>
      <c r="CS10" s="116"/>
      <c r="CT10" s="116"/>
      <c r="CU10" s="116"/>
      <c r="CV10" s="116"/>
      <c r="CW10" s="117"/>
    </row>
    <row r="11" spans="1:101" ht="15" customHeight="1" thickBot="1" x14ac:dyDescent="0.3">
      <c r="A11" s="145"/>
      <c r="B11" s="120" t="s">
        <v>45</v>
      </c>
      <c r="C11" s="121"/>
      <c r="D11" s="122" t="s">
        <v>38</v>
      </c>
      <c r="E11" s="123" t="s">
        <v>56</v>
      </c>
      <c r="F11" s="115"/>
      <c r="G11" s="116"/>
      <c r="H11" s="116"/>
      <c r="I11" s="116"/>
      <c r="J11" s="116"/>
      <c r="K11" s="116"/>
      <c r="L11" s="116"/>
      <c r="M11" s="116"/>
      <c r="N11" s="116"/>
      <c r="O11" s="116"/>
      <c r="P11" s="116"/>
      <c r="Q11" s="116"/>
      <c r="R11" s="116"/>
      <c r="S11" s="116"/>
      <c r="T11" s="116"/>
      <c r="U11" s="116"/>
      <c r="V11" s="116"/>
      <c r="W11" s="116"/>
      <c r="X11" s="116"/>
      <c r="Y11" s="116"/>
      <c r="Z11" s="116"/>
      <c r="AA11" s="116"/>
      <c r="AB11" s="116"/>
      <c r="AC11" s="116"/>
      <c r="AD11" s="116"/>
      <c r="AE11" s="116"/>
      <c r="AF11" s="116"/>
      <c r="AG11" s="116"/>
      <c r="AH11" s="116"/>
      <c r="AI11" s="116"/>
      <c r="AJ11" s="116"/>
      <c r="AK11" s="116"/>
      <c r="AL11" s="116"/>
      <c r="AM11" s="116"/>
      <c r="AN11" s="116"/>
      <c r="AO11" s="116"/>
      <c r="AP11" s="116"/>
      <c r="AQ11" s="116"/>
      <c r="AR11" s="116"/>
      <c r="AS11" s="116"/>
      <c r="AT11" s="116"/>
      <c r="AU11" s="116"/>
      <c r="AV11" s="116"/>
      <c r="AW11" s="116"/>
      <c r="AX11" s="116"/>
      <c r="AY11" s="116"/>
      <c r="AZ11" s="116"/>
      <c r="BA11" s="116"/>
      <c r="BB11" s="116"/>
      <c r="BC11" s="116"/>
      <c r="BD11" s="116"/>
      <c r="BE11" s="116"/>
      <c r="BF11" s="116"/>
      <c r="BG11" s="116"/>
      <c r="BH11" s="116"/>
      <c r="BI11" s="116"/>
      <c r="BJ11" s="116"/>
      <c r="BK11" s="116"/>
      <c r="BL11" s="116"/>
      <c r="BM11" s="116"/>
      <c r="BN11" s="116"/>
      <c r="BO11" s="116"/>
      <c r="BP11" s="116"/>
      <c r="BQ11" s="116"/>
      <c r="BR11" s="116"/>
      <c r="BS11" s="116"/>
      <c r="BT11" s="116"/>
      <c r="BU11" s="116"/>
      <c r="BV11" s="116"/>
      <c r="BW11" s="116"/>
      <c r="BX11" s="116"/>
      <c r="BY11" s="116"/>
      <c r="BZ11" s="116"/>
      <c r="CA11" s="116"/>
      <c r="CB11" s="116"/>
      <c r="CC11" s="116"/>
      <c r="CD11" s="116"/>
      <c r="CE11" s="116"/>
      <c r="CF11" s="116"/>
      <c r="CG11" s="116"/>
      <c r="CH11" s="116"/>
      <c r="CI11" s="116"/>
      <c r="CJ11" s="116"/>
      <c r="CK11" s="116"/>
      <c r="CL11" s="116"/>
      <c r="CM11" s="116"/>
      <c r="CN11" s="116"/>
      <c r="CO11" s="116"/>
      <c r="CP11" s="116"/>
      <c r="CQ11" s="116"/>
      <c r="CR11" s="116"/>
      <c r="CS11" s="116"/>
      <c r="CT11" s="116"/>
      <c r="CU11" s="116"/>
      <c r="CV11" s="116"/>
      <c r="CW11" s="117"/>
    </row>
    <row r="12" spans="1:101" ht="15.75" customHeight="1" x14ac:dyDescent="0.25">
      <c r="A12" s="141" t="s">
        <v>83</v>
      </c>
      <c r="B12" s="124" t="s">
        <v>32</v>
      </c>
      <c r="C12" s="125" t="s">
        <v>33</v>
      </c>
      <c r="D12" s="48" t="s">
        <v>39</v>
      </c>
      <c r="E12" s="114">
        <v>187</v>
      </c>
      <c r="F12" s="115"/>
      <c r="G12" s="116"/>
      <c r="H12" s="116"/>
      <c r="I12" s="116"/>
      <c r="J12" s="116"/>
      <c r="K12" s="116"/>
      <c r="L12" s="116"/>
      <c r="M12" s="116"/>
      <c r="N12" s="116"/>
      <c r="O12" s="116"/>
      <c r="P12" s="116"/>
      <c r="Q12" s="116"/>
      <c r="R12" s="116"/>
      <c r="S12" s="116"/>
      <c r="T12" s="116"/>
      <c r="U12" s="116"/>
      <c r="V12" s="116"/>
      <c r="W12" s="116"/>
      <c r="X12" s="116"/>
      <c r="Y12" s="116"/>
      <c r="Z12" s="116"/>
      <c r="AA12" s="116"/>
      <c r="AB12" s="116"/>
      <c r="AC12" s="116"/>
      <c r="AD12" s="116"/>
      <c r="AE12" s="116"/>
      <c r="AF12" s="116"/>
      <c r="AG12" s="116"/>
      <c r="AH12" s="116"/>
      <c r="AI12" s="116"/>
      <c r="AJ12" s="116"/>
      <c r="AK12" s="116"/>
      <c r="AL12" s="116"/>
      <c r="AM12" s="116"/>
      <c r="AN12" s="116"/>
      <c r="AO12" s="116"/>
      <c r="AP12" s="116"/>
      <c r="AQ12" s="116"/>
      <c r="AR12" s="116"/>
      <c r="AS12" s="116"/>
      <c r="AT12" s="116"/>
      <c r="AU12" s="116"/>
      <c r="AV12" s="116"/>
      <c r="AW12" s="116"/>
      <c r="AX12" s="116"/>
      <c r="AY12" s="116"/>
      <c r="AZ12" s="116"/>
      <c r="BA12" s="116"/>
      <c r="BB12" s="116"/>
      <c r="BC12" s="116"/>
      <c r="BD12" s="116"/>
      <c r="BE12" s="116"/>
      <c r="BF12" s="116"/>
      <c r="BG12" s="116"/>
      <c r="BH12" s="116"/>
      <c r="BI12" s="116"/>
      <c r="BJ12" s="116"/>
      <c r="BK12" s="116"/>
      <c r="BL12" s="116"/>
      <c r="BM12" s="116"/>
      <c r="BN12" s="116"/>
      <c r="BO12" s="116"/>
      <c r="BP12" s="116"/>
      <c r="BQ12" s="116"/>
      <c r="BR12" s="116"/>
      <c r="BS12" s="116"/>
      <c r="BT12" s="116"/>
      <c r="BU12" s="116"/>
      <c r="BV12" s="116"/>
      <c r="BW12" s="116"/>
      <c r="BX12" s="116"/>
      <c r="BY12" s="116"/>
      <c r="BZ12" s="116"/>
      <c r="CA12" s="116"/>
      <c r="CB12" s="116"/>
      <c r="CC12" s="116"/>
      <c r="CD12" s="116"/>
      <c r="CE12" s="116"/>
      <c r="CF12" s="116"/>
      <c r="CG12" s="116"/>
      <c r="CH12" s="116"/>
      <c r="CI12" s="116"/>
      <c r="CJ12" s="116"/>
      <c r="CK12" s="116"/>
      <c r="CL12" s="116"/>
      <c r="CM12" s="116"/>
      <c r="CN12" s="116"/>
      <c r="CO12" s="116"/>
      <c r="CP12" s="116"/>
      <c r="CQ12" s="116"/>
      <c r="CR12" s="116"/>
      <c r="CS12" s="116"/>
      <c r="CT12" s="116"/>
      <c r="CU12" s="116"/>
      <c r="CV12" s="116"/>
      <c r="CW12" s="117"/>
    </row>
    <row r="13" spans="1:101" x14ac:dyDescent="0.25">
      <c r="A13" s="144"/>
      <c r="B13" s="41" t="s">
        <v>32</v>
      </c>
      <c r="C13" s="39">
        <v>2012309</v>
      </c>
      <c r="D13" s="37" t="s">
        <v>84</v>
      </c>
      <c r="E13" s="126">
        <v>162</v>
      </c>
      <c r="F13" s="115"/>
      <c r="G13" s="116"/>
      <c r="H13" s="116"/>
      <c r="I13" s="116"/>
      <c r="J13" s="116"/>
      <c r="K13" s="116"/>
      <c r="L13" s="116"/>
      <c r="M13" s="116"/>
      <c r="N13" s="116"/>
      <c r="O13" s="116"/>
      <c r="P13" s="116"/>
      <c r="Q13" s="116"/>
      <c r="R13" s="116"/>
      <c r="S13" s="116"/>
      <c r="T13" s="116"/>
      <c r="U13" s="116"/>
      <c r="V13" s="116"/>
      <c r="W13" s="116"/>
      <c r="X13" s="116"/>
      <c r="Y13" s="116"/>
      <c r="Z13" s="116"/>
      <c r="AA13" s="116"/>
      <c r="AB13" s="116"/>
      <c r="AC13" s="116"/>
      <c r="AD13" s="116"/>
      <c r="AE13" s="116"/>
      <c r="AF13" s="116"/>
      <c r="AG13" s="116"/>
      <c r="AH13" s="116"/>
      <c r="AI13" s="116"/>
      <c r="AJ13" s="116"/>
      <c r="AK13" s="116"/>
      <c r="AL13" s="116"/>
      <c r="AM13" s="116"/>
      <c r="AN13" s="116"/>
      <c r="AO13" s="116"/>
      <c r="AP13" s="116"/>
      <c r="AQ13" s="116"/>
      <c r="AR13" s="116"/>
      <c r="AS13" s="116"/>
      <c r="AT13" s="116"/>
      <c r="AU13" s="116"/>
      <c r="AV13" s="116"/>
      <c r="AW13" s="116"/>
      <c r="AX13" s="116"/>
      <c r="AY13" s="116"/>
      <c r="AZ13" s="116"/>
      <c r="BA13" s="116"/>
      <c r="BB13" s="116"/>
      <c r="BC13" s="116"/>
      <c r="BD13" s="116"/>
      <c r="BE13" s="116"/>
      <c r="BF13" s="116"/>
      <c r="BG13" s="116"/>
      <c r="BH13" s="116"/>
      <c r="BI13" s="116"/>
      <c r="BJ13" s="116"/>
      <c r="BK13" s="116"/>
      <c r="BL13" s="116"/>
      <c r="BM13" s="116"/>
      <c r="BN13" s="116"/>
      <c r="BO13" s="116"/>
      <c r="BP13" s="116"/>
      <c r="BQ13" s="116"/>
      <c r="BR13" s="116"/>
      <c r="BS13" s="116"/>
      <c r="BT13" s="116"/>
      <c r="BU13" s="116"/>
      <c r="BV13" s="116"/>
      <c r="BW13" s="116"/>
      <c r="BX13" s="116"/>
      <c r="BY13" s="116"/>
      <c r="BZ13" s="116"/>
      <c r="CA13" s="116"/>
      <c r="CB13" s="116"/>
      <c r="CC13" s="116"/>
      <c r="CD13" s="116"/>
      <c r="CE13" s="116"/>
      <c r="CF13" s="116"/>
      <c r="CG13" s="116"/>
      <c r="CH13" s="116"/>
      <c r="CI13" s="116"/>
      <c r="CJ13" s="116"/>
      <c r="CK13" s="116"/>
      <c r="CL13" s="116"/>
      <c r="CM13" s="116"/>
      <c r="CN13" s="116"/>
      <c r="CO13" s="116"/>
      <c r="CP13" s="116"/>
      <c r="CQ13" s="116"/>
      <c r="CR13" s="116"/>
      <c r="CS13" s="116"/>
      <c r="CT13" s="116"/>
      <c r="CU13" s="116"/>
      <c r="CV13" s="116"/>
      <c r="CW13" s="117"/>
    </row>
    <row r="14" spans="1:101" x14ac:dyDescent="0.25">
      <c r="A14" s="144"/>
      <c r="B14" s="41" t="s">
        <v>32</v>
      </c>
      <c r="C14" s="127">
        <v>2011200</v>
      </c>
      <c r="D14" s="37" t="s">
        <v>85</v>
      </c>
      <c r="E14" s="126">
        <v>233</v>
      </c>
      <c r="F14" s="115"/>
      <c r="G14" s="116"/>
      <c r="H14" s="116"/>
      <c r="I14" s="116"/>
      <c r="J14" s="116"/>
      <c r="K14" s="116"/>
      <c r="L14" s="116"/>
      <c r="M14" s="116"/>
      <c r="N14" s="116"/>
      <c r="O14" s="116"/>
      <c r="P14" s="116"/>
      <c r="Q14" s="116"/>
      <c r="R14" s="116"/>
      <c r="S14" s="116"/>
      <c r="T14" s="116"/>
      <c r="U14" s="116"/>
      <c r="V14" s="116"/>
      <c r="W14" s="116"/>
      <c r="X14" s="116"/>
      <c r="Y14" s="116"/>
      <c r="Z14" s="116"/>
      <c r="AA14" s="116"/>
      <c r="AB14" s="116"/>
      <c r="AC14" s="116"/>
      <c r="AD14" s="116"/>
      <c r="AE14" s="116"/>
      <c r="AF14" s="116"/>
      <c r="AG14" s="116"/>
      <c r="AH14" s="116"/>
      <c r="AI14" s="116"/>
      <c r="AJ14" s="116"/>
      <c r="AK14" s="116"/>
      <c r="AL14" s="116"/>
      <c r="AM14" s="116"/>
      <c r="AN14" s="116"/>
      <c r="AO14" s="116"/>
      <c r="AP14" s="116"/>
      <c r="AQ14" s="116"/>
      <c r="AR14" s="116"/>
      <c r="AS14" s="116"/>
      <c r="AT14" s="116"/>
      <c r="AU14" s="116"/>
      <c r="AV14" s="116"/>
      <c r="AW14" s="116"/>
      <c r="AX14" s="116"/>
      <c r="AY14" s="116"/>
      <c r="AZ14" s="116"/>
      <c r="BA14" s="116"/>
      <c r="BB14" s="116"/>
      <c r="BC14" s="116"/>
      <c r="BD14" s="116"/>
      <c r="BE14" s="116"/>
      <c r="BF14" s="116"/>
      <c r="BG14" s="116"/>
      <c r="BH14" s="116"/>
      <c r="BI14" s="116"/>
      <c r="BJ14" s="116"/>
      <c r="BK14" s="116"/>
      <c r="BL14" s="116"/>
      <c r="BM14" s="116"/>
      <c r="BN14" s="116"/>
      <c r="BO14" s="116"/>
      <c r="BP14" s="116"/>
      <c r="BQ14" s="116"/>
      <c r="BR14" s="116"/>
      <c r="BS14" s="116"/>
      <c r="BT14" s="116"/>
      <c r="BU14" s="116"/>
      <c r="BV14" s="116"/>
      <c r="BW14" s="116"/>
      <c r="BX14" s="116"/>
      <c r="BY14" s="116"/>
      <c r="BZ14" s="116"/>
      <c r="CA14" s="116"/>
      <c r="CB14" s="116"/>
      <c r="CC14" s="116"/>
      <c r="CD14" s="116"/>
      <c r="CE14" s="116"/>
      <c r="CF14" s="116"/>
      <c r="CG14" s="116"/>
      <c r="CH14" s="116"/>
      <c r="CI14" s="116"/>
      <c r="CJ14" s="116"/>
      <c r="CK14" s="116"/>
      <c r="CL14" s="116"/>
      <c r="CM14" s="116"/>
      <c r="CN14" s="116"/>
      <c r="CO14" s="116"/>
      <c r="CP14" s="116"/>
      <c r="CQ14" s="116"/>
      <c r="CR14" s="116"/>
      <c r="CS14" s="116"/>
      <c r="CT14" s="116"/>
      <c r="CU14" s="116"/>
      <c r="CV14" s="116"/>
      <c r="CW14" s="117"/>
    </row>
    <row r="15" spans="1:101" x14ac:dyDescent="0.25">
      <c r="A15" s="144"/>
      <c r="B15" s="41" t="s">
        <v>32</v>
      </c>
      <c r="C15" s="90">
        <v>2012311</v>
      </c>
      <c r="D15" s="37" t="s">
        <v>36</v>
      </c>
      <c r="E15" s="128">
        <v>334</v>
      </c>
      <c r="F15" s="115"/>
      <c r="G15" s="116"/>
      <c r="H15" s="116"/>
      <c r="I15" s="116"/>
      <c r="J15" s="116"/>
      <c r="K15" s="116"/>
      <c r="L15" s="116"/>
      <c r="M15" s="116"/>
      <c r="N15" s="116"/>
      <c r="O15" s="116"/>
      <c r="P15" s="116"/>
      <c r="Q15" s="116"/>
      <c r="R15" s="116"/>
      <c r="S15" s="116"/>
      <c r="T15" s="116"/>
      <c r="U15" s="116"/>
      <c r="V15" s="116"/>
      <c r="W15" s="116"/>
      <c r="X15" s="116"/>
      <c r="Y15" s="116"/>
      <c r="Z15" s="116"/>
      <c r="AA15" s="116"/>
      <c r="AB15" s="116"/>
      <c r="AC15" s="116"/>
      <c r="AD15" s="116"/>
      <c r="AE15" s="116"/>
      <c r="AF15" s="116"/>
      <c r="AG15" s="116"/>
      <c r="AH15" s="116"/>
      <c r="AI15" s="116"/>
      <c r="AJ15" s="116"/>
      <c r="AK15" s="116"/>
      <c r="AL15" s="116"/>
      <c r="AM15" s="116"/>
      <c r="AN15" s="116"/>
      <c r="AO15" s="116"/>
      <c r="AP15" s="116"/>
      <c r="AQ15" s="116"/>
      <c r="AR15" s="116"/>
      <c r="AS15" s="116"/>
      <c r="AT15" s="116"/>
      <c r="AU15" s="116"/>
      <c r="AV15" s="116"/>
      <c r="AW15" s="116"/>
      <c r="AX15" s="116"/>
      <c r="AY15" s="116"/>
      <c r="AZ15" s="116"/>
      <c r="BA15" s="116"/>
      <c r="BB15" s="116"/>
      <c r="BC15" s="116"/>
      <c r="BD15" s="116"/>
      <c r="BE15" s="116"/>
      <c r="BF15" s="116"/>
      <c r="BG15" s="116"/>
      <c r="BH15" s="116"/>
      <c r="BI15" s="116"/>
      <c r="BJ15" s="116"/>
      <c r="BK15" s="116"/>
      <c r="BL15" s="116"/>
      <c r="BM15" s="116"/>
      <c r="BN15" s="116"/>
      <c r="BO15" s="116"/>
      <c r="BP15" s="116"/>
      <c r="BQ15" s="116"/>
      <c r="BR15" s="116"/>
      <c r="BS15" s="116"/>
      <c r="BT15" s="116"/>
      <c r="BU15" s="116"/>
      <c r="BV15" s="116"/>
      <c r="BW15" s="116"/>
      <c r="BX15" s="116"/>
      <c r="BY15" s="116"/>
      <c r="BZ15" s="116"/>
      <c r="CA15" s="116"/>
      <c r="CB15" s="116"/>
      <c r="CC15" s="116"/>
      <c r="CD15" s="116"/>
      <c r="CE15" s="116"/>
      <c r="CF15" s="116"/>
      <c r="CG15" s="116"/>
      <c r="CH15" s="116"/>
      <c r="CI15" s="116"/>
      <c r="CJ15" s="116"/>
      <c r="CK15" s="116"/>
      <c r="CL15" s="116"/>
      <c r="CM15" s="116"/>
      <c r="CN15" s="116"/>
      <c r="CO15" s="116"/>
      <c r="CP15" s="116"/>
      <c r="CQ15" s="116"/>
      <c r="CR15" s="116"/>
      <c r="CS15" s="116"/>
      <c r="CT15" s="116"/>
      <c r="CU15" s="116"/>
      <c r="CV15" s="116"/>
      <c r="CW15" s="117"/>
    </row>
    <row r="16" spans="1:101" x14ac:dyDescent="0.25">
      <c r="A16" s="77"/>
      <c r="B16" s="78"/>
      <c r="C16" s="79"/>
      <c r="D16" s="80"/>
      <c r="E16" s="81"/>
      <c r="F16" s="80"/>
      <c r="G16" s="80"/>
      <c r="H16" s="80"/>
      <c r="I16" s="80"/>
      <c r="J16" s="80"/>
      <c r="K16" s="80"/>
      <c r="L16" s="80"/>
      <c r="M16" s="80"/>
      <c r="N16" s="80"/>
      <c r="O16" s="80"/>
      <c r="P16" s="80"/>
      <c r="Q16" s="80"/>
      <c r="R16" s="80"/>
      <c r="S16" s="80"/>
      <c r="T16" s="80"/>
      <c r="U16" s="80"/>
      <c r="V16" s="80"/>
      <c r="W16" s="80"/>
      <c r="X16" s="80"/>
      <c r="Y16" s="80"/>
      <c r="Z16" s="80"/>
      <c r="AA16" s="80"/>
      <c r="AB16" s="80"/>
      <c r="AC16" s="80"/>
      <c r="AD16" s="80"/>
      <c r="AE16" s="80"/>
      <c r="AF16" s="80"/>
      <c r="AG16" s="80"/>
      <c r="AH16" s="80"/>
      <c r="AI16" s="80"/>
      <c r="AJ16" s="80"/>
      <c r="AK16" s="80"/>
      <c r="AL16" s="80"/>
      <c r="AM16" s="29"/>
      <c r="AN16" s="29"/>
      <c r="AO16" s="29"/>
      <c r="AP16" s="29"/>
      <c r="AQ16" s="29"/>
      <c r="AR16" s="29"/>
      <c r="AS16" s="29"/>
      <c r="AT16" s="29"/>
      <c r="AU16" s="29"/>
      <c r="AV16" s="29"/>
      <c r="AW16" s="29"/>
      <c r="AX16" s="29"/>
      <c r="AY16" s="29"/>
      <c r="AZ16" s="29"/>
      <c r="BA16" s="29"/>
    </row>
    <row r="17" spans="1:66" x14ac:dyDescent="0.25">
      <c r="A17" s="77"/>
      <c r="B17" s="78"/>
      <c r="C17" s="79"/>
      <c r="D17" s="80"/>
      <c r="E17" s="81"/>
      <c r="F17" s="160"/>
      <c r="G17" s="160"/>
      <c r="H17" s="160"/>
      <c r="I17" s="160"/>
      <c r="J17" s="160"/>
      <c r="K17" s="160"/>
      <c r="L17" s="160"/>
      <c r="M17" s="160"/>
      <c r="N17" s="160"/>
      <c r="O17" s="161"/>
      <c r="P17" s="161"/>
      <c r="Q17" s="161"/>
      <c r="R17" s="161"/>
      <c r="S17" s="161"/>
      <c r="T17" s="161"/>
      <c r="U17" s="161"/>
      <c r="V17" s="161"/>
      <c r="W17" s="161"/>
      <c r="X17" s="161"/>
      <c r="Y17" s="161"/>
      <c r="Z17" s="161"/>
      <c r="AA17" s="161"/>
      <c r="AB17" s="161"/>
      <c r="AC17" s="161"/>
      <c r="AD17" s="161"/>
      <c r="AE17" s="161"/>
      <c r="AF17" s="161"/>
      <c r="AG17" s="161"/>
      <c r="AH17" s="161"/>
      <c r="AI17" s="161"/>
      <c r="AJ17" s="161"/>
      <c r="AK17" s="161"/>
      <c r="AL17" s="161"/>
      <c r="AM17" s="161"/>
      <c r="AN17" s="161"/>
      <c r="AO17" s="161"/>
      <c r="AP17" s="161"/>
      <c r="AQ17" s="161"/>
      <c r="AR17" s="161"/>
      <c r="AS17" s="161"/>
      <c r="AT17" s="161"/>
      <c r="AU17" s="161"/>
      <c r="AV17" s="161"/>
      <c r="AW17" s="161"/>
      <c r="AX17" s="161"/>
      <c r="AY17" s="161"/>
      <c r="AZ17" s="161"/>
      <c r="BA17" s="161"/>
      <c r="BB17" s="161"/>
      <c r="BC17" s="161"/>
      <c r="BD17" s="161"/>
      <c r="BE17" s="161"/>
      <c r="BF17" s="161"/>
      <c r="BG17" s="161"/>
      <c r="BH17" s="161"/>
      <c r="BI17" s="160"/>
      <c r="BJ17" s="160"/>
      <c r="BK17" s="160"/>
      <c r="BL17" s="160"/>
      <c r="BM17" s="160"/>
      <c r="BN17" s="160"/>
    </row>
    <row r="18" spans="1:66" x14ac:dyDescent="0.25">
      <c r="A18" s="77"/>
      <c r="B18" s="78"/>
      <c r="C18" s="79"/>
      <c r="D18" s="80"/>
      <c r="E18" s="129"/>
      <c r="F18" s="160"/>
      <c r="G18" s="160"/>
      <c r="H18" s="160"/>
      <c r="I18" s="160"/>
      <c r="J18" s="160"/>
      <c r="K18" s="160"/>
      <c r="L18" s="160"/>
      <c r="M18" s="160"/>
      <c r="N18" s="160"/>
      <c r="O18" s="161"/>
      <c r="P18" s="161"/>
      <c r="Q18" s="161"/>
      <c r="R18" s="161"/>
      <c r="S18" s="161"/>
      <c r="T18" s="161"/>
      <c r="U18" s="161"/>
      <c r="V18" s="161"/>
      <c r="W18" s="161"/>
      <c r="X18" s="161"/>
      <c r="Y18" s="161"/>
      <c r="Z18" s="161"/>
      <c r="AA18" s="161"/>
      <c r="AB18" s="161"/>
      <c r="AC18" s="161"/>
      <c r="AD18" s="161"/>
      <c r="AE18" s="161"/>
      <c r="AF18" s="161"/>
      <c r="AG18" s="161"/>
      <c r="AH18" s="161"/>
      <c r="AI18" s="161"/>
      <c r="AJ18" s="161"/>
      <c r="AK18" s="161"/>
      <c r="AL18" s="161"/>
      <c r="AM18" s="161"/>
      <c r="AN18" s="161"/>
      <c r="AO18" s="161"/>
      <c r="AP18" s="161"/>
      <c r="AQ18" s="161"/>
      <c r="AR18" s="161"/>
      <c r="AS18" s="161"/>
      <c r="AT18" s="161"/>
      <c r="AU18" s="161"/>
      <c r="AV18" s="161"/>
      <c r="AW18" s="161"/>
      <c r="AX18" s="161"/>
      <c r="AY18" s="161"/>
      <c r="AZ18" s="161"/>
      <c r="BA18" s="161"/>
      <c r="BB18" s="161"/>
      <c r="BC18" s="161"/>
      <c r="BD18" s="161"/>
      <c r="BE18" s="161"/>
      <c r="BF18" s="161"/>
      <c r="BG18" s="161"/>
      <c r="BH18" s="161"/>
      <c r="BI18" s="160"/>
      <c r="BJ18" s="160"/>
      <c r="BK18" s="160"/>
      <c r="BL18" s="160"/>
      <c r="BM18" s="160"/>
      <c r="BN18" s="160"/>
    </row>
    <row r="19" spans="1:66" x14ac:dyDescent="0.25">
      <c r="A19" s="77"/>
      <c r="B19" s="78"/>
      <c r="C19" s="79"/>
      <c r="D19" s="80"/>
      <c r="E19" s="81"/>
      <c r="F19" s="160"/>
      <c r="G19" s="160"/>
      <c r="H19" s="160"/>
      <c r="I19" s="160"/>
      <c r="J19" s="160"/>
      <c r="K19" s="160"/>
      <c r="L19" s="160"/>
      <c r="M19" s="160"/>
      <c r="N19" s="160"/>
      <c r="O19" s="160"/>
      <c r="P19" s="160"/>
      <c r="Q19" s="160"/>
      <c r="R19" s="160"/>
      <c r="S19" s="160"/>
      <c r="T19" s="160"/>
      <c r="U19" s="160"/>
      <c r="V19" s="160"/>
      <c r="W19" s="160"/>
      <c r="X19" s="160"/>
      <c r="Y19" s="160"/>
      <c r="Z19" s="160"/>
      <c r="AA19" s="160"/>
      <c r="AB19" s="160"/>
      <c r="AC19" s="160"/>
      <c r="AD19" s="161"/>
      <c r="AE19" s="161"/>
      <c r="AF19" s="161"/>
      <c r="AG19" s="161"/>
      <c r="AH19" s="161"/>
      <c r="AI19" s="161"/>
      <c r="AJ19" s="161"/>
      <c r="AK19" s="160"/>
      <c r="AL19" s="160"/>
      <c r="AM19" s="160"/>
      <c r="AN19" s="160"/>
      <c r="AO19" s="160"/>
      <c r="AP19" s="160"/>
      <c r="AQ19" s="160"/>
      <c r="AR19" s="160"/>
      <c r="AS19" s="160"/>
      <c r="AT19" s="160"/>
      <c r="AU19" s="160"/>
      <c r="AV19" s="160"/>
      <c r="AW19" s="160"/>
      <c r="AX19" s="160"/>
      <c r="AY19" s="160"/>
      <c r="AZ19" s="160"/>
      <c r="BA19" s="160"/>
      <c r="BB19" s="160"/>
      <c r="BC19" s="160"/>
      <c r="BD19" s="160"/>
      <c r="BE19" s="160"/>
      <c r="BF19" s="160"/>
      <c r="BG19" s="160"/>
      <c r="BH19" s="160"/>
      <c r="BI19" s="160"/>
      <c r="BJ19" s="160"/>
      <c r="BK19" s="160"/>
      <c r="BL19" s="160"/>
      <c r="BM19" s="160"/>
      <c r="BN19" s="160"/>
    </row>
    <row r="20" spans="1:66" x14ac:dyDescent="0.25">
      <c r="A20" s="77"/>
      <c r="B20" s="78"/>
      <c r="C20" s="79"/>
      <c r="D20" s="80"/>
      <c r="E20" s="81"/>
      <c r="F20" s="160"/>
      <c r="G20" s="160"/>
      <c r="H20" s="160"/>
      <c r="I20" s="160"/>
      <c r="J20" s="160"/>
      <c r="K20" s="160"/>
      <c r="L20" s="160"/>
      <c r="M20" s="160"/>
      <c r="N20" s="160"/>
      <c r="O20" s="160"/>
      <c r="P20" s="160"/>
      <c r="Q20" s="160"/>
      <c r="R20" s="160"/>
      <c r="S20" s="161"/>
      <c r="T20" s="161"/>
      <c r="U20" s="161"/>
      <c r="V20" s="161"/>
      <c r="W20" s="161"/>
      <c r="X20" s="161"/>
      <c r="Y20" s="161"/>
      <c r="Z20" s="161"/>
      <c r="AA20" s="161"/>
      <c r="AB20" s="161"/>
      <c r="AC20" s="161"/>
      <c r="AD20" s="161"/>
      <c r="AE20" s="161"/>
      <c r="AF20" s="161"/>
      <c r="AG20" s="161"/>
      <c r="AH20" s="161"/>
      <c r="AI20" s="161"/>
      <c r="AJ20" s="161"/>
      <c r="AK20" s="161"/>
      <c r="AL20" s="161"/>
      <c r="AM20" s="161"/>
      <c r="AN20" s="161"/>
      <c r="AO20" s="161"/>
      <c r="AP20" s="161"/>
      <c r="AQ20" s="161"/>
      <c r="AR20" s="161"/>
      <c r="AS20" s="161"/>
      <c r="AT20" s="161"/>
      <c r="AU20" s="161"/>
      <c r="AV20" s="161"/>
      <c r="AW20" s="161"/>
      <c r="AX20" s="161"/>
      <c r="AY20" s="161"/>
      <c r="AZ20" s="161"/>
      <c r="BA20" s="161"/>
      <c r="BB20" s="161"/>
      <c r="BC20" s="161"/>
      <c r="BD20" s="161"/>
      <c r="BE20" s="161"/>
      <c r="BF20" s="161"/>
      <c r="BG20" s="161"/>
      <c r="BH20" s="160"/>
      <c r="BI20" s="160"/>
      <c r="BJ20" s="160"/>
      <c r="BK20" s="160"/>
      <c r="BL20" s="160"/>
      <c r="BM20" s="160"/>
      <c r="BN20" s="160"/>
    </row>
    <row r="21" spans="1:66" x14ac:dyDescent="0.25">
      <c r="A21" s="77"/>
      <c r="B21" s="78"/>
      <c r="C21" s="79"/>
      <c r="D21" s="80"/>
      <c r="E21" s="81"/>
      <c r="F21" s="160"/>
      <c r="G21" s="160"/>
      <c r="H21" s="160"/>
      <c r="I21" s="160"/>
      <c r="J21" s="160"/>
      <c r="K21" s="160"/>
      <c r="L21" s="160"/>
      <c r="M21" s="160"/>
      <c r="N21" s="160"/>
      <c r="O21" s="161"/>
      <c r="P21" s="161"/>
      <c r="Q21" s="161"/>
      <c r="R21" s="161"/>
      <c r="S21" s="161"/>
      <c r="T21" s="161"/>
      <c r="U21" s="161"/>
      <c r="V21" s="161"/>
      <c r="W21" s="161"/>
      <c r="X21" s="161"/>
      <c r="Y21" s="161"/>
      <c r="Z21" s="161"/>
      <c r="AA21" s="161"/>
      <c r="AB21" s="161"/>
      <c r="AC21" s="161"/>
      <c r="AD21" s="161"/>
      <c r="AE21" s="161"/>
      <c r="AF21" s="161"/>
      <c r="AG21" s="161"/>
      <c r="AH21" s="161"/>
      <c r="AI21" s="161"/>
      <c r="AJ21" s="161"/>
      <c r="AK21" s="161"/>
      <c r="AL21" s="161"/>
      <c r="AM21" s="161"/>
      <c r="AN21" s="161"/>
      <c r="AO21" s="161"/>
      <c r="AP21" s="161"/>
      <c r="AQ21" s="161"/>
      <c r="AR21" s="161"/>
      <c r="AS21" s="161"/>
      <c r="AT21" s="161"/>
      <c r="AU21" s="161"/>
      <c r="AV21" s="161"/>
      <c r="AW21" s="161"/>
      <c r="AX21" s="161"/>
      <c r="AY21" s="161"/>
      <c r="AZ21" s="161"/>
      <c r="BA21" s="161"/>
      <c r="BB21" s="161"/>
      <c r="BC21" s="161"/>
      <c r="BD21" s="161"/>
      <c r="BE21" s="161"/>
      <c r="BF21" s="161"/>
      <c r="BG21" s="161"/>
      <c r="BH21" s="160"/>
      <c r="BI21" s="160"/>
      <c r="BJ21" s="160"/>
      <c r="BK21" s="160"/>
      <c r="BL21" s="160"/>
      <c r="BM21" s="160"/>
      <c r="BN21" s="160"/>
    </row>
    <row r="22" spans="1:66" x14ac:dyDescent="0.25">
      <c r="F22" s="160"/>
      <c r="G22" s="160"/>
      <c r="H22" s="160"/>
      <c r="I22" s="160"/>
      <c r="J22" s="160"/>
      <c r="K22" s="160"/>
      <c r="L22" s="160"/>
      <c r="M22" s="160"/>
      <c r="N22" s="160"/>
      <c r="O22" s="160"/>
      <c r="P22" s="160"/>
      <c r="Q22" s="161"/>
      <c r="R22" s="161"/>
      <c r="S22" s="161"/>
      <c r="T22" s="161"/>
      <c r="U22" s="161"/>
      <c r="V22" s="161"/>
      <c r="W22" s="161"/>
      <c r="X22" s="161"/>
      <c r="Y22" s="161"/>
      <c r="Z22" s="161"/>
      <c r="AA22" s="161"/>
      <c r="AB22" s="161"/>
      <c r="AC22" s="161"/>
      <c r="AD22" s="161"/>
      <c r="AE22" s="161"/>
      <c r="AF22" s="161"/>
      <c r="AG22" s="161"/>
      <c r="AH22" s="161"/>
      <c r="AI22" s="161"/>
      <c r="AJ22" s="161"/>
      <c r="AK22" s="161"/>
      <c r="AL22" s="161"/>
      <c r="AM22" s="161"/>
      <c r="AN22" s="161"/>
      <c r="AO22" s="161"/>
      <c r="AP22" s="161"/>
      <c r="AQ22" s="161"/>
      <c r="AR22" s="161"/>
      <c r="AS22" s="161"/>
      <c r="AT22" s="161"/>
      <c r="AU22" s="161"/>
      <c r="AV22" s="161"/>
      <c r="AW22" s="161"/>
      <c r="AX22" s="161"/>
      <c r="AY22" s="161"/>
      <c r="AZ22" s="161"/>
      <c r="BA22" s="161"/>
      <c r="BB22" s="161"/>
      <c r="BC22" s="161"/>
      <c r="BD22" s="161"/>
      <c r="BE22" s="161"/>
      <c r="BF22" s="161"/>
      <c r="BG22" s="161"/>
      <c r="BH22" s="161"/>
      <c r="BI22" s="160"/>
      <c r="BJ22" s="160"/>
      <c r="BK22" s="160"/>
      <c r="BL22" s="160"/>
      <c r="BM22" s="160"/>
      <c r="BN22" s="160"/>
    </row>
    <row r="23" spans="1:66" x14ac:dyDescent="0.25">
      <c r="F23" s="160"/>
      <c r="G23" s="160"/>
      <c r="H23" s="160"/>
      <c r="I23" s="160"/>
      <c r="J23" s="160"/>
      <c r="K23" s="160"/>
      <c r="L23" s="160"/>
      <c r="M23" s="160"/>
      <c r="N23" s="160"/>
      <c r="O23" s="160"/>
      <c r="P23" s="160"/>
      <c r="Q23" s="160"/>
      <c r="R23" s="160"/>
      <c r="S23" s="160"/>
      <c r="T23" s="160"/>
      <c r="U23" s="160"/>
      <c r="V23" s="160"/>
      <c r="W23" s="160"/>
      <c r="X23" s="160"/>
      <c r="Y23" s="160"/>
      <c r="Z23" s="160"/>
      <c r="AA23" s="160"/>
      <c r="AB23" s="160"/>
      <c r="AC23" s="160"/>
      <c r="AD23" s="160"/>
      <c r="AE23" s="160"/>
      <c r="AF23" s="160"/>
      <c r="AG23" s="160"/>
      <c r="AH23" s="160"/>
      <c r="AI23" s="160"/>
      <c r="AJ23" s="160"/>
      <c r="AK23" s="160"/>
      <c r="AL23" s="160"/>
      <c r="AM23" s="160"/>
      <c r="AN23" s="160"/>
      <c r="AO23" s="160"/>
      <c r="AP23" s="160"/>
      <c r="AQ23" s="160"/>
      <c r="AR23" s="160"/>
      <c r="AS23" s="160"/>
      <c r="AT23" s="160"/>
      <c r="AU23" s="160"/>
      <c r="AV23" s="160"/>
      <c r="AW23" s="160"/>
      <c r="AX23" s="160"/>
      <c r="AY23" s="160"/>
      <c r="AZ23" s="160"/>
      <c r="BA23" s="160"/>
      <c r="BB23" s="160"/>
      <c r="BC23" s="160"/>
      <c r="BD23" s="160"/>
      <c r="BE23" s="160"/>
      <c r="BF23" s="160"/>
      <c r="BG23" s="160"/>
      <c r="BH23" s="160"/>
      <c r="BI23" s="160"/>
      <c r="BJ23" s="160"/>
      <c r="BK23" s="160"/>
      <c r="BL23" s="160"/>
      <c r="BM23" s="160"/>
      <c r="BN23" s="160"/>
    </row>
    <row r="24" spans="1:66" x14ac:dyDescent="0.25">
      <c r="F24" s="160"/>
      <c r="G24" s="160"/>
      <c r="H24" s="160"/>
      <c r="I24" s="160"/>
      <c r="J24" s="160"/>
      <c r="K24" s="160"/>
      <c r="L24" s="160"/>
      <c r="M24" s="160"/>
      <c r="N24" s="161"/>
      <c r="O24" s="161"/>
      <c r="P24" s="161"/>
      <c r="Q24" s="161"/>
      <c r="R24" s="161"/>
      <c r="S24" s="161"/>
      <c r="T24" s="161"/>
      <c r="U24" s="161"/>
      <c r="V24" s="161"/>
      <c r="W24" s="161"/>
      <c r="X24" s="161"/>
      <c r="Y24" s="161"/>
      <c r="Z24" s="161"/>
      <c r="AA24" s="161"/>
      <c r="AB24" s="161"/>
      <c r="AC24" s="161"/>
      <c r="AD24" s="161"/>
      <c r="AE24" s="161"/>
      <c r="AF24" s="161"/>
      <c r="AG24" s="161"/>
      <c r="AH24" s="161"/>
      <c r="AI24" s="161"/>
      <c r="AJ24" s="161"/>
      <c r="AK24" s="161"/>
      <c r="AL24" s="161"/>
      <c r="AM24" s="161"/>
      <c r="AN24" s="161"/>
      <c r="AO24" s="161"/>
      <c r="AP24" s="161"/>
      <c r="AQ24" s="161"/>
      <c r="AR24" s="161"/>
      <c r="AS24" s="161"/>
      <c r="AT24" s="161"/>
      <c r="AU24" s="161"/>
      <c r="AV24" s="161"/>
      <c r="AW24" s="161"/>
      <c r="AX24" s="161"/>
      <c r="AY24" s="161"/>
      <c r="AZ24" s="161"/>
      <c r="BA24" s="161"/>
      <c r="BB24" s="161"/>
      <c r="BC24" s="161"/>
      <c r="BD24" s="161"/>
      <c r="BE24" s="161"/>
      <c r="BF24" s="161"/>
      <c r="BG24" s="161"/>
      <c r="BH24" s="161"/>
      <c r="BI24" s="160"/>
      <c r="BJ24" s="160"/>
      <c r="BK24" s="160"/>
      <c r="BL24" s="160"/>
      <c r="BM24" s="160"/>
      <c r="BN24" s="160"/>
    </row>
    <row r="25" spans="1:66" x14ac:dyDescent="0.25">
      <c r="I25" s="65"/>
      <c r="J25" s="65"/>
      <c r="K25" s="65"/>
      <c r="L25" s="32" t="s">
        <v>86</v>
      </c>
      <c r="M25" s="32" t="s">
        <v>59</v>
      </c>
    </row>
    <row r="26" spans="1:66" x14ac:dyDescent="0.25">
      <c r="I26" s="42"/>
      <c r="J26" s="42"/>
      <c r="K26" s="42"/>
      <c r="L26" s="32" t="s">
        <v>86</v>
      </c>
      <c r="M26" s="32" t="s">
        <v>60</v>
      </c>
    </row>
  </sheetData>
  <mergeCells count="28">
    <mergeCell ref="CH3:CK3"/>
    <mergeCell ref="CL3:CO3"/>
    <mergeCell ref="CP3:CS3"/>
    <mergeCell ref="CT3:CW3"/>
    <mergeCell ref="A5:A11"/>
    <mergeCell ref="BZ3:CC3"/>
    <mergeCell ref="CD3:CG3"/>
    <mergeCell ref="A12:A15"/>
    <mergeCell ref="BJ3:BM3"/>
    <mergeCell ref="BN3:BQ3"/>
    <mergeCell ref="BR3:BU3"/>
    <mergeCell ref="BV3:BY3"/>
    <mergeCell ref="AL3:AO3"/>
    <mergeCell ref="AP3:AS3"/>
    <mergeCell ref="AT3:AW3"/>
    <mergeCell ref="AX3:BA3"/>
    <mergeCell ref="BB3:BE3"/>
    <mergeCell ref="BF3:BI3"/>
    <mergeCell ref="A2:B2"/>
    <mergeCell ref="F2:BA2"/>
    <mergeCell ref="F3:I3"/>
    <mergeCell ref="J3:M3"/>
    <mergeCell ref="N3:Q3"/>
    <mergeCell ref="R3:U3"/>
    <mergeCell ref="V3:Y3"/>
    <mergeCell ref="Z3:AC3"/>
    <mergeCell ref="AD3:AG3"/>
    <mergeCell ref="AH3:AK3"/>
  </mergeCells>
  <pageMargins left="0.70866141732283472" right="0.70866141732283472" top="0.74803149606299213" bottom="0.74803149606299213" header="0.31496062992125984" footer="0.31496062992125984"/>
  <pageSetup paperSize="9" scale="65" orientation="landscape" r:id="rId1"/>
  <legacyDrawing r:id="rId2"/>
</worksheet>
</file>

<file path=xl/worksheets/sheet7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4.7109375" customWidth="true"/>
    <col min="2" max="2" width="23.85546875" customWidth="true"/>
    <col min="3" max="3" width="11.42578125" customWidth="true"/>
    <col min="4" max="4" width="25.85546875" customWidth="true"/>
    <col min="5" max="5" width="22.140625" customWidth="true"/>
    <col min="6" max="6" width="1.640625" customWidth="true"/>
    <col min="7" max="7" width="1.640625" customWidth="true"/>
    <col min="8" max="8" width="1.640625" customWidth="true"/>
    <col min="9" max="9" width="1.640625" customWidth="true"/>
    <col min="10" max="10" width="1.640625" customWidth="true"/>
    <col min="11" max="11" width="1.640625" customWidth="true"/>
    <col min="12" max="12" width="1.640625" customWidth="true"/>
    <col min="13" max="13" width="1.640625" customWidth="true"/>
    <col min="14" max="14" width="1.640625" customWidth="true"/>
    <col min="15" max="15" width="1.640625" customWidth="true"/>
    <col min="16" max="16" width="1.640625" customWidth="true"/>
    <col min="17" max="17" width="1.640625" customWidth="true"/>
    <col min="18" max="18" width="1.640625" customWidth="true"/>
    <col min="19" max="19" width="1.640625" customWidth="true"/>
    <col min="20" max="20" width="1.640625" customWidth="true"/>
    <col min="21" max="21" width="1.640625" customWidth="true"/>
    <col min="22" max="22" width="1.640625" customWidth="true"/>
    <col min="23" max="23" width="1.640625" customWidth="true"/>
    <col min="24" max="24" width="1.640625" customWidth="true"/>
    <col min="25" max="25" width="1.640625" customWidth="true"/>
    <col min="26" max="26" width="1.640625" customWidth="true"/>
    <col min="27" max="27" width="1.640625" customWidth="true"/>
    <col min="28" max="28" width="1.640625" customWidth="true"/>
    <col min="29" max="29" width="1.640625" customWidth="true"/>
    <col min="30" max="30" width="1.640625" customWidth="true"/>
    <col min="31" max="31" width="1.640625" customWidth="true"/>
    <col min="32" max="32" width="1.640625" customWidth="true"/>
    <col min="33" max="33" width="1.640625" customWidth="true"/>
    <col min="34" max="34" width="1.640625" customWidth="true"/>
    <col min="35" max="35" width="1.640625" customWidth="true"/>
    <col min="36" max="36" width="1.640625" customWidth="true"/>
    <col min="37" max="37" width="1.640625" customWidth="true"/>
    <col min="38" max="38" width="1.640625" customWidth="true"/>
    <col min="39" max="39" width="1.640625" customWidth="true"/>
    <col min="40" max="40" width="1.640625" customWidth="true"/>
    <col min="41" max="41" width="1.640625" customWidth="true"/>
    <col min="42" max="42" width="1.640625" customWidth="true"/>
    <col min="43" max="43" width="1.640625" customWidth="true"/>
    <col min="44" max="44" width="1.640625" customWidth="true"/>
    <col min="45" max="45" width="1.640625" customWidth="true"/>
    <col min="46" max="46" width="1.640625" customWidth="true"/>
    <col min="47" max="47" width="1.640625" customWidth="true"/>
    <col min="48" max="48" width="1.640625" customWidth="true"/>
    <col min="49" max="49" width="1.640625" customWidth="true"/>
    <col min="50" max="50" width="1.640625" customWidth="true"/>
    <col min="51" max="51" width="1.640625" customWidth="true"/>
    <col min="52" max="52" width="1.640625" customWidth="true"/>
    <col min="53" max="53" width="1.640625" customWidth="true"/>
    <col min="54" max="54" width="1.640625" customWidth="true"/>
    <col min="55" max="55" width="1.640625" customWidth="true"/>
    <col min="56" max="56" width="1.640625" customWidth="true"/>
    <col min="57" max="57" width="1.640625" customWidth="true"/>
    <col min="58" max="58" width="1.640625" customWidth="true"/>
    <col min="59" max="59" width="1.640625" customWidth="true"/>
    <col min="60" max="60" width="1.640625" customWidth="true"/>
    <col min="61" max="61" width="1.640625" customWidth="true"/>
    <col min="62" max="62" width="1.640625" customWidth="true"/>
    <col min="63" max="63" width="1.640625" customWidth="true"/>
    <col min="64" max="64" width="1.640625" customWidth="true"/>
    <col min="65" max="65" width="1.640625" customWidth="true"/>
    <col min="66" max="66" width="1.640625" customWidth="true"/>
    <col min="67" max="67" width="1.640625" customWidth="true"/>
    <col min="68" max="68" width="1.640625" customWidth="true"/>
    <col min="69" max="69" width="1.640625" customWidth="true"/>
    <col min="70" max="70" width="1.640625" customWidth="true"/>
    <col min="71" max="71" width="1.640625" customWidth="true"/>
    <col min="72" max="72" width="1.640625" customWidth="true"/>
    <col min="73" max="73" width="1.640625" customWidth="true"/>
    <col min="74" max="74" width="1.640625" customWidth="true"/>
    <col min="75" max="75" width="1.640625" customWidth="true"/>
    <col min="76" max="76" width="1.640625" customWidth="true"/>
    <col min="77" max="77" width="1.640625" customWidth="true"/>
    <col min="78" max="78" width="1.640625" customWidth="true"/>
    <col min="79" max="79" width="1.640625" customWidth="true"/>
    <col min="80" max="80" width="1.640625" customWidth="true"/>
    <col min="81" max="81" width="1.640625" customWidth="true"/>
    <col min="82" max="82" width="1.640625" customWidth="true"/>
    <col min="83" max="83" width="1.640625" customWidth="true"/>
    <col min="84" max="84" width="1.640625" customWidth="true"/>
    <col min="85" max="85" width="1.640625" customWidth="true"/>
    <col min="86" max="86" width="1.640625" customWidth="true"/>
    <col min="87" max="87" width="1.640625" customWidth="true"/>
    <col min="88" max="88" width="1.640625" customWidth="true"/>
    <col min="89" max="89" width="1.640625" customWidth="true"/>
    <col min="90" max="90" width="1.640625" customWidth="true"/>
    <col min="91" max="91" width="1.640625" customWidth="true"/>
    <col min="92" max="92" width="1.640625" customWidth="true"/>
    <col min="93" max="93" width="1.640625" customWidth="true"/>
    <col min="94" max="94" width="1.640625" customWidth="true"/>
    <col min="95" max="95" width="1.640625" customWidth="true"/>
    <col min="96" max="96" width="1.640625" customWidth="true"/>
    <col min="97" max="97" width="1.640625" customWidth="true"/>
    <col min="98" max="98" width="1.640625" customWidth="true"/>
    <col min="99" max="99" width="1.640625" customWidth="true"/>
    <col min="100" max="100" width="1.640625" customWidth="true"/>
    <col min="101" max="101" width="1.640625" customWidth="true"/>
  </cols>
  <sheetData>
    <row r="2">
      <c r="A2" t="s" s="162">
        <v>21</v>
      </c>
    </row>
    <row r="3">
      <c r="A3" t="s" s="163">
        <v>16</v>
      </c>
      <c r="B3" t="s" s="163">
        <v>17</v>
      </c>
      <c r="C3" t="s" s="163">
        <v>18</v>
      </c>
      <c r="D3" t="s" s="163">
        <v>19</v>
      </c>
      <c r="E3" t="s" s="163">
        <v>20</v>
      </c>
      <c r="F3" t="n" s="163">
        <v>7.0</v>
      </c>
      <c r="G3" s="168"/>
      <c r="H3" s="168"/>
      <c r="I3" s="169"/>
      <c r="J3" t="n" s="163">
        <v>8.0</v>
      </c>
      <c r="K3" s="168"/>
      <c r="L3" s="168"/>
      <c r="M3" s="169"/>
      <c r="N3" t="n" s="163">
        <v>9.0</v>
      </c>
      <c r="O3" s="168"/>
      <c r="P3" s="168"/>
      <c r="Q3" s="169"/>
      <c r="R3" t="n" s="163">
        <v>10.0</v>
      </c>
      <c r="S3" s="168"/>
      <c r="T3" s="168"/>
      <c r="U3" s="169"/>
      <c r="V3" t="n" s="163">
        <v>11.0</v>
      </c>
      <c r="W3" s="168"/>
      <c r="X3" s="168"/>
      <c r="Y3" s="169"/>
      <c r="Z3" t="n" s="163">
        <v>12.0</v>
      </c>
      <c r="AA3" s="168"/>
      <c r="AB3" s="168"/>
      <c r="AC3" s="169"/>
      <c r="AD3" t="n" s="163">
        <v>13.0</v>
      </c>
      <c r="AE3" s="168"/>
      <c r="AF3" s="168"/>
      <c r="AG3" s="169"/>
      <c r="AH3" t="n" s="163">
        <v>14.0</v>
      </c>
      <c r="AI3" s="168"/>
      <c r="AJ3" s="168"/>
      <c r="AK3" s="169"/>
      <c r="AL3" t="n" s="163">
        <v>15.0</v>
      </c>
      <c r="AM3" s="168"/>
      <c r="AN3" s="168"/>
      <c r="AO3" s="169"/>
      <c r="AP3" t="n" s="163">
        <v>16.0</v>
      </c>
      <c r="AQ3" s="168"/>
      <c r="AR3" s="168"/>
      <c r="AS3" s="169"/>
      <c r="AT3" t="n" s="163">
        <v>17.0</v>
      </c>
      <c r="AU3" s="168"/>
      <c r="AV3" s="168"/>
      <c r="AW3" s="169"/>
      <c r="AX3" t="n" s="163">
        <v>18.0</v>
      </c>
      <c r="AY3" s="168"/>
      <c r="AZ3" s="168"/>
      <c r="BA3" s="169"/>
      <c r="BB3" t="n" s="163">
        <v>19.0</v>
      </c>
      <c r="BC3" s="168"/>
      <c r="BD3" s="168"/>
      <c r="BE3" s="169"/>
      <c r="BF3" t="n" s="163">
        <v>20.0</v>
      </c>
      <c r="BG3" s="168"/>
      <c r="BH3" s="168"/>
      <c r="BI3" s="169"/>
      <c r="BJ3" t="n" s="163">
        <v>21.0</v>
      </c>
      <c r="BK3" s="168"/>
      <c r="BL3" s="168"/>
      <c r="BM3" s="169"/>
      <c r="BN3" t="n" s="163">
        <v>22.0</v>
      </c>
      <c r="BO3" s="168"/>
      <c r="BP3" s="168"/>
      <c r="BQ3" s="169"/>
      <c r="BR3" t="n" s="163">
        <v>23.0</v>
      </c>
      <c r="BS3" s="168"/>
      <c r="BT3" s="168"/>
      <c r="BU3" s="169"/>
      <c r="BV3" t="n" s="163">
        <v>24.0</v>
      </c>
      <c r="BW3" s="168"/>
      <c r="BX3" s="168"/>
      <c r="BY3" s="169"/>
      <c r="BZ3" t="n" s="163">
        <v>1.0</v>
      </c>
      <c r="CA3" s="168"/>
      <c r="CB3" s="168"/>
      <c r="CC3" s="169"/>
      <c r="CD3" t="n" s="163">
        <v>2.0</v>
      </c>
      <c r="CE3" s="168"/>
      <c r="CF3" s="168"/>
      <c r="CG3" s="169"/>
      <c r="CH3" t="n" s="163">
        <v>3.0</v>
      </c>
      <c r="CI3" s="168"/>
      <c r="CJ3" s="168"/>
      <c r="CK3" s="169"/>
      <c r="CL3" t="n" s="163">
        <v>4.0</v>
      </c>
      <c r="CM3" s="168"/>
      <c r="CN3" s="168"/>
      <c r="CO3" s="169"/>
      <c r="CP3" t="n" s="163">
        <v>5.0</v>
      </c>
      <c r="CQ3" s="168"/>
      <c r="CR3" s="168"/>
      <c r="CS3" s="169"/>
      <c r="CT3" t="n" s="163">
        <v>6.0</v>
      </c>
      <c r="CU3" s="168"/>
      <c r="CV3" s="168"/>
      <c r="CW3" s="169"/>
    </row>
    <row r="4">
      <c r="A4" s="172"/>
      <c r="B4" s="172"/>
      <c r="C4" s="172"/>
      <c r="D4" s="172"/>
      <c r="E4" s="172"/>
      <c r="F4" s="160"/>
      <c r="G4" s="160"/>
      <c r="H4" s="160"/>
      <c r="I4" s="160"/>
      <c r="J4" s="160"/>
      <c r="K4" s="160"/>
      <c r="L4" s="160"/>
      <c r="M4" s="160"/>
      <c r="N4" s="160"/>
      <c r="O4" s="160"/>
      <c r="P4" s="160"/>
      <c r="Q4" s="160"/>
      <c r="R4" s="160"/>
      <c r="S4" s="160"/>
      <c r="T4" s="160"/>
      <c r="U4" s="160"/>
      <c r="V4" s="160"/>
      <c r="W4" s="160"/>
      <c r="X4" s="160"/>
      <c r="Y4" s="160"/>
      <c r="Z4" s="160"/>
      <c r="AA4" s="160"/>
      <c r="AB4" s="160"/>
      <c r="AC4" s="160"/>
      <c r="AD4" s="160"/>
      <c r="AE4" s="160"/>
      <c r="AF4" s="160"/>
      <c r="AG4" s="160"/>
      <c r="AH4" s="160"/>
      <c r="AI4" s="160"/>
      <c r="AJ4" s="160"/>
      <c r="AK4" s="160"/>
      <c r="AL4" s="160"/>
      <c r="AM4" s="160"/>
      <c r="AN4" s="160"/>
      <c r="AO4" s="160"/>
      <c r="AP4" s="160"/>
      <c r="AQ4" s="160"/>
      <c r="AR4" s="160"/>
      <c r="AS4" s="160"/>
      <c r="AT4" s="160"/>
      <c r="AU4" s="160"/>
      <c r="AV4" s="160"/>
      <c r="AW4" s="160"/>
      <c r="AX4" s="160"/>
      <c r="AY4" s="160"/>
      <c r="AZ4" s="160"/>
      <c r="BA4" s="160"/>
      <c r="BB4" s="160"/>
      <c r="BC4" s="160"/>
      <c r="BD4" s="160"/>
      <c r="BE4" s="160"/>
      <c r="BF4" s="160"/>
      <c r="BG4" s="160"/>
      <c r="BH4" s="160"/>
      <c r="BI4" s="160"/>
      <c r="BJ4" s="160"/>
      <c r="BK4" s="160"/>
      <c r="BL4" s="160"/>
      <c r="BM4" s="160"/>
      <c r="BN4" s="160"/>
      <c r="BO4" s="160"/>
      <c r="BP4" s="160"/>
      <c r="BQ4" s="160"/>
      <c r="BR4" s="160"/>
      <c r="BS4" s="160"/>
      <c r="BT4" s="160"/>
      <c r="BU4" s="160"/>
      <c r="BV4" s="160"/>
      <c r="BW4" s="160"/>
      <c r="BX4" s="160"/>
      <c r="BY4" s="160"/>
      <c r="BZ4" s="160"/>
      <c r="CA4" s="160"/>
      <c r="CB4" s="160"/>
      <c r="CC4" s="160"/>
      <c r="CD4" s="160"/>
      <c r="CE4" s="160"/>
      <c r="CF4" s="160"/>
      <c r="CG4" s="160"/>
      <c r="CH4" s="160"/>
      <c r="CI4" s="160"/>
      <c r="CJ4" s="160"/>
      <c r="CK4" s="160"/>
      <c r="CL4" s="160"/>
      <c r="CM4" s="160"/>
      <c r="CN4" s="160"/>
      <c r="CO4" s="160"/>
      <c r="CP4" s="160"/>
      <c r="CQ4" s="160"/>
      <c r="CR4" s="160"/>
      <c r="CS4" s="160"/>
      <c r="CT4" s="160"/>
      <c r="CU4" s="160"/>
      <c r="CV4" s="160"/>
      <c r="CW4" s="160"/>
    </row>
    <row r="5">
      <c r="A5" t="s" s="172">
        <v>91</v>
      </c>
      <c r="B5" t="s" s="172">
        <v>90</v>
      </c>
      <c r="C5" t="s" s="172">
        <v>92</v>
      </c>
      <c r="D5" t="s" s="172">
        <v>93</v>
      </c>
      <c r="E5" t="s" s="172">
        <v>94</v>
      </c>
      <c r="F5" s="160"/>
      <c r="G5" s="160"/>
      <c r="H5" s="596"/>
      <c r="I5" s="597"/>
      <c r="J5" s="598"/>
      <c r="K5" s="599"/>
      <c r="L5" s="174"/>
      <c r="M5" s="175"/>
      <c r="N5" s="176"/>
      <c r="O5" s="177"/>
      <c r="P5" s="178"/>
      <c r="Q5" s="179"/>
      <c r="R5" s="600"/>
      <c r="S5" s="601"/>
      <c r="T5" s="182"/>
      <c r="U5" s="183"/>
      <c r="V5" s="184"/>
      <c r="W5" s="185"/>
      <c r="X5" s="602"/>
      <c r="Y5" s="603"/>
      <c r="Z5" s="188"/>
      <c r="AA5" s="604"/>
      <c r="AB5" s="605"/>
      <c r="AC5" s="191"/>
      <c r="AD5" s="192"/>
      <c r="AE5" s="193"/>
      <c r="AF5" s="606"/>
      <c r="AG5" s="607"/>
      <c r="AH5" s="196"/>
      <c r="AI5" s="197"/>
      <c r="AJ5" s="198"/>
      <c r="AK5" s="199"/>
      <c r="AL5" s="200"/>
      <c r="AM5" s="201"/>
      <c r="AN5" s="202"/>
      <c r="AO5" s="203"/>
      <c r="AP5" s="204"/>
      <c r="AQ5" s="205"/>
      <c r="AR5" s="206"/>
      <c r="AS5" s="207"/>
      <c r="AT5" s="208"/>
      <c r="AU5" s="209"/>
      <c r="AV5" s="608"/>
      <c r="AW5" s="609"/>
      <c r="AX5" s="212"/>
      <c r="AY5" s="213"/>
      <c r="AZ5" s="214"/>
      <c r="BA5" s="215"/>
      <c r="BB5" s="216"/>
      <c r="BC5" s="610"/>
      <c r="BD5" s="611"/>
      <c r="BE5" s="612"/>
      <c r="BF5" s="613"/>
      <c r="BG5" s="614"/>
      <c r="BH5" s="615"/>
      <c r="BI5" s="616"/>
      <c r="BJ5" s="617"/>
      <c r="BK5" s="618"/>
      <c r="BL5" s="619"/>
      <c r="BM5" s="620"/>
      <c r="BN5" s="621"/>
      <c r="BO5" s="622"/>
      <c r="BP5" s="623"/>
      <c r="BQ5" s="624"/>
      <c r="BR5" s="625"/>
      <c r="BS5" s="626"/>
      <c r="BT5" s="627"/>
      <c r="BU5" s="628"/>
      <c r="BV5" s="160"/>
      <c r="BW5" s="160"/>
      <c r="BX5" s="160"/>
      <c r="BY5" s="160"/>
      <c r="BZ5" s="160"/>
      <c r="CA5" s="160"/>
      <c r="CB5" s="160"/>
      <c r="CC5" s="160"/>
      <c r="CD5" s="160"/>
      <c r="CE5" s="160"/>
      <c r="CF5" s="160"/>
      <c r="CG5" s="160"/>
      <c r="CH5" s="160"/>
      <c r="CI5" s="160"/>
      <c r="CJ5" s="160"/>
      <c r="CK5" s="160"/>
      <c r="CL5" s="160"/>
      <c r="CM5" s="160"/>
      <c r="CN5" s="160"/>
      <c r="CO5" s="160"/>
      <c r="CP5" s="160"/>
      <c r="CQ5" s="160"/>
      <c r="CR5" s="160"/>
      <c r="CS5" s="160"/>
      <c r="CT5" s="160"/>
      <c r="CU5" s="160"/>
      <c r="CV5" s="160"/>
      <c r="CW5" s="160"/>
    </row>
    <row r="6">
      <c r="A6" t="s" s="172">
        <v>91</v>
      </c>
      <c r="B6" t="s" s="172">
        <v>95</v>
      </c>
      <c r="C6" t="s" s="172">
        <v>96</v>
      </c>
      <c r="D6" t="s" s="172">
        <v>93</v>
      </c>
      <c r="E6" t="s" s="172">
        <v>94</v>
      </c>
      <c r="F6" s="160"/>
      <c r="G6" s="160"/>
      <c r="H6" s="160"/>
      <c r="I6" s="629"/>
      <c r="J6" s="630"/>
      <c r="K6" s="631"/>
      <c r="L6" s="632"/>
      <c r="M6" s="633"/>
      <c r="N6" s="634"/>
      <c r="O6" s="218"/>
      <c r="P6" s="219"/>
      <c r="Q6" s="220"/>
      <c r="R6" s="221"/>
      <c r="S6" s="222"/>
      <c r="T6" s="223"/>
      <c r="U6" s="224"/>
      <c r="V6" s="225"/>
      <c r="W6" s="226"/>
      <c r="X6" s="635"/>
      <c r="Y6" s="636"/>
      <c r="Z6" s="637"/>
      <c r="AA6" s="230"/>
      <c r="AB6" s="231"/>
      <c r="AC6" s="232"/>
      <c r="AD6" s="233"/>
      <c r="AE6" s="234"/>
      <c r="AF6" s="638"/>
      <c r="AG6" s="639"/>
      <c r="AH6" s="237"/>
      <c r="AI6" s="238"/>
      <c r="AJ6" s="239"/>
      <c r="AK6" s="240"/>
      <c r="AL6" s="241"/>
      <c r="AM6" s="242"/>
      <c r="AN6" s="640"/>
      <c r="AO6" s="244"/>
      <c r="AP6" s="245"/>
      <c r="AQ6" s="246"/>
      <c r="AR6" s="247"/>
      <c r="AS6" s="248"/>
      <c r="AT6" s="249"/>
      <c r="AU6" s="641"/>
      <c r="AV6" s="642"/>
      <c r="AW6" s="643"/>
      <c r="AX6" s="644"/>
      <c r="AY6" s="254"/>
      <c r="AZ6" s="255"/>
      <c r="BA6" s="256"/>
      <c r="BB6" s="257"/>
      <c r="BC6" s="645"/>
      <c r="BD6" s="646"/>
      <c r="BE6" s="647"/>
      <c r="BF6" s="648"/>
      <c r="BG6" s="649"/>
      <c r="BH6" s="650"/>
      <c r="BI6" s="651"/>
      <c r="BJ6" s="652"/>
      <c r="BK6" s="653"/>
      <c r="BL6" s="654"/>
      <c r="BM6" s="655"/>
      <c r="BN6" s="656"/>
      <c r="BO6" s="657"/>
      <c r="BP6" s="658"/>
      <c r="BQ6" s="659"/>
      <c r="BR6" s="660"/>
      <c r="BS6" s="661"/>
      <c r="BT6" s="662"/>
      <c r="BU6" s="663"/>
      <c r="BV6" s="160"/>
      <c r="BW6" s="160"/>
      <c r="BX6" s="160"/>
      <c r="BY6" s="160"/>
      <c r="BZ6" s="160"/>
      <c r="CA6" s="160"/>
      <c r="CB6" s="160"/>
      <c r="CC6" s="160"/>
      <c r="CD6" s="160"/>
      <c r="CE6" s="160"/>
      <c r="CF6" s="160"/>
      <c r="CG6" s="160"/>
      <c r="CH6" s="160"/>
      <c r="CI6" s="160"/>
      <c r="CJ6" s="160"/>
      <c r="CK6" s="160"/>
      <c r="CL6" s="160"/>
      <c r="CM6" s="160"/>
      <c r="CN6" s="160"/>
      <c r="CO6" s="160"/>
      <c r="CP6" s="160"/>
      <c r="CQ6" s="160"/>
      <c r="CR6" s="160"/>
      <c r="CS6" s="160"/>
      <c r="CT6" s="160"/>
      <c r="CU6" s="160"/>
      <c r="CV6" s="160"/>
      <c r="CW6" s="160"/>
    </row>
    <row r="7">
      <c r="A7" t="s" s="172">
        <v>98</v>
      </c>
      <c r="B7" t="s" s="172">
        <v>97</v>
      </c>
      <c r="C7" t="s" s="172">
        <v>26</v>
      </c>
      <c r="D7" t="s" s="172">
        <v>38</v>
      </c>
      <c r="E7" t="s" s="172">
        <v>49</v>
      </c>
      <c r="F7" s="160"/>
      <c r="G7" s="160"/>
      <c r="H7" s="160"/>
      <c r="I7" s="160"/>
      <c r="J7" s="160"/>
      <c r="K7" s="160"/>
      <c r="L7" s="160"/>
      <c r="M7" s="259"/>
      <c r="N7" s="260"/>
      <c r="O7" s="261"/>
      <c r="P7" s="262"/>
      <c r="Q7" s="263"/>
      <c r="R7" s="264"/>
      <c r="S7" s="664"/>
      <c r="T7" s="266"/>
      <c r="U7" s="267"/>
      <c r="V7" s="268"/>
      <c r="W7" s="269"/>
      <c r="X7" s="270"/>
      <c r="Y7" s="271"/>
      <c r="Z7" s="665"/>
      <c r="AA7" s="666"/>
      <c r="AB7" s="274"/>
      <c r="AC7" s="667"/>
      <c r="AD7" s="668"/>
      <c r="AE7" s="669"/>
      <c r="AF7" s="278"/>
      <c r="AG7" s="279"/>
      <c r="AH7" s="280"/>
      <c r="AI7" s="281"/>
      <c r="AJ7" s="670"/>
      <c r="AK7" s="671"/>
      <c r="AL7" s="672"/>
      <c r="AM7" s="673"/>
      <c r="AN7" s="674"/>
      <c r="AO7" s="287"/>
      <c r="AP7" s="288"/>
      <c r="AQ7" s="289"/>
      <c r="AR7" s="290"/>
      <c r="AS7" s="291"/>
      <c r="AT7" s="292"/>
      <c r="AU7" s="293"/>
      <c r="AV7" s="294"/>
      <c r="AW7" s="675"/>
      <c r="AX7" s="676"/>
      <c r="AY7" s="297"/>
      <c r="AZ7" s="298"/>
      <c r="BA7" s="299"/>
      <c r="BB7" s="300"/>
      <c r="BC7" s="301"/>
      <c r="BD7" s="302"/>
      <c r="BE7" s="677"/>
      <c r="BF7" s="678"/>
      <c r="BG7" s="679"/>
      <c r="BH7" s="680"/>
      <c r="BI7" s="681"/>
      <c r="BJ7" s="682"/>
      <c r="BK7" s="683"/>
      <c r="BL7" s="684"/>
      <c r="BM7" s="685"/>
      <c r="BN7" s="686"/>
      <c r="BO7" s="687"/>
      <c r="BP7" s="688"/>
      <c r="BQ7" s="689"/>
      <c r="BR7" s="690"/>
      <c r="BS7" s="691"/>
      <c r="BT7" s="692"/>
      <c r="BU7" s="693"/>
      <c r="BV7" s="160"/>
      <c r="BW7" s="160"/>
      <c r="BX7" s="160"/>
      <c r="BY7" s="160"/>
      <c r="BZ7" s="160"/>
      <c r="CA7" s="160"/>
      <c r="CB7" s="160"/>
      <c r="CC7" s="160"/>
      <c r="CD7" s="160"/>
      <c r="CE7" s="160"/>
      <c r="CF7" s="160"/>
      <c r="CG7" s="160"/>
      <c r="CH7" s="160"/>
      <c r="CI7" s="160"/>
      <c r="CJ7" s="160"/>
      <c r="CK7" s="160"/>
      <c r="CL7" s="160"/>
      <c r="CM7" s="160"/>
      <c r="CN7" s="160"/>
      <c r="CO7" s="160"/>
      <c r="CP7" s="160"/>
      <c r="CQ7" s="160"/>
      <c r="CR7" s="160"/>
      <c r="CS7" s="160"/>
      <c r="CT7" s="160"/>
      <c r="CU7" s="160"/>
      <c r="CV7" s="160"/>
      <c r="CW7" s="160"/>
    </row>
    <row r="8">
      <c r="A8" t="s" s="172">
        <v>98</v>
      </c>
      <c r="B8" t="s" s="172">
        <v>99</v>
      </c>
      <c r="C8" t="s" s="172">
        <v>27</v>
      </c>
      <c r="D8" t="s" s="172">
        <v>38</v>
      </c>
      <c r="E8" t="s" s="172">
        <v>50</v>
      </c>
      <c r="F8" s="160"/>
      <c r="G8" s="160"/>
      <c r="H8" s="160"/>
      <c r="I8" s="160"/>
      <c r="J8" s="160"/>
      <c r="K8" s="160"/>
      <c r="L8" s="694"/>
      <c r="M8" s="305"/>
      <c r="N8" s="306"/>
      <c r="O8" s="307"/>
      <c r="P8" s="308"/>
      <c r="Q8" s="309"/>
      <c r="R8" s="310"/>
      <c r="S8" s="311"/>
      <c r="T8" s="312"/>
      <c r="U8" s="313"/>
      <c r="V8" s="314"/>
      <c r="W8" s="315"/>
      <c r="X8" s="316"/>
      <c r="Y8" s="317"/>
      <c r="Z8" s="318"/>
      <c r="AA8" s="319"/>
      <c r="AB8" s="320"/>
      <c r="AC8" s="321"/>
      <c r="AD8" s="322"/>
      <c r="AE8" s="323"/>
      <c r="AF8" s="695"/>
      <c r="AG8" s="696"/>
      <c r="AH8" s="326"/>
      <c r="AI8" s="327"/>
      <c r="AJ8" s="328"/>
      <c r="AK8" s="329"/>
      <c r="AL8" s="330"/>
      <c r="AM8" s="331"/>
      <c r="AN8" s="332"/>
      <c r="AO8" s="333"/>
      <c r="AP8" s="334"/>
      <c r="AQ8" s="335"/>
      <c r="AR8" s="336"/>
      <c r="AS8" s="337"/>
      <c r="AT8" s="338"/>
      <c r="AU8" s="339"/>
      <c r="AV8" s="340"/>
      <c r="AW8" s="697"/>
      <c r="AX8" s="342"/>
      <c r="AY8" s="343"/>
      <c r="AZ8" s="344"/>
      <c r="BA8" s="345"/>
      <c r="BB8" s="346"/>
      <c r="BC8" s="347"/>
      <c r="BD8" s="698"/>
      <c r="BE8" s="699"/>
      <c r="BF8" s="700"/>
      <c r="BG8" s="701"/>
      <c r="BH8" s="702"/>
      <c r="BI8" s="703"/>
      <c r="BJ8" s="704"/>
      <c r="BK8" s="705"/>
      <c r="BL8" s="706"/>
      <c r="BM8" s="707"/>
      <c r="BN8" s="708"/>
      <c r="BO8" s="709"/>
      <c r="BP8" s="710"/>
      <c r="BQ8" s="711"/>
      <c r="BR8" s="712"/>
      <c r="BS8" s="713"/>
      <c r="BT8" s="714"/>
      <c r="BU8" s="715"/>
      <c r="BV8" s="160"/>
      <c r="BW8" s="160"/>
      <c r="BX8" s="160"/>
      <c r="BY8" s="160"/>
      <c r="BZ8" s="160"/>
      <c r="CA8" s="160"/>
      <c r="CB8" s="160"/>
      <c r="CC8" s="160"/>
      <c r="CD8" s="160"/>
      <c r="CE8" s="160"/>
      <c r="CF8" s="160"/>
      <c r="CG8" s="160"/>
      <c r="CH8" s="160"/>
      <c r="CI8" s="160"/>
      <c r="CJ8" s="160"/>
      <c r="CK8" s="160"/>
      <c r="CL8" s="160"/>
      <c r="CM8" s="160"/>
      <c r="CN8" s="160"/>
      <c r="CO8" s="160"/>
      <c r="CP8" s="160"/>
      <c r="CQ8" s="160"/>
      <c r="CR8" s="160"/>
      <c r="CS8" s="160"/>
      <c r="CT8" s="160"/>
      <c r="CU8" s="160"/>
      <c r="CV8" s="160"/>
      <c r="CW8" s="160"/>
    </row>
    <row r="9">
      <c r="A9" t="s" s="172">
        <v>101</v>
      </c>
      <c r="B9" t="s" s="172">
        <v>100</v>
      </c>
      <c r="C9" t="s" s="172">
        <v>28</v>
      </c>
      <c r="D9" t="s" s="172">
        <v>38</v>
      </c>
      <c r="E9" t="s" s="172">
        <v>51</v>
      </c>
      <c r="F9" s="160"/>
      <c r="G9" s="160"/>
      <c r="H9" s="160"/>
      <c r="I9" s="160"/>
      <c r="J9" s="716"/>
      <c r="K9" s="717"/>
      <c r="L9" s="718"/>
      <c r="M9" s="350"/>
      <c r="N9" s="351"/>
      <c r="O9" s="352"/>
      <c r="P9" s="719"/>
      <c r="Q9" s="720"/>
      <c r="R9" s="721"/>
      <c r="S9" s="722"/>
      <c r="T9" s="723"/>
      <c r="U9" s="358"/>
      <c r="V9" s="359"/>
      <c r="W9" s="360"/>
      <c r="X9" s="361"/>
      <c r="Y9" s="362"/>
      <c r="Z9" s="363"/>
      <c r="AA9" s="364"/>
      <c r="AB9" s="365"/>
      <c r="AC9" s="366"/>
      <c r="AD9" s="367"/>
      <c r="AE9" s="368"/>
      <c r="AF9" s="369"/>
      <c r="AG9" s="370"/>
      <c r="AH9" s="724"/>
      <c r="AI9" s="725"/>
      <c r="AJ9" s="373"/>
      <c r="AK9" s="374"/>
      <c r="AL9" s="375"/>
      <c r="AM9" s="376"/>
      <c r="AN9" s="377"/>
      <c r="AO9" s="378"/>
      <c r="AP9" s="379"/>
      <c r="AQ9" s="380"/>
      <c r="AR9" s="381"/>
      <c r="AS9" s="382"/>
      <c r="AT9" s="383"/>
      <c r="AU9" s="384"/>
      <c r="AV9" s="726"/>
      <c r="AW9" s="727"/>
      <c r="AX9" s="728"/>
      <c r="AY9" s="388"/>
      <c r="AZ9" s="389"/>
      <c r="BA9" s="390"/>
      <c r="BB9" s="160"/>
      <c r="BC9" s="160"/>
      <c r="BD9" s="729"/>
      <c r="BE9" s="730"/>
      <c r="BF9" s="731"/>
      <c r="BG9" s="732"/>
      <c r="BH9" s="733"/>
      <c r="BI9" s="734"/>
      <c r="BJ9" s="735"/>
      <c r="BK9" s="736"/>
      <c r="BL9" s="737"/>
      <c r="BM9" s="738"/>
      <c r="BN9" s="739"/>
      <c r="BO9" s="740"/>
      <c r="BP9" s="741"/>
      <c r="BQ9" s="742"/>
      <c r="BR9" s="743"/>
      <c r="BS9" s="744"/>
      <c r="BT9" s="745"/>
      <c r="BU9" s="746"/>
      <c r="BV9" s="160"/>
      <c r="BW9" s="160"/>
      <c r="BX9" s="160"/>
      <c r="BY9" s="160"/>
      <c r="BZ9" s="160"/>
      <c r="CA9" s="160"/>
      <c r="CB9" s="160"/>
      <c r="CC9" s="160"/>
      <c r="CD9" s="160"/>
      <c r="CE9" s="160"/>
      <c r="CF9" s="160"/>
      <c r="CG9" s="160"/>
      <c r="CH9" s="160"/>
      <c r="CI9" s="160"/>
      <c r="CJ9" s="160"/>
      <c r="CK9" s="160"/>
      <c r="CL9" s="160"/>
      <c r="CM9" s="160"/>
      <c r="CN9" s="160"/>
      <c r="CO9" s="160"/>
      <c r="CP9" s="160"/>
      <c r="CQ9" s="160"/>
      <c r="CR9" s="160"/>
      <c r="CS9" s="160"/>
      <c r="CT9" s="160"/>
      <c r="CU9" s="160"/>
      <c r="CV9" s="160"/>
      <c r="CW9" s="160"/>
    </row>
    <row r="10">
      <c r="A10" t="s" s="172">
        <v>101</v>
      </c>
      <c r="B10" t="s" s="172">
        <v>102</v>
      </c>
      <c r="C10" t="s" s="172">
        <v>29</v>
      </c>
      <c r="D10" t="s" s="172">
        <v>38</v>
      </c>
      <c r="E10" t="s" s="172">
        <v>52</v>
      </c>
      <c r="F10" s="160"/>
      <c r="G10" s="160"/>
      <c r="H10" s="160"/>
      <c r="I10" s="747"/>
      <c r="J10" s="748"/>
      <c r="K10" s="391"/>
      <c r="L10" s="392"/>
      <c r="M10" s="393"/>
      <c r="N10" s="394"/>
      <c r="O10" s="395"/>
      <c r="P10" s="396"/>
      <c r="Q10" s="397"/>
      <c r="R10" s="398"/>
      <c r="S10" s="399"/>
      <c r="T10" s="400"/>
      <c r="U10" s="401"/>
      <c r="V10" s="402"/>
      <c r="W10" s="403"/>
      <c r="X10" s="404"/>
      <c r="Y10" s="405"/>
      <c r="Z10" s="406"/>
      <c r="AA10" s="407"/>
      <c r="AB10" s="408"/>
      <c r="AC10" s="409"/>
      <c r="AD10" s="410"/>
      <c r="AE10" s="411"/>
      <c r="AF10" s="412"/>
      <c r="AG10" s="413"/>
      <c r="AH10" s="749"/>
      <c r="AI10" s="415"/>
      <c r="AJ10" s="416"/>
      <c r="AK10" s="417"/>
      <c r="AL10" s="418"/>
      <c r="AM10" s="419"/>
      <c r="AN10" s="420"/>
      <c r="AO10" s="421"/>
      <c r="AP10" s="422"/>
      <c r="AQ10" s="423"/>
      <c r="AR10" s="424"/>
      <c r="AS10" s="425"/>
      <c r="AT10" s="426"/>
      <c r="AU10" s="427"/>
      <c r="AV10" s="750"/>
      <c r="AW10" s="751"/>
      <c r="AX10" s="752"/>
      <c r="AY10" s="431"/>
      <c r="AZ10" s="432"/>
      <c r="BA10" s="433"/>
      <c r="BB10" s="434"/>
      <c r="BC10" s="435"/>
      <c r="BD10" s="436"/>
      <c r="BE10" s="753"/>
      <c r="BF10" s="754"/>
      <c r="BG10" s="755"/>
      <c r="BH10" s="756"/>
      <c r="BI10" s="757"/>
      <c r="BJ10" s="758"/>
      <c r="BK10" s="759"/>
      <c r="BL10" s="760"/>
      <c r="BM10" s="761"/>
      <c r="BN10" s="762"/>
      <c r="BO10" s="763"/>
      <c r="BP10" s="764"/>
      <c r="BQ10" s="765"/>
      <c r="BR10" s="766"/>
      <c r="BS10" s="767"/>
      <c r="BT10" s="768"/>
      <c r="BU10" s="769"/>
      <c r="BV10" s="160"/>
      <c r="BW10" s="160"/>
      <c r="BX10" s="160"/>
      <c r="BY10" s="160"/>
      <c r="BZ10" s="160"/>
      <c r="CA10" s="160"/>
      <c r="CB10" s="160"/>
      <c r="CC10" s="160"/>
      <c r="CD10" s="160"/>
      <c r="CE10" s="160"/>
      <c r="CF10" s="160"/>
      <c r="CG10" s="160"/>
      <c r="CH10" s="160"/>
      <c r="CI10" s="160"/>
      <c r="CJ10" s="160"/>
      <c r="CK10" s="160"/>
      <c r="CL10" s="160"/>
      <c r="CM10" s="160"/>
      <c r="CN10" s="160"/>
      <c r="CO10" s="160"/>
      <c r="CP10" s="160"/>
      <c r="CQ10" s="160"/>
      <c r="CR10" s="160"/>
      <c r="CS10" s="160"/>
      <c r="CT10" s="160"/>
      <c r="CU10" s="160"/>
      <c r="CV10" s="160"/>
      <c r="CW10" s="160"/>
    </row>
    <row r="11">
      <c r="A11" t="s" s="172">
        <v>98</v>
      </c>
      <c r="B11" t="s" s="172">
        <v>103</v>
      </c>
      <c r="C11" t="s" s="172">
        <v>30</v>
      </c>
      <c r="D11" t="s" s="172">
        <v>38</v>
      </c>
      <c r="E11" t="s" s="172">
        <v>53</v>
      </c>
      <c r="F11" s="160"/>
      <c r="G11" s="160"/>
      <c r="H11" s="160"/>
      <c r="I11" s="160"/>
      <c r="J11" s="160"/>
      <c r="K11" s="160"/>
      <c r="L11" s="160"/>
      <c r="M11" s="160"/>
      <c r="N11" s="160"/>
      <c r="O11" s="160"/>
      <c r="P11" s="438"/>
      <c r="Q11" s="439"/>
      <c r="R11" s="440"/>
      <c r="S11" s="441"/>
      <c r="T11" s="442"/>
      <c r="U11" s="443"/>
      <c r="V11" s="444"/>
      <c r="W11" s="445"/>
      <c r="X11" s="446"/>
      <c r="Y11" s="447"/>
      <c r="Z11" s="448"/>
      <c r="AA11" s="770"/>
      <c r="AB11" s="771"/>
      <c r="AC11" s="451"/>
      <c r="AD11" s="452"/>
      <c r="AE11" s="453"/>
      <c r="AF11" s="454"/>
      <c r="AG11" s="455"/>
      <c r="AH11" s="456"/>
      <c r="AI11" s="457"/>
      <c r="AJ11" s="458"/>
      <c r="AK11" s="459"/>
      <c r="AL11" s="460"/>
      <c r="AM11" s="461"/>
      <c r="AN11" s="462"/>
      <c r="AO11" s="463"/>
      <c r="AP11" s="464"/>
      <c r="AQ11" s="465"/>
      <c r="AR11" s="466"/>
      <c r="AS11" s="467"/>
      <c r="AT11" s="468"/>
      <c r="AU11" s="469"/>
      <c r="AV11" s="772"/>
      <c r="AW11" s="471"/>
      <c r="AX11" s="472"/>
      <c r="AY11" s="473"/>
      <c r="AZ11" s="474"/>
      <c r="BA11" s="475"/>
      <c r="BB11" s="476"/>
      <c r="BC11" s="477"/>
      <c r="BD11" s="773"/>
      <c r="BE11" s="774"/>
      <c r="BF11" s="775"/>
      <c r="BG11" s="776"/>
      <c r="BH11" s="777"/>
      <c r="BI11" s="778"/>
      <c r="BJ11" s="779"/>
      <c r="BK11" s="780"/>
      <c r="BL11" s="781"/>
      <c r="BM11" s="782"/>
      <c r="BN11" s="783"/>
      <c r="BO11" s="784"/>
      <c r="BP11" s="785"/>
      <c r="BQ11" s="786"/>
      <c r="BR11" s="787"/>
      <c r="BS11" s="788"/>
      <c r="BT11" s="789"/>
      <c r="BU11" s="790"/>
      <c r="BV11" s="160"/>
      <c r="BW11" s="160"/>
      <c r="BX11" s="160"/>
      <c r="BY11" s="160"/>
      <c r="BZ11" s="160"/>
      <c r="CA11" s="160"/>
      <c r="CB11" s="160"/>
      <c r="CC11" s="160"/>
      <c r="CD11" s="160"/>
      <c r="CE11" s="160"/>
      <c r="CF11" s="160"/>
      <c r="CG11" s="160"/>
      <c r="CH11" s="160"/>
      <c r="CI11" s="160"/>
      <c r="CJ11" s="160"/>
      <c r="CK11" s="160"/>
      <c r="CL11" s="160"/>
      <c r="CM11" s="160"/>
      <c r="CN11" s="160"/>
      <c r="CO11" s="160"/>
      <c r="CP11" s="160"/>
      <c r="CQ11" s="160"/>
      <c r="CR11" s="160"/>
      <c r="CS11" s="160"/>
      <c r="CT11" s="160"/>
      <c r="CU11" s="160"/>
      <c r="CV11" s="160"/>
      <c r="CW11" s="160"/>
    </row>
    <row r="12">
      <c r="A12" t="s" s="172">
        <v>98</v>
      </c>
      <c r="B12" t="s" s="172">
        <v>104</v>
      </c>
      <c r="C12" t="s" s="172">
        <v>31</v>
      </c>
      <c r="D12" t="s" s="172">
        <v>38</v>
      </c>
      <c r="E12" t="s" s="172">
        <v>54</v>
      </c>
      <c r="F12" s="160"/>
      <c r="G12" s="160"/>
      <c r="H12" s="791"/>
      <c r="I12" s="792"/>
      <c r="J12" s="793"/>
      <c r="K12" s="794"/>
      <c r="L12" s="478"/>
      <c r="M12" s="479"/>
      <c r="N12" s="480"/>
      <c r="O12" s="481"/>
      <c r="P12" s="795"/>
      <c r="Q12" s="796"/>
      <c r="R12" s="797"/>
      <c r="S12" s="798"/>
      <c r="T12" s="799"/>
      <c r="U12" s="800"/>
      <c r="V12" s="488"/>
      <c r="W12" s="489"/>
      <c r="X12" s="490"/>
      <c r="Y12" s="491"/>
      <c r="Z12" s="492"/>
      <c r="AA12" s="493"/>
      <c r="AB12" s="801"/>
      <c r="AC12" s="802"/>
      <c r="AD12" s="496"/>
      <c r="AE12" s="497"/>
      <c r="AF12" s="498"/>
      <c r="AG12" s="803"/>
      <c r="AH12" s="500"/>
      <c r="AI12" s="501"/>
      <c r="AJ12" s="502"/>
      <c r="AK12" s="503"/>
      <c r="AL12" s="504"/>
      <c r="AM12" s="505"/>
      <c r="AN12" s="506"/>
      <c r="AO12" s="507"/>
      <c r="AP12" s="508"/>
      <c r="AQ12" s="509"/>
      <c r="AR12" s="160"/>
      <c r="AS12" s="804"/>
      <c r="AT12" s="805"/>
      <c r="AU12" s="806"/>
      <c r="AV12" s="807"/>
      <c r="AW12" s="808"/>
      <c r="AX12" s="809"/>
      <c r="AY12" s="810"/>
      <c r="AZ12" s="811"/>
      <c r="BA12" s="812"/>
      <c r="BB12" s="813"/>
      <c r="BC12" s="814"/>
      <c r="BD12" s="815"/>
      <c r="BE12" s="816"/>
      <c r="BF12" s="817"/>
      <c r="BG12" s="818"/>
      <c r="BH12" s="819"/>
      <c r="BI12" s="820"/>
      <c r="BJ12" s="821"/>
      <c r="BK12" s="822"/>
      <c r="BL12" s="823"/>
      <c r="BM12" s="824"/>
      <c r="BN12" s="825"/>
      <c r="BO12" s="826"/>
      <c r="BP12" s="827"/>
      <c r="BQ12" s="828"/>
      <c r="BR12" s="829"/>
      <c r="BS12" s="830"/>
      <c r="BT12" s="831"/>
      <c r="BU12" s="832"/>
      <c r="BV12" s="160"/>
      <c r="BW12" s="160"/>
      <c r="BX12" s="160"/>
      <c r="BY12" s="160"/>
      <c r="BZ12" s="160"/>
      <c r="CA12" s="160"/>
      <c r="CB12" s="160"/>
      <c r="CC12" s="160"/>
      <c r="CD12" s="160"/>
      <c r="CE12" s="160"/>
      <c r="CF12" s="160"/>
      <c r="CG12" s="160"/>
      <c r="CH12" s="160"/>
      <c r="CI12" s="160"/>
      <c r="CJ12" s="160"/>
      <c r="CK12" s="160"/>
      <c r="CL12" s="160"/>
      <c r="CM12" s="160"/>
      <c r="CN12" s="160"/>
      <c r="CO12" s="160"/>
      <c r="CP12" s="160"/>
      <c r="CQ12" s="160"/>
      <c r="CR12" s="160"/>
      <c r="CS12" s="160"/>
      <c r="CT12" s="160"/>
      <c r="CU12" s="160"/>
      <c r="CV12" s="160"/>
      <c r="CW12" s="160"/>
    </row>
    <row r="13">
      <c r="A13" t="s" s="172">
        <v>106</v>
      </c>
      <c r="B13" t="s" s="172">
        <v>105</v>
      </c>
      <c r="C13" t="s" s="172">
        <v>86</v>
      </c>
      <c r="D13" t="s" s="172">
        <v>86</v>
      </c>
      <c r="E13" t="s" s="172">
        <v>86</v>
      </c>
      <c r="F13" s="160"/>
      <c r="G13" s="160"/>
      <c r="H13" s="833"/>
      <c r="I13" s="834"/>
      <c r="J13" s="835"/>
      <c r="K13" s="836"/>
      <c r="L13" s="160"/>
      <c r="M13" s="160"/>
      <c r="N13" s="160"/>
      <c r="O13" s="160"/>
      <c r="P13" s="160"/>
      <c r="Q13" s="160"/>
      <c r="R13" s="510"/>
      <c r="S13" s="511"/>
      <c r="T13" s="512"/>
      <c r="U13" s="513"/>
      <c r="V13" s="514"/>
      <c r="W13" s="515"/>
      <c r="X13" s="516"/>
      <c r="Y13" s="837"/>
      <c r="Z13" s="838"/>
      <c r="AA13" s="519"/>
      <c r="AB13" s="520"/>
      <c r="AC13" s="521"/>
      <c r="AD13" s="522"/>
      <c r="AE13" s="523"/>
      <c r="AF13" s="524"/>
      <c r="AG13" s="839"/>
      <c r="AH13" s="526"/>
      <c r="AI13" s="527"/>
      <c r="AJ13" s="528"/>
      <c r="AK13" s="529"/>
      <c r="AL13" s="530"/>
      <c r="AM13" s="531"/>
      <c r="AN13" s="532"/>
      <c r="AO13" s="533"/>
      <c r="AP13" s="534"/>
      <c r="AQ13" s="535"/>
      <c r="AR13" s="536"/>
      <c r="AS13" s="537"/>
      <c r="AT13" s="538"/>
      <c r="AU13" s="539"/>
      <c r="AV13" s="840"/>
      <c r="AW13" s="841"/>
      <c r="AX13" s="842"/>
      <c r="AY13" s="543"/>
      <c r="AZ13" s="544"/>
      <c r="BA13" s="545"/>
      <c r="BB13" s="546"/>
      <c r="BC13" s="547"/>
      <c r="BD13" s="843"/>
      <c r="BE13" s="844"/>
      <c r="BF13" s="845"/>
      <c r="BG13" s="846"/>
      <c r="BH13" s="847"/>
      <c r="BI13" s="848"/>
      <c r="BJ13" s="849"/>
      <c r="BK13" s="850"/>
      <c r="BL13" s="851"/>
      <c r="BM13" s="852"/>
      <c r="BN13" s="853"/>
      <c r="BO13" s="854"/>
      <c r="BP13" s="855"/>
      <c r="BQ13" s="856"/>
      <c r="BR13" s="857"/>
      <c r="BS13" s="858"/>
      <c r="BT13" s="859"/>
      <c r="BU13" s="860"/>
      <c r="BV13" s="160"/>
      <c r="BW13" s="160"/>
      <c r="BX13" s="160"/>
      <c r="BY13" s="160"/>
      <c r="BZ13" s="160"/>
      <c r="CA13" s="160"/>
      <c r="CB13" s="160"/>
      <c r="CC13" s="160"/>
      <c r="CD13" s="160"/>
      <c r="CE13" s="160"/>
      <c r="CF13" s="160"/>
      <c r="CG13" s="160"/>
      <c r="CH13" s="160"/>
      <c r="CI13" s="160"/>
      <c r="CJ13" s="160"/>
      <c r="CK13" s="160"/>
      <c r="CL13" s="160"/>
      <c r="CM13" s="160"/>
      <c r="CN13" s="160"/>
      <c r="CO13" s="160"/>
      <c r="CP13" s="160"/>
      <c r="CQ13" s="160"/>
      <c r="CR13" s="160"/>
      <c r="CS13" s="160"/>
      <c r="CT13" s="160"/>
      <c r="CU13" s="160"/>
      <c r="CV13" s="160"/>
      <c r="CW13" s="160"/>
    </row>
    <row r="14">
      <c r="A14" t="s" s="172">
        <v>108</v>
      </c>
      <c r="B14" t="s" s="172">
        <v>107</v>
      </c>
      <c r="C14" t="s" s="172">
        <v>109</v>
      </c>
      <c r="D14" t="s" s="172">
        <v>38</v>
      </c>
      <c r="E14" t="s" s="172">
        <v>55</v>
      </c>
      <c r="F14" s="549"/>
      <c r="G14" s="160"/>
      <c r="H14" s="160"/>
      <c r="I14" s="160"/>
      <c r="J14" s="160"/>
      <c r="K14" s="160"/>
      <c r="L14" s="160"/>
      <c r="M14" s="160"/>
      <c r="N14" s="160"/>
      <c r="O14" s="160"/>
      <c r="P14" s="160"/>
      <c r="Q14" s="160"/>
      <c r="R14" s="160"/>
      <c r="S14" s="160"/>
      <c r="T14" s="160"/>
      <c r="U14" s="160"/>
      <c r="V14" s="160"/>
      <c r="W14" s="160"/>
      <c r="X14" s="160"/>
      <c r="Y14" s="160"/>
      <c r="Z14" s="160"/>
      <c r="AA14" s="160"/>
      <c r="AB14" s="160"/>
      <c r="AC14" s="160"/>
      <c r="AD14" s="160"/>
      <c r="AE14" s="160"/>
      <c r="AF14" s="160"/>
      <c r="AG14" s="160"/>
      <c r="AH14" s="160"/>
      <c r="AI14" s="160"/>
      <c r="AJ14" s="160"/>
      <c r="AK14" s="160"/>
      <c r="AL14" s="160"/>
      <c r="AM14" s="160"/>
      <c r="AN14" s="160"/>
      <c r="AO14" s="160"/>
      <c r="AP14" s="160"/>
      <c r="AQ14" s="160"/>
      <c r="AR14" s="160"/>
      <c r="AS14" s="160"/>
      <c r="AT14" s="160"/>
      <c r="AU14" s="160"/>
      <c r="AV14" s="160"/>
      <c r="AW14" s="160"/>
      <c r="AX14" s="160"/>
      <c r="AY14" s="160"/>
      <c r="AZ14" s="160"/>
      <c r="BA14" s="160"/>
      <c r="BB14" s="160"/>
      <c r="BC14" s="160"/>
      <c r="BD14" s="160"/>
      <c r="BE14" s="160"/>
      <c r="BF14" s="160"/>
      <c r="BG14" s="160"/>
      <c r="BH14" s="160"/>
      <c r="BI14" s="160"/>
      <c r="BJ14" s="160"/>
      <c r="BK14" s="160"/>
      <c r="BL14" s="160"/>
      <c r="BM14" s="160"/>
      <c r="BN14" s="160"/>
      <c r="BO14" s="160"/>
      <c r="BP14" s="160"/>
      <c r="BQ14" s="160"/>
      <c r="BR14" s="160"/>
      <c r="BS14" s="160"/>
      <c r="BT14" s="160"/>
      <c r="BU14" s="160"/>
      <c r="BV14" s="160"/>
      <c r="BW14" s="160"/>
      <c r="BX14" s="160"/>
      <c r="BY14" s="160"/>
      <c r="BZ14" s="160"/>
      <c r="CA14" s="160"/>
      <c r="CB14" s="160"/>
      <c r="CC14" s="160"/>
      <c r="CD14" s="160"/>
      <c r="CE14" s="160"/>
      <c r="CF14" s="160"/>
      <c r="CG14" s="160"/>
      <c r="CH14" s="160"/>
      <c r="CI14" s="160"/>
      <c r="CJ14" s="160"/>
      <c r="CK14" s="160"/>
      <c r="CL14" s="160"/>
      <c r="CM14" s="160"/>
      <c r="CN14" s="160"/>
      <c r="CO14" s="160"/>
      <c r="CP14" s="160"/>
      <c r="CQ14" s="160"/>
      <c r="CR14" s="160"/>
      <c r="CS14" s="160"/>
      <c r="CT14" s="160"/>
      <c r="CU14" s="160"/>
      <c r="CV14" s="160"/>
      <c r="CW14" s="160"/>
    </row>
    <row r="15">
      <c r="A15" t="s" s="172">
        <v>98</v>
      </c>
      <c r="B15" t="s" s="172">
        <v>110</v>
      </c>
      <c r="C15" t="s" s="172">
        <v>111</v>
      </c>
      <c r="D15" t="s" s="172">
        <v>38</v>
      </c>
      <c r="E15" t="s" s="172">
        <v>56</v>
      </c>
      <c r="F15" s="160"/>
      <c r="G15" s="160"/>
      <c r="H15" s="160"/>
      <c r="I15" s="861"/>
      <c r="J15" s="862"/>
      <c r="K15" s="863"/>
      <c r="L15" s="864"/>
      <c r="M15" s="551"/>
      <c r="N15" s="552"/>
      <c r="O15" s="553"/>
      <c r="P15" s="554"/>
      <c r="Q15" s="555"/>
      <c r="R15" s="556"/>
      <c r="S15" s="557"/>
      <c r="T15" s="558"/>
      <c r="U15" s="559"/>
      <c r="V15" s="560"/>
      <c r="W15" s="561"/>
      <c r="X15" s="562"/>
      <c r="Y15" s="563"/>
      <c r="Z15" s="564"/>
      <c r="AA15" s="865"/>
      <c r="AB15" s="566"/>
      <c r="AC15" s="567"/>
      <c r="AD15" s="568"/>
      <c r="AE15" s="569"/>
      <c r="AF15" s="866"/>
      <c r="AG15" s="867"/>
      <c r="AH15" s="572"/>
      <c r="AI15" s="573"/>
      <c r="AJ15" s="574"/>
      <c r="AK15" s="575"/>
      <c r="AL15" s="576"/>
      <c r="AM15" s="577"/>
      <c r="AN15" s="578"/>
      <c r="AO15" s="579"/>
      <c r="AP15" s="580"/>
      <c r="AQ15" s="581"/>
      <c r="AR15" s="582"/>
      <c r="AS15" s="583"/>
      <c r="AT15" s="584"/>
      <c r="AU15" s="585"/>
      <c r="AV15" s="586"/>
      <c r="AW15" s="587"/>
      <c r="AX15" s="868"/>
      <c r="AY15" s="589"/>
      <c r="AZ15" s="590"/>
      <c r="BA15" s="591"/>
      <c r="BB15" s="592"/>
      <c r="BC15" s="593"/>
      <c r="BD15" s="594"/>
      <c r="BE15" s="595"/>
      <c r="BF15" s="160"/>
      <c r="BG15" s="160"/>
      <c r="BH15" s="160"/>
      <c r="BI15" s="160"/>
      <c r="BJ15" s="160"/>
      <c r="BK15" s="160"/>
      <c r="BL15" s="160"/>
      <c r="BM15" s="160"/>
      <c r="BN15" s="160"/>
      <c r="BO15" s="160"/>
      <c r="BP15" s="160"/>
      <c r="BQ15" s="160"/>
      <c r="BR15" s="160"/>
      <c r="BS15" s="160"/>
      <c r="BT15" s="160"/>
      <c r="BU15" s="160"/>
      <c r="BV15" s="160"/>
      <c r="BW15" s="160"/>
      <c r="BX15" s="160"/>
      <c r="BY15" s="160"/>
      <c r="BZ15" s="160"/>
      <c r="CA15" s="160"/>
      <c r="CB15" s="160"/>
      <c r="CC15" s="160"/>
      <c r="CD15" s="160"/>
      <c r="CE15" s="160"/>
      <c r="CF15" s="160"/>
      <c r="CG15" s="160"/>
      <c r="CH15" s="160"/>
      <c r="CI15" s="160"/>
      <c r="CJ15" s="160"/>
      <c r="CK15" s="160"/>
      <c r="CL15" s="160"/>
      <c r="CM15" s="160"/>
      <c r="CN15" s="160"/>
      <c r="CO15" s="160"/>
      <c r="CP15" s="160"/>
      <c r="CQ15" s="160"/>
      <c r="CR15" s="160"/>
      <c r="CS15" s="160"/>
      <c r="CT15" s="160"/>
      <c r="CU15" s="160"/>
      <c r="CV15" s="160"/>
      <c r="CW15" s="160"/>
    </row>
  </sheetData>
  <mergeCells>
    <mergeCell ref="A2:B2"/>
    <mergeCell ref="F3:I3"/>
    <mergeCell ref="J3:M3"/>
    <mergeCell ref="N3:Q3"/>
    <mergeCell ref="R3:U3"/>
    <mergeCell ref="V3:Y3"/>
    <mergeCell ref="Z3:AC3"/>
    <mergeCell ref="AD3:AG3"/>
    <mergeCell ref="AH3:AK3"/>
    <mergeCell ref="AL3:AO3"/>
    <mergeCell ref="AP3:AS3"/>
    <mergeCell ref="AT3:AW3"/>
    <mergeCell ref="AX3:BA3"/>
    <mergeCell ref="BB3:BE3"/>
    <mergeCell ref="BF3:BI3"/>
    <mergeCell ref="BJ3:BM3"/>
    <mergeCell ref="BN3:BQ3"/>
    <mergeCell ref="BR3:BU3"/>
    <mergeCell ref="BV3:BY3"/>
    <mergeCell ref="BZ3:CC3"/>
    <mergeCell ref="CD3:CG3"/>
    <mergeCell ref="CH3:CK3"/>
    <mergeCell ref="CL3:CO3"/>
    <mergeCell ref="CP3:CS3"/>
    <mergeCell ref="CT3:CW3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Комбайн</vt:lpstr>
      <vt:lpstr>01.10</vt:lpstr>
      <vt:lpstr>17.11</vt:lpstr>
      <vt:lpstr>19.11</vt:lpstr>
    </vt:vector>
  </TitlesOfParts>
  <Company>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2014-07-06T07:03:48Z</dcterms:created>
  <dc:creator>a.karkach</dc:creator>
  <cp:lastModifiedBy>LyDjons</cp:lastModifiedBy>
  <cp:lastPrinted>2014-09-11T06:40:44Z</cp:lastPrinted>
  <dcterms:modified xsi:type="dcterms:W3CDTF">2014-11-21T21:08:59Z</dcterms:modified>
</cp:coreProperties>
</file>