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ài liệu\TH 3\"/>
    </mc:Choice>
  </mc:AlternateContent>
  <xr:revisionPtr revIDLastSave="0" documentId="13_ncr:1_{852EC51D-6285-4F95-8BC6-914CBDED22F6}" xr6:coauthVersionLast="47" xr6:coauthVersionMax="47" xr10:uidLastSave="{00000000-0000-0000-0000-000000000000}"/>
  <bookViews>
    <workbookView xWindow="-108" yWindow="-108" windowWidth="23256" windowHeight="12456" tabRatio="850" firstSheet="1" activeTab="4" xr2:uid="{D33F9CFC-4714-4679-B103-E8EB3BB0AB51}"/>
  </bookViews>
  <sheets>
    <sheet name="Điểm thực hành các buổi" sheetId="2" r:id="rId1"/>
    <sheet name="Điểm bài tập lớn" sheetId="3" r:id="rId2"/>
    <sheet name="Tổng hợp điểm" sheetId="1" r:id="rId3"/>
    <sheet name="Điểm lý thuyết" sheetId="4" r:id="rId4"/>
    <sheet name="Cac bảng tham chiếu và thống kê" sheetId="5" r:id="rId5"/>
    <sheet name="Sinh viên điểm &lt;7" sheetId="6" r:id="rId6"/>
    <sheet name="Sinh viên điểm &gt;=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5" l="1"/>
  <c r="I14" i="5" a="1"/>
  <c r="I14" i="5" s="1"/>
  <c r="F28" i="5"/>
  <c r="F24" i="5"/>
  <c r="F21" i="5"/>
  <c r="F20" i="5"/>
  <c r="F19" i="5"/>
  <c r="F18" i="5"/>
  <c r="F17" i="5"/>
  <c r="F16" i="5"/>
  <c r="F15" i="5"/>
  <c r="F14" i="5"/>
  <c r="A2" i="6" a="1"/>
  <c r="A2" i="6" s="1"/>
  <c r="A2" i="7" a="1"/>
  <c r="A2" i="7" s="1"/>
  <c r="K8" i="1" a="1"/>
  <c r="K8" i="1"/>
  <c r="K9" i="1" a="1"/>
  <c r="K9" i="1"/>
  <c r="K10" i="1" a="1"/>
  <c r="K10" i="1" s="1"/>
  <c r="K11" i="1" a="1"/>
  <c r="K11" i="1"/>
  <c r="K12" i="1" a="1"/>
  <c r="K12" i="1"/>
  <c r="K13" i="1" a="1"/>
  <c r="K13" i="1"/>
  <c r="K14" i="1" a="1"/>
  <c r="K14" i="1" s="1"/>
  <c r="K15" i="1" a="1"/>
  <c r="K15" i="1"/>
  <c r="K16" i="1" a="1"/>
  <c r="K16" i="1"/>
  <c r="K17" i="1" a="1"/>
  <c r="K17" i="1" s="1"/>
  <c r="K18" i="1" a="1"/>
  <c r="K18" i="1" s="1"/>
  <c r="K19" i="1" a="1"/>
  <c r="K19" i="1" s="1"/>
  <c r="K20" i="1" a="1"/>
  <c r="K20" i="1" s="1"/>
  <c r="K7" i="1" a="1"/>
  <c r="K7" i="1" s="1"/>
  <c r="J14" i="1"/>
  <c r="J17" i="1"/>
  <c r="J19" i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J7" i="1" l="1"/>
  <c r="I7" i="1"/>
  <c r="I11" i="1" l="1"/>
  <c r="J11" i="1" s="1"/>
  <c r="I16" i="1"/>
  <c r="J16" i="1" s="1"/>
  <c r="I8" i="1"/>
  <c r="J8" i="1" s="1"/>
  <c r="I9" i="1"/>
  <c r="J9" i="1" s="1"/>
  <c r="I14" i="1"/>
  <c r="I17" i="1"/>
  <c r="I15" i="1"/>
  <c r="J15" i="1" s="1"/>
  <c r="I10" i="1"/>
  <c r="J10" i="1" s="1"/>
  <c r="I19" i="1"/>
  <c r="I18" i="1"/>
  <c r="J18" i="1" s="1"/>
  <c r="I12" i="1"/>
  <c r="J12" i="1" s="1"/>
  <c r="I13" i="1"/>
  <c r="J13" i="1" s="1"/>
  <c r="I20" i="1"/>
  <c r="J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<sst xmlns="http://schemas.openxmlformats.org/spreadsheetml/2006/main" count="221" uniqueCount="95">
  <si>
    <t>Ma CB</t>
  </si>
  <si>
    <t>ĐIỂM THI HK1-2018-2019 (CT428)</t>
  </si>
  <si>
    <t>Ma HP</t>
  </si>
  <si>
    <t>Nam hoc</t>
  </si>
  <si>
    <t>CT428</t>
  </si>
  <si>
    <t>2020-2021</t>
  </si>
  <si>
    <t>Ho va ten</t>
  </si>
  <si>
    <t>Ma NH</t>
  </si>
  <si>
    <t>Hoc ky</t>
  </si>
  <si>
    <t xml:space="preserve">Nguyen Minh Trung </t>
  </si>
  <si>
    <t>STT</t>
  </si>
  <si>
    <t>Họ và tên</t>
  </si>
  <si>
    <t>Họ và Tên</t>
  </si>
  <si>
    <t>Điểm theo thang điểm 10</t>
  </si>
  <si>
    <t>Điểm chữ</t>
  </si>
  <si>
    <t>Điểm TH 1</t>
  </si>
  <si>
    <t>Điểm TH 2</t>
  </si>
  <si>
    <t>Điểm TH 3</t>
  </si>
  <si>
    <t>Điểm 
TH 1</t>
  </si>
  <si>
    <t>Điểm 
TH 2</t>
  </si>
  <si>
    <t>Điểm 
TH 3</t>
  </si>
  <si>
    <t>Điểm
 BT
 lớn</t>
  </si>
  <si>
    <t>Điểm
 LT</t>
  </si>
  <si>
    <t>Điểm
tổng</t>
  </si>
  <si>
    <t>Điểm
theo
 thang
 điểm 
10</t>
  </si>
  <si>
    <t>Mã SV</t>
  </si>
  <si>
    <t>Điểm
 chữ</t>
  </si>
  <si>
    <t>B1505719</t>
  </si>
  <si>
    <t>B1505915</t>
  </si>
  <si>
    <t>B1509874</t>
  </si>
  <si>
    <t>B1509929</t>
  </si>
  <si>
    <t>B1605223</t>
  </si>
  <si>
    <t>B1605235</t>
  </si>
  <si>
    <t>B1605249</t>
  </si>
  <si>
    <t>B1605285</t>
  </si>
  <si>
    <t>B1605291</t>
  </si>
  <si>
    <t>B1605344</t>
  </si>
  <si>
    <t>B1607025</t>
  </si>
  <si>
    <t>B1609759</t>
  </si>
  <si>
    <t>B1609765</t>
  </si>
  <si>
    <t>B1609773</t>
  </si>
  <si>
    <t>Nguyễn Văn Hiếu</t>
  </si>
  <si>
    <t>Lý Minh Trí</t>
  </si>
  <si>
    <t>Nguyễn Kiều Mi</t>
  </si>
  <si>
    <t>Đặng Duy Linh</t>
  </si>
  <si>
    <t>Lê Thị Trúc Linh</t>
  </si>
  <si>
    <t>Phạm Thị Huỳnh</t>
  </si>
  <si>
    <t>Lê Minh Thông</t>
  </si>
  <si>
    <t>Huỳnh Thị Diễm</t>
  </si>
  <si>
    <t>Trần Thanh Nguyên</t>
  </si>
  <si>
    <t>Nguyễn Thị Đào</t>
  </si>
  <si>
    <t>Nguyễn Chí Thanh</t>
  </si>
  <si>
    <t>Nguyễn Hải Anh</t>
  </si>
  <si>
    <t>Trần Nam Dương</t>
  </si>
  <si>
    <t>Nguyễn Duy Khanh</t>
  </si>
  <si>
    <t>Điểm thực hành các buổi</t>
  </si>
  <si>
    <t>Điểm bài tập lớn</t>
  </si>
  <si>
    <t>Điểm BL lớn</t>
  </si>
  <si>
    <t>Nguyễn Phước Hiếu</t>
  </si>
  <si>
    <t>Điểm lý thuyết</t>
  </si>
  <si>
    <t>Bảng quy đổi điểm</t>
  </si>
  <si>
    <t>Điểm theo thang điểm 4</t>
  </si>
  <si>
    <t>Bảng Điểm Chuyên cần</t>
  </si>
  <si>
    <t>Số buổi vắng</t>
  </si>
  <si>
    <t>Điểm CT</t>
  </si>
  <si>
    <t>F</t>
  </si>
  <si>
    <t>D</t>
  </si>
  <si>
    <t>D+</t>
  </si>
  <si>
    <t>C</t>
  </si>
  <si>
    <t>C+</t>
  </si>
  <si>
    <t>B</t>
  </si>
  <si>
    <t>B+</t>
  </si>
  <si>
    <t>A</t>
  </si>
  <si>
    <t>Số sinh viên điểm BT 
lớn = 0 hoặc điểm LT 
= -3</t>
  </si>
  <si>
    <t>Số SV nghỉ TH &gt; 2</t>
  </si>
  <si>
    <t>Danh sách Sinh Viên</t>
  </si>
  <si>
    <t>Bảng thống kê theo điểm chữ</t>
  </si>
  <si>
    <t>Số lượng sinh
viên</t>
  </si>
  <si>
    <t>Bảng thống kê SV</t>
  </si>
  <si>
    <t>0B1505719</t>
  </si>
  <si>
    <t>1B1505915</t>
  </si>
  <si>
    <t>0B1509874</t>
  </si>
  <si>
    <t>0B1509929</t>
  </si>
  <si>
    <t>2B1605223</t>
  </si>
  <si>
    <t>0B1605235</t>
  </si>
  <si>
    <t>0B1605249</t>
  </si>
  <si>
    <t>0B1605285</t>
  </si>
  <si>
    <t>0B1605291</t>
  </si>
  <si>
    <t>1B1605344</t>
  </si>
  <si>
    <t>4B1607025</t>
  </si>
  <si>
    <t>2B1609759</t>
  </si>
  <si>
    <t>5B1609765</t>
  </si>
  <si>
    <t>0B1609773</t>
  </si>
  <si>
    <t>Số SV có Điểm theo thang điểm 10 ≥ 7 và Điểm chữ là B+ hoặc 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</si>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</sst>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539208574004766"/>
          <c:y val="6.2662112088930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138194163946594E-2"/>
          <c:y val="0.2544218240096624"/>
          <c:w val="0.93899763108195144"/>
          <c:h val="0.60327194653164085"/>
        </c:manualLayout>
      </c:layout>
      <c:pie3DChart>
        <c:varyColors val="1"/>
        <c:ser>
          <c:idx val="0"/>
          <c:order val="0"/>
          <c:tx>
            <c:strRef>
              <c:f>'Cac bảng tham chiếu và thống kê'!$F$12:$F$13</c:f>
              <c:strCache>
                <c:ptCount val="2"/>
                <c:pt idx="0">
                  <c:v>Bảng thống kê theo điểm chữ</c:v>
                </c:pt>
                <c:pt idx="1">
                  <c:v>Số lượng sinh
viên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070-4D92-944D-3EA90DC3E0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'Cac bảng tham chiếu và 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'Cac bảng tham chiếu và thống kê'!$F$14:$F$21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D92-944D-3EA90DC3E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313763</xdr:colOff>
      <xdr:row>0</xdr:row>
      <xdr:rowOff>1</xdr:rowOff>
    </xdr:from>
    <xdr:to>
      <xdr:col>20</xdr:col>
      <xdr:colOff>554182</xdr:colOff>
      <xdr:row>27</xdr:row>
      <xdr:rowOff>166256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B41C7-C0D4-0168-AC51-EB6AD8D11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A745-2C6C-4B75-9263-090DE299254E}">
  <dimension ref="A1:F16"/>
  <sheetViews>
    <sheetView workbookViewId="0">
      <selection activeCell="E11" sqref="E11"/>
    </sheetView>
  </sheetViews>
  <sheetFormatPr defaultRowHeight="14.4"/>
  <cols>
    <col min="2" max="2" width="9.109375" bestFit="1" customWidth="1"/>
    <col min="3" max="3" width="16.21875" bestFit="1" customWidth="1"/>
  </cols>
  <sheetData>
    <row r="1" spans="1:6">
      <c r="A1" s="23" t="s">
        <v>55</v>
      </c>
      <c r="B1" s="23"/>
      <c r="C1" s="23"/>
      <c r="D1" s="23"/>
      <c r="E1" s="23"/>
      <c r="F1" s="23"/>
    </row>
    <row r="2" spans="1:6">
      <c r="A2" s="10" t="s">
        <v>10</v>
      </c>
      <c r="B2" s="11" t="s">
        <v>25</v>
      </c>
      <c r="C2" s="10" t="s">
        <v>11</v>
      </c>
      <c r="D2" s="10" t="s">
        <v>15</v>
      </c>
      <c r="E2" s="10" t="s">
        <v>16</v>
      </c>
      <c r="F2" s="10" t="s">
        <v>17</v>
      </c>
    </row>
    <row r="3" spans="1:6">
      <c r="A3" s="8">
        <v>1</v>
      </c>
      <c r="B3" s="9" t="s">
        <v>27</v>
      </c>
      <c r="C3" s="9" t="s">
        <v>41</v>
      </c>
      <c r="D3" s="8">
        <v>0.45</v>
      </c>
      <c r="E3" s="8">
        <v>0.25</v>
      </c>
      <c r="F3" s="8">
        <v>0.3</v>
      </c>
    </row>
    <row r="4" spans="1:6">
      <c r="A4" s="8">
        <v>2</v>
      </c>
      <c r="B4" s="9" t="s">
        <v>28</v>
      </c>
      <c r="C4" s="9" t="s">
        <v>42</v>
      </c>
      <c r="D4" s="8">
        <v>0.5</v>
      </c>
      <c r="E4" s="8">
        <v>0.35</v>
      </c>
      <c r="F4" s="8">
        <v>0.4</v>
      </c>
    </row>
    <row r="5" spans="1:6">
      <c r="A5" s="8">
        <v>3</v>
      </c>
      <c r="B5" s="9" t="s">
        <v>29</v>
      </c>
      <c r="C5" s="9" t="s">
        <v>43</v>
      </c>
      <c r="D5" s="8">
        <v>0.25</v>
      </c>
      <c r="E5" s="8">
        <v>0.25</v>
      </c>
      <c r="F5" s="8">
        <v>0.3</v>
      </c>
    </row>
    <row r="6" spans="1:6">
      <c r="A6" s="8">
        <v>4</v>
      </c>
      <c r="B6" s="9" t="s">
        <v>30</v>
      </c>
      <c r="C6" s="9" t="s">
        <v>44</v>
      </c>
      <c r="D6" s="8">
        <v>0.4</v>
      </c>
      <c r="E6" s="8">
        <v>0.25</v>
      </c>
      <c r="F6" s="8">
        <v>0.35</v>
      </c>
    </row>
    <row r="7" spans="1:6">
      <c r="A7" s="8">
        <v>5</v>
      </c>
      <c r="B7" s="9" t="s">
        <v>31</v>
      </c>
      <c r="C7" s="9" t="s">
        <v>45</v>
      </c>
      <c r="D7" s="8">
        <v>0.45</v>
      </c>
      <c r="E7" s="8">
        <v>0.4</v>
      </c>
      <c r="F7" s="8">
        <v>0.35</v>
      </c>
    </row>
    <row r="8" spans="1:6">
      <c r="A8" s="8">
        <v>6</v>
      </c>
      <c r="B8" s="9" t="s">
        <v>32</v>
      </c>
      <c r="C8" s="9" t="s">
        <v>46</v>
      </c>
      <c r="D8" s="8">
        <v>0.4</v>
      </c>
      <c r="E8" s="8">
        <v>0.45</v>
      </c>
      <c r="F8" s="8">
        <v>0.5</v>
      </c>
    </row>
    <row r="9" spans="1:6">
      <c r="A9" s="8">
        <v>7</v>
      </c>
      <c r="B9" s="9" t="s">
        <v>33</v>
      </c>
      <c r="C9" s="9" t="s">
        <v>47</v>
      </c>
      <c r="D9" s="8">
        <v>0.4</v>
      </c>
      <c r="E9" s="8">
        <v>0.4</v>
      </c>
      <c r="F9" s="8">
        <v>0.4</v>
      </c>
    </row>
    <row r="10" spans="1:6">
      <c r="A10" s="8">
        <v>8</v>
      </c>
      <c r="B10" s="9" t="s">
        <v>34</v>
      </c>
      <c r="C10" s="9" t="s">
        <v>48</v>
      </c>
      <c r="D10" s="8">
        <v>0.45</v>
      </c>
      <c r="E10" s="8">
        <v>0.4</v>
      </c>
      <c r="F10" s="8">
        <v>0.45</v>
      </c>
    </row>
    <row r="11" spans="1:6">
      <c r="A11" s="8">
        <v>9</v>
      </c>
      <c r="B11" s="9" t="s">
        <v>35</v>
      </c>
      <c r="C11" s="9" t="s">
        <v>49</v>
      </c>
      <c r="D11" s="8">
        <v>0.45</v>
      </c>
      <c r="E11" s="8">
        <v>0.4</v>
      </c>
      <c r="F11" s="8">
        <v>0.4</v>
      </c>
    </row>
    <row r="12" spans="1:6">
      <c r="A12" s="8">
        <v>10</v>
      </c>
      <c r="B12" s="9" t="s">
        <v>36</v>
      </c>
      <c r="C12" s="9" t="s">
        <v>50</v>
      </c>
      <c r="D12" s="8">
        <v>0.3</v>
      </c>
      <c r="E12" s="8">
        <v>0.5</v>
      </c>
      <c r="F12" s="8">
        <v>0.45</v>
      </c>
    </row>
    <row r="13" spans="1:6">
      <c r="A13" s="8">
        <v>11</v>
      </c>
      <c r="B13" s="9" t="s">
        <v>37</v>
      </c>
      <c r="C13" s="9" t="s">
        <v>51</v>
      </c>
      <c r="D13" s="8">
        <v>0.4</v>
      </c>
      <c r="E13" s="8">
        <v>0.45</v>
      </c>
      <c r="F13" s="8">
        <v>0.4</v>
      </c>
    </row>
    <row r="14" spans="1:6">
      <c r="A14" s="8">
        <v>12</v>
      </c>
      <c r="B14" s="9" t="s">
        <v>38</v>
      </c>
      <c r="C14" s="9" t="s">
        <v>52</v>
      </c>
      <c r="D14" s="8">
        <v>0.5</v>
      </c>
      <c r="E14" s="8">
        <v>0.5</v>
      </c>
      <c r="F14" s="8">
        <v>0.45</v>
      </c>
    </row>
    <row r="15" spans="1:6">
      <c r="A15" s="8">
        <v>13</v>
      </c>
      <c r="B15" s="9" t="s">
        <v>39</v>
      </c>
      <c r="C15" s="9" t="s">
        <v>53</v>
      </c>
      <c r="D15" s="8">
        <v>0.4</v>
      </c>
      <c r="E15" s="8">
        <v>0.4</v>
      </c>
      <c r="F15" s="8">
        <v>0.35</v>
      </c>
    </row>
    <row r="16" spans="1:6">
      <c r="A16" s="8">
        <v>14</v>
      </c>
      <c r="B16" s="9" t="s">
        <v>40</v>
      </c>
      <c r="C16" s="9" t="s">
        <v>54</v>
      </c>
      <c r="D16" s="8">
        <v>0.35</v>
      </c>
      <c r="E16" s="8">
        <v>0.4</v>
      </c>
      <c r="F16" s="8">
        <v>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12CB-2F5C-4BBF-8EFF-9DDB8E972C09}">
  <dimension ref="A1:D16"/>
  <sheetViews>
    <sheetView workbookViewId="0">
      <selection activeCell="B3" sqref="B3"/>
    </sheetView>
  </sheetViews>
  <sheetFormatPr defaultRowHeight="14.4"/>
  <cols>
    <col min="1" max="1" width="3.77734375" bestFit="1" customWidth="1"/>
    <col min="2" max="2" width="9.109375" bestFit="1" customWidth="1"/>
    <col min="3" max="3" width="16.21875" bestFit="1" customWidth="1"/>
    <col min="4" max="4" width="10.33203125" bestFit="1" customWidth="1"/>
  </cols>
  <sheetData>
    <row r="1" spans="1:4">
      <c r="A1" s="24" t="s">
        <v>56</v>
      </c>
      <c r="B1" s="25"/>
      <c r="C1" s="25"/>
      <c r="D1" s="26"/>
    </row>
    <row r="2" spans="1:4">
      <c r="A2" s="12" t="s">
        <v>10</v>
      </c>
      <c r="B2" s="10" t="s">
        <v>25</v>
      </c>
      <c r="C2" s="10" t="s">
        <v>11</v>
      </c>
      <c r="D2" s="12" t="s">
        <v>57</v>
      </c>
    </row>
    <row r="3" spans="1:4">
      <c r="A3" s="8">
        <v>1</v>
      </c>
      <c r="B3" s="2" t="s">
        <v>27</v>
      </c>
      <c r="C3" s="2" t="s">
        <v>41</v>
      </c>
      <c r="D3" s="8">
        <v>0.5</v>
      </c>
    </row>
    <row r="4" spans="1:4">
      <c r="A4" s="8">
        <v>2</v>
      </c>
      <c r="B4" s="2" t="s">
        <v>28</v>
      </c>
      <c r="C4" s="2" t="s">
        <v>42</v>
      </c>
      <c r="D4" s="8">
        <v>1</v>
      </c>
    </row>
    <row r="5" spans="1:4">
      <c r="A5" s="8">
        <v>3</v>
      </c>
      <c r="B5" s="2" t="s">
        <v>29</v>
      </c>
      <c r="C5" s="2" t="s">
        <v>43</v>
      </c>
      <c r="D5" s="8">
        <v>0.5</v>
      </c>
    </row>
    <row r="6" spans="1:4">
      <c r="A6" s="8">
        <v>4</v>
      </c>
      <c r="B6" s="2" t="s">
        <v>30</v>
      </c>
      <c r="C6" s="2" t="s">
        <v>44</v>
      </c>
      <c r="D6" s="8">
        <v>1</v>
      </c>
    </row>
    <row r="7" spans="1:4">
      <c r="A7" s="8">
        <v>5</v>
      </c>
      <c r="B7" s="2" t="s">
        <v>31</v>
      </c>
      <c r="C7" s="2" t="s">
        <v>45</v>
      </c>
      <c r="D7" s="8">
        <v>0.75</v>
      </c>
    </row>
    <row r="8" spans="1:4">
      <c r="A8" s="8">
        <v>6</v>
      </c>
      <c r="B8" s="2" t="s">
        <v>32</v>
      </c>
      <c r="C8" s="2" t="s">
        <v>46</v>
      </c>
      <c r="D8" s="8">
        <v>1.2</v>
      </c>
    </row>
    <row r="9" spans="1:4">
      <c r="A9" s="8">
        <v>7</v>
      </c>
      <c r="B9" s="2" t="s">
        <v>33</v>
      </c>
      <c r="C9" s="2" t="s">
        <v>47</v>
      </c>
      <c r="D9" s="8">
        <v>1</v>
      </c>
    </row>
    <row r="10" spans="1:4">
      <c r="A10" s="8">
        <v>8</v>
      </c>
      <c r="B10" s="2" t="s">
        <v>34</v>
      </c>
      <c r="C10" s="2" t="s">
        <v>48</v>
      </c>
      <c r="D10" s="8">
        <v>0</v>
      </c>
    </row>
    <row r="11" spans="1:4">
      <c r="A11" s="8">
        <v>9</v>
      </c>
      <c r="B11" s="2" t="s">
        <v>35</v>
      </c>
      <c r="C11" s="2" t="s">
        <v>49</v>
      </c>
      <c r="D11" s="8">
        <v>0.75</v>
      </c>
    </row>
    <row r="12" spans="1:4">
      <c r="A12" s="8">
        <v>10</v>
      </c>
      <c r="B12" s="2" t="s">
        <v>36</v>
      </c>
      <c r="C12" s="2" t="s">
        <v>50</v>
      </c>
      <c r="D12" s="8">
        <v>0.3</v>
      </c>
    </row>
    <row r="13" spans="1:4">
      <c r="A13" s="8">
        <v>11</v>
      </c>
      <c r="B13" s="2" t="s">
        <v>37</v>
      </c>
      <c r="C13" s="2" t="s">
        <v>51</v>
      </c>
      <c r="D13" s="8">
        <v>0.3</v>
      </c>
    </row>
    <row r="14" spans="1:4">
      <c r="A14" s="8">
        <v>12</v>
      </c>
      <c r="B14" s="2" t="s">
        <v>38</v>
      </c>
      <c r="C14" s="2" t="s">
        <v>52</v>
      </c>
      <c r="D14" s="8">
        <v>1.5</v>
      </c>
    </row>
    <row r="15" spans="1:4">
      <c r="A15" s="8">
        <v>13</v>
      </c>
      <c r="B15" s="2" t="s">
        <v>39</v>
      </c>
      <c r="C15" s="2" t="s">
        <v>53</v>
      </c>
      <c r="D15" s="8">
        <v>1.35</v>
      </c>
    </row>
    <row r="16" spans="1:4">
      <c r="A16" s="8">
        <v>14</v>
      </c>
      <c r="B16" s="2" t="s">
        <v>40</v>
      </c>
      <c r="C16" s="2" t="s">
        <v>54</v>
      </c>
      <c r="D16" s="8">
        <v>0.85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2C5A-9D45-49ED-8581-47CE5C20F1AE}">
  <dimension ref="A1:K20"/>
  <sheetViews>
    <sheetView topLeftCell="A3" zoomScaleNormal="100" workbookViewId="0">
      <pane xSplit="9" ySplit="9" topLeftCell="J12" activePane="bottomRight" state="frozen"/>
      <selection activeCell="A3" sqref="A3"/>
      <selection pane="topRight" activeCell="J3" sqref="J3"/>
      <selection pane="bottomLeft" activeCell="A12" sqref="A12"/>
      <selection pane="bottomRight" activeCell="C7" sqref="C7"/>
    </sheetView>
  </sheetViews>
  <sheetFormatPr defaultRowHeight="14.4"/>
  <cols>
    <col min="1" max="1" width="4.109375" bestFit="1" customWidth="1"/>
    <col min="2" max="2" width="11.109375" bestFit="1" customWidth="1"/>
    <col min="3" max="3" width="16.88671875" bestFit="1" customWidth="1"/>
    <col min="4" max="9" width="5.5546875" bestFit="1" customWidth="1"/>
    <col min="10" max="10" width="6.109375" bestFit="1" customWidth="1"/>
    <col min="11" max="11" width="7" bestFit="1" customWidth="1"/>
  </cols>
  <sheetData>
    <row r="1" spans="1:11">
      <c r="A1" s="2"/>
      <c r="B1" s="27" t="s">
        <v>1</v>
      </c>
      <c r="C1" s="27"/>
      <c r="D1" s="27"/>
      <c r="E1" s="27"/>
      <c r="F1" s="27"/>
      <c r="G1" s="27"/>
      <c r="H1" s="27"/>
      <c r="I1" s="2"/>
      <c r="J1" s="2"/>
      <c r="K1" s="2"/>
    </row>
    <row r="2" spans="1:11">
      <c r="A2" s="2"/>
      <c r="B2" s="2" t="s">
        <v>0</v>
      </c>
      <c r="C2" s="3">
        <v>1043</v>
      </c>
      <c r="D2" s="28" t="s">
        <v>6</v>
      </c>
      <c r="E2" s="28"/>
      <c r="F2" s="28" t="s">
        <v>9</v>
      </c>
      <c r="G2" s="28"/>
      <c r="H2" s="28"/>
      <c r="I2" s="28"/>
      <c r="J2" s="2"/>
      <c r="K2" s="2"/>
    </row>
    <row r="3" spans="1:11">
      <c r="A3" s="2"/>
      <c r="B3" s="2" t="s">
        <v>2</v>
      </c>
      <c r="C3" s="2" t="s">
        <v>4</v>
      </c>
      <c r="D3" s="28" t="s">
        <v>7</v>
      </c>
      <c r="E3" s="28"/>
      <c r="F3" s="29">
        <v>8</v>
      </c>
      <c r="G3" s="29"/>
      <c r="H3" s="2"/>
      <c r="I3" s="2"/>
      <c r="J3" s="2"/>
      <c r="K3" s="2"/>
    </row>
    <row r="4" spans="1:11">
      <c r="A4" s="2"/>
      <c r="B4" s="2" t="s">
        <v>3</v>
      </c>
      <c r="C4" s="2" t="s">
        <v>5</v>
      </c>
      <c r="D4" s="28" t="s">
        <v>8</v>
      </c>
      <c r="E4" s="28"/>
      <c r="F4" s="29">
        <v>1</v>
      </c>
      <c r="G4" s="29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5" customFormat="1" ht="72">
      <c r="A6" s="6" t="s">
        <v>10</v>
      </c>
      <c r="B6" s="6" t="s">
        <v>25</v>
      </c>
      <c r="C6" s="6" t="s">
        <v>12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26</v>
      </c>
    </row>
    <row r="7" spans="1:11">
      <c r="A7" s="2">
        <v>1</v>
      </c>
      <c r="B7" s="2" t="s">
        <v>79</v>
      </c>
      <c r="C7" s="2" t="str" cm="1">
        <f t="array" ref="C7:C20">VLOOKUP(RIGHT(B7:B20,LEN(B7:B20)-1),'Cac bảng tham chiếu và thống kê'!B14:C27,2,FALSE)</f>
        <v>Nguyễn Văn Hiếu</v>
      </c>
      <c r="D7" s="8" cm="1">
        <f t="array" ref="D7:D20">VLOOKUP(RIGHT(B7:B20,LEN(B7:B20)-1),'Điểm thực hành các buổi'!B3:F16,3,FALSE)</f>
        <v>0.45</v>
      </c>
      <c r="E7" s="8" cm="1">
        <f t="array" ref="E7:E20">VLOOKUP(RIGHT(B7:B20,LEN(B7:B20)-1),'Điểm thực hành các buổi'!B3:F16,4,FALSE)</f>
        <v>0.25</v>
      </c>
      <c r="F7" s="8" cm="1">
        <f t="array" ref="F7:F20">VLOOKUP(RIGHT(B7:B20,LEN(B7:B20)-1),'Điểm thực hành các buổi'!B3:F16,5,FALSE)</f>
        <v>0.3</v>
      </c>
      <c r="G7" s="8" cm="1">
        <f t="array" ref="G7:G20">VLOOKUP(RIGHT(B7:B20,LEN(B7:B20)-1),'Điểm bài tập lớn'!B3:D16,3,0)</f>
        <v>0.5</v>
      </c>
      <c r="H7" s="8" cm="1">
        <f t="array" ref="H7:H20">VLOOKUP(RIGHT(B7:B20,LEN(B7:B20)-1),'Điểm lý thuyết'!B3:D16,3,0)</f>
        <v>4.2</v>
      </c>
      <c r="I7" s="8">
        <f>IF(H7 = -3,0,ROUND(D7+E7+F7+G7+0.6*H7,1))</f>
        <v>4</v>
      </c>
      <c r="J7" s="45">
        <f>IFERROR(ROUND(IF(OR(G7=0,IFERROR(VALUE(LEFT(B7,1)),99)&gt; 2),0,I7+IFERROR(VLOOKUP(VALUE(LEFT(B7,1)),'Cac bảng tham chiếu và thống kê'!$E$3:$F$5,2,FALSE),0)),1),0)</f>
        <v>5</v>
      </c>
      <c r="K7" s="45" t="str" cm="1">
        <f t="array" ref="K7">_xlfn.IFS(J7&lt;4,"F",J7&lt;5,"D",J7&lt;5.5,"D+",J7&lt;6.5,"C",J7&lt;7,"C+",J7&lt;8,"B",J7&lt;9,"B+",J7&gt;=9,"A")</f>
        <v>D+</v>
      </c>
    </row>
    <row r="8" spans="1:11">
      <c r="A8" s="2">
        <v>2</v>
      </c>
      <c r="B8" s="2" t="s">
        <v>80</v>
      </c>
      <c r="C8" t="str">
        <v>Lý Minh Trí</v>
      </c>
      <c r="D8" s="8">
        <v>0.5</v>
      </c>
      <c r="E8" s="8">
        <v>0.35</v>
      </c>
      <c r="F8" s="8">
        <v>0.4</v>
      </c>
      <c r="G8" s="8">
        <v>1</v>
      </c>
      <c r="H8" s="8">
        <v>5.8</v>
      </c>
      <c r="I8" s="8">
        <f t="shared" ref="I8:I20" si="0">IF(H8 = -3,0,ROUND(D8+E8+F8+G8+0.6*H8,1))</f>
        <v>5.7</v>
      </c>
      <c r="J8" s="45">
        <f>IFERROR(ROUND(IF(OR(G8=0,IFERROR(VALUE(LEFT(B8,1)),99)&gt; 2),0,I8+IFERROR(VLOOKUP(VALUE(LEFT(B8,1)),'Cac bảng tham chiếu và thống kê'!$E$3:$F$5,2,FALSE),0)),1),0)</f>
        <v>6.2</v>
      </c>
      <c r="K8" s="45" t="str" cm="1">
        <f t="array" ref="K8">_xlfn.IFS(J8&lt;4,"F",J8&lt;5,"D",J8&lt;5.5,"D+",J8&lt;6.5,"C",J8&lt;7,"C+",J8&lt;8,"B",J8&lt;9,"B+",J8&gt;=9,"A")</f>
        <v>C</v>
      </c>
    </row>
    <row r="9" spans="1:11">
      <c r="A9" s="2">
        <v>3</v>
      </c>
      <c r="B9" s="2" t="s">
        <v>81</v>
      </c>
      <c r="C9" s="2" t="str">
        <v>Nguyễn Kiều Mi</v>
      </c>
      <c r="D9" s="8">
        <v>0.25</v>
      </c>
      <c r="E9" s="8">
        <v>0.25</v>
      </c>
      <c r="F9" s="8">
        <v>0.3</v>
      </c>
      <c r="G9" s="8">
        <v>0.5</v>
      </c>
      <c r="H9" s="8">
        <v>5.8</v>
      </c>
      <c r="I9" s="8">
        <f t="shared" si="0"/>
        <v>4.8</v>
      </c>
      <c r="J9" s="45">
        <f>IFERROR(ROUND(IF(OR(G9=0,IFERROR(VALUE(LEFT(B9,1)),99)&gt; 2),0,I9+IFERROR(VLOOKUP(VALUE(LEFT(B9,1)),'Cac bảng tham chiếu và thống kê'!$E$3:$F$5,2,FALSE),0)),1),0)</f>
        <v>5.8</v>
      </c>
      <c r="K9" s="45" t="str" cm="1">
        <f t="array" ref="K9">_xlfn.IFS(J9&lt;4,"F",J9&lt;5,"D",J9&lt;5.5,"D+",J9&lt;6.5,"C",J9&lt;7,"C+",J9&lt;8,"B",J9&lt;9,"B+",J9&gt;=9,"A")</f>
        <v>C</v>
      </c>
    </row>
    <row r="10" spans="1:11">
      <c r="A10" s="2">
        <v>4</v>
      </c>
      <c r="B10" s="2" t="s">
        <v>82</v>
      </c>
      <c r="C10" s="2" t="str">
        <v>Đặng Duy Linh</v>
      </c>
      <c r="D10" s="8">
        <v>0.4</v>
      </c>
      <c r="E10" s="8">
        <v>0.25</v>
      </c>
      <c r="F10" s="8">
        <v>0.35</v>
      </c>
      <c r="G10" s="8">
        <v>1</v>
      </c>
      <c r="H10" s="8">
        <v>4.5</v>
      </c>
      <c r="I10" s="8">
        <f t="shared" si="0"/>
        <v>4.7</v>
      </c>
      <c r="J10" s="45">
        <f>IFERROR(ROUND(IF(OR(G10=0,IFERROR(VALUE(LEFT(B10,1)),99)&gt; 2),0,I10+IFERROR(VLOOKUP(VALUE(LEFT(B10,1)),'Cac bảng tham chiếu và thống kê'!$E$3:$F$5,2,FALSE),0)),1),0)</f>
        <v>5.7</v>
      </c>
      <c r="K10" s="45" t="str" cm="1">
        <f t="array" ref="K10">_xlfn.IFS(J10&lt;4,"F",J10&lt;5,"D",J10&lt;5.5,"D+",J10&lt;6.5,"C",J10&lt;7,"C+",J10&lt;8,"B",J10&lt;9,"B+",J10&gt;=9,"A")</f>
        <v>C</v>
      </c>
    </row>
    <row r="11" spans="1:11">
      <c r="A11" s="2">
        <v>5</v>
      </c>
      <c r="B11" s="2" t="s">
        <v>83</v>
      </c>
      <c r="C11" s="2" t="str">
        <v>Lê Thị Trúc Linh</v>
      </c>
      <c r="D11" s="8">
        <v>0.45</v>
      </c>
      <c r="E11" s="8">
        <v>0.4</v>
      </c>
      <c r="F11" s="8">
        <v>0.35</v>
      </c>
      <c r="G11" s="8">
        <v>0.75</v>
      </c>
      <c r="H11" s="8">
        <v>5.5</v>
      </c>
      <c r="I11" s="8">
        <f t="shared" si="0"/>
        <v>5.3</v>
      </c>
      <c r="J11" s="45">
        <f>IFERROR(ROUND(IF(OR(G11=0,IFERROR(VALUE(LEFT(B11,1)),99)&gt; 2),0,I11+IFERROR(VLOOKUP(VALUE(LEFT(B11,1)),'Cac bảng tham chiếu và thống kê'!$E$3:$F$5,2,FALSE),0)),1),0)</f>
        <v>5.6</v>
      </c>
      <c r="K11" s="45" t="str" cm="1">
        <f t="array" ref="K11">_xlfn.IFS(J11&lt;4,"F",J11&lt;5,"D",J11&lt;5.5,"D+",J11&lt;6.5,"C",J11&lt;7,"C+",J11&lt;8,"B",J11&lt;9,"B+",J11&gt;=9,"A")</f>
        <v>C</v>
      </c>
    </row>
    <row r="12" spans="1:11">
      <c r="A12" s="2">
        <v>6</v>
      </c>
      <c r="B12" s="2" t="s">
        <v>84</v>
      </c>
      <c r="C12" s="2" t="str">
        <v>Phạm Thị Huỳnh</v>
      </c>
      <c r="D12" s="8">
        <v>0.4</v>
      </c>
      <c r="E12" s="8">
        <v>0.45</v>
      </c>
      <c r="F12" s="8">
        <v>0.5</v>
      </c>
      <c r="G12" s="8">
        <v>1.2</v>
      </c>
      <c r="H12" s="8">
        <v>7.5</v>
      </c>
      <c r="I12" s="8">
        <f t="shared" si="0"/>
        <v>7.1</v>
      </c>
      <c r="J12" s="45">
        <f>IFERROR(ROUND(IF(OR(G12=0,IFERROR(VALUE(LEFT(B12,1)),99)&gt; 2),0,I12+IFERROR(VLOOKUP(VALUE(LEFT(B12,1)),'Cac bảng tham chiếu và thống kê'!$E$3:$F$5,2,FALSE),0)),1),0)</f>
        <v>8.1</v>
      </c>
      <c r="K12" s="45" t="str" cm="1">
        <f t="array" ref="K12">_xlfn.IFS(J12&lt;4,"F",J12&lt;5,"D",J12&lt;5.5,"D+",J12&lt;6.5,"C",J12&lt;7,"C+",J12&lt;8,"B",J12&lt;9,"B+",J12&gt;=9,"A")</f>
        <v>B+</v>
      </c>
    </row>
    <row r="13" spans="1:11">
      <c r="A13" s="2">
        <v>7</v>
      </c>
      <c r="B13" s="2" t="s">
        <v>85</v>
      </c>
      <c r="C13" s="2" t="str">
        <v>Lê Minh Thông</v>
      </c>
      <c r="D13" s="8">
        <v>0.4</v>
      </c>
      <c r="E13" s="8">
        <v>0.4</v>
      </c>
      <c r="F13" s="8">
        <v>0.4</v>
      </c>
      <c r="G13" s="8">
        <v>1</v>
      </c>
      <c r="H13" s="8">
        <v>5.3</v>
      </c>
      <c r="I13" s="8">
        <f t="shared" si="0"/>
        <v>5.4</v>
      </c>
      <c r="J13" s="45">
        <f>IFERROR(ROUND(IF(OR(G13=0,IFERROR(VALUE(LEFT(B13,1)),99)&gt; 2),0,I13+IFERROR(VLOOKUP(VALUE(LEFT(B13,1)),'Cac bảng tham chiếu và thống kê'!$E$3:$F$5,2,FALSE),0)),1),0)</f>
        <v>6.4</v>
      </c>
      <c r="K13" s="45" t="str" cm="1">
        <f t="array" ref="K13">_xlfn.IFS(J13&lt;4,"F",J13&lt;5,"D",J13&lt;5.5,"D+",J13&lt;6.5,"C",J13&lt;7,"C+",J13&lt;8,"B",J13&lt;9,"B+",J13&gt;=9,"A")</f>
        <v>C</v>
      </c>
    </row>
    <row r="14" spans="1:11">
      <c r="A14" s="2">
        <v>8</v>
      </c>
      <c r="B14" s="2" t="s">
        <v>86</v>
      </c>
      <c r="C14" s="2" t="str">
        <v>Huỳnh Thị Diễm</v>
      </c>
      <c r="D14" s="8">
        <v>0.45</v>
      </c>
      <c r="E14" s="8">
        <v>0.4</v>
      </c>
      <c r="F14" s="8">
        <v>0.45</v>
      </c>
      <c r="G14" s="8">
        <v>0</v>
      </c>
      <c r="H14" s="8">
        <v>6.8</v>
      </c>
      <c r="I14" s="8">
        <f t="shared" si="0"/>
        <v>5.4</v>
      </c>
      <c r="J14" s="45">
        <f>IFERROR(ROUND(IF(OR(G14=0,IFERROR(VALUE(LEFT(B14,1)),99)&gt; 2),0,I14+IFERROR(VLOOKUP(VALUE(LEFT(B14,1)),'Cac bảng tham chiếu và thống kê'!$E$3:$F$5,2,FALSE),0)),1),0)</f>
        <v>0</v>
      </c>
      <c r="K14" s="45" t="str" cm="1">
        <f t="array" ref="K14">_xlfn.IFS(J14&lt;4,"F",J14&lt;5,"D",J14&lt;5.5,"D+",J14&lt;6.5,"C",J14&lt;7,"C+",J14&lt;8,"B",J14&lt;9,"B+",J14&gt;=9,"A")</f>
        <v>F</v>
      </c>
    </row>
    <row r="15" spans="1:11">
      <c r="A15" s="2">
        <v>9</v>
      </c>
      <c r="B15" s="2" t="s">
        <v>87</v>
      </c>
      <c r="C15" s="2" t="str">
        <v>Trần Thanh Nguyên</v>
      </c>
      <c r="D15" s="8">
        <v>0.45</v>
      </c>
      <c r="E15" s="8">
        <v>0.4</v>
      </c>
      <c r="F15" s="8">
        <v>0.4</v>
      </c>
      <c r="G15" s="8">
        <v>0.75</v>
      </c>
      <c r="H15" s="8">
        <v>6.3</v>
      </c>
      <c r="I15" s="8">
        <f t="shared" si="0"/>
        <v>5.8</v>
      </c>
      <c r="J15" s="45">
        <f>IFERROR(ROUND(IF(OR(G15=0,IFERROR(VALUE(LEFT(B15,1)),99)&gt; 2),0,I15+IFERROR(VLOOKUP(VALUE(LEFT(B15,1)),'Cac bảng tham chiếu và thống kê'!$E$3:$F$5,2,FALSE),0)),1),0)</f>
        <v>6.8</v>
      </c>
      <c r="K15" s="45" t="str" cm="1">
        <f t="array" ref="K15">_xlfn.IFS(J15&lt;4,"F",J15&lt;5,"D",J15&lt;5.5,"D+",J15&lt;6.5,"C",J15&lt;7,"C+",J15&lt;8,"B",J15&lt;9,"B+",J15&gt;=9,"A")</f>
        <v>C+</v>
      </c>
    </row>
    <row r="16" spans="1:11">
      <c r="A16" s="2">
        <v>10</v>
      </c>
      <c r="B16" s="2" t="s">
        <v>88</v>
      </c>
      <c r="C16" s="2" t="str">
        <v>Nguyễn Thị Đào</v>
      </c>
      <c r="D16" s="8">
        <v>0.3</v>
      </c>
      <c r="E16" s="8">
        <v>0.5</v>
      </c>
      <c r="F16" s="8">
        <v>0.45</v>
      </c>
      <c r="G16" s="8">
        <v>0.3</v>
      </c>
      <c r="H16" s="8">
        <v>8.3000000000000007</v>
      </c>
      <c r="I16" s="8">
        <f t="shared" si="0"/>
        <v>6.5</v>
      </c>
      <c r="J16" s="45">
        <f>IFERROR(ROUND(IF(OR(G16=0,IFERROR(VALUE(LEFT(B16,1)),99)&gt; 2),0,I16+IFERROR(VLOOKUP(VALUE(LEFT(B16,1)),'Cac bảng tham chiếu và thống kê'!$E$3:$F$5,2,FALSE),0)),1),0)</f>
        <v>7</v>
      </c>
      <c r="K16" s="45" t="str" cm="1">
        <f t="array" ref="K16">_xlfn.IFS(J16&lt;4,"F",J16&lt;5,"D",J16&lt;5.5,"D+",J16&lt;6.5,"C",J16&lt;7,"C+",J16&lt;8,"B",J16&lt;9,"B+",J16&gt;=9,"A")</f>
        <v>B</v>
      </c>
    </row>
    <row r="17" spans="1:11">
      <c r="A17" s="2">
        <v>11</v>
      </c>
      <c r="B17" s="2" t="s">
        <v>89</v>
      </c>
      <c r="C17" s="2" t="str">
        <v>Nguyễn Chí Thanh</v>
      </c>
      <c r="D17" s="8">
        <v>0.4</v>
      </c>
      <c r="E17" s="8">
        <v>0.45</v>
      </c>
      <c r="F17" s="8">
        <v>0.4</v>
      </c>
      <c r="G17" s="8">
        <v>0.3</v>
      </c>
      <c r="H17" s="8">
        <v>-3</v>
      </c>
      <c r="I17" s="8">
        <f t="shared" si="0"/>
        <v>0</v>
      </c>
      <c r="J17" s="45">
        <f>IFERROR(ROUND(IF(OR(G17=0,IFERROR(VALUE(LEFT(B17,1)),99)&gt; 2),0,I17+IFERROR(VLOOKUP(VALUE(LEFT(B17,1)),'Cac bảng tham chiếu và thống kê'!$E$3:$F$5,2,FALSE),0)),1),0)</f>
        <v>0</v>
      </c>
      <c r="K17" s="45" t="str" cm="1">
        <f t="array" ref="K17">_xlfn.IFS(J17&lt;4,"F",J17&lt;5,"D",J17&lt;5.5,"D+",J17&lt;6.5,"C",J17&lt;7,"C+",J17&lt;8,"B",J17&lt;9,"B+",J17&gt;=9,"A")</f>
        <v>F</v>
      </c>
    </row>
    <row r="18" spans="1:11">
      <c r="A18" s="2">
        <v>12</v>
      </c>
      <c r="B18" s="2" t="s">
        <v>90</v>
      </c>
      <c r="C18" s="2" t="str">
        <v>Nguyễn Hải Anh</v>
      </c>
      <c r="D18" s="8">
        <v>0.5</v>
      </c>
      <c r="E18" s="8">
        <v>0.5</v>
      </c>
      <c r="F18" s="8">
        <v>0.45</v>
      </c>
      <c r="G18" s="8">
        <v>1.5</v>
      </c>
      <c r="H18" s="8">
        <v>7</v>
      </c>
      <c r="I18" s="8">
        <f t="shared" si="0"/>
        <v>7.2</v>
      </c>
      <c r="J18" s="45">
        <f>IFERROR(ROUND(IF(OR(G18=0,IFERROR(VALUE(LEFT(B18,1)),99)&gt; 2),0,I18+IFERROR(VLOOKUP(VALUE(LEFT(B18,1)),'Cac bảng tham chiếu và thống kê'!$E$3:$F$5,2,FALSE),0)),1),0)</f>
        <v>7.5</v>
      </c>
      <c r="K18" s="45" t="str" cm="1">
        <f t="array" ref="K18">_xlfn.IFS(J18&lt;4,"F",J18&lt;5,"D",J18&lt;5.5,"D+",J18&lt;6.5,"C",J18&lt;7,"C+",J18&lt;8,"B",J18&lt;9,"B+",J18&gt;=9,"A")</f>
        <v>B</v>
      </c>
    </row>
    <row r="19" spans="1:11">
      <c r="A19" s="2">
        <v>13</v>
      </c>
      <c r="B19" s="2" t="s">
        <v>91</v>
      </c>
      <c r="C19" s="2" t="str">
        <v>Trần Nam Dương</v>
      </c>
      <c r="D19" s="8">
        <v>0.4</v>
      </c>
      <c r="E19" s="8">
        <v>0.4</v>
      </c>
      <c r="F19" s="8">
        <v>0.35</v>
      </c>
      <c r="G19" s="8">
        <v>1.35</v>
      </c>
      <c r="H19" s="8">
        <v>-3</v>
      </c>
      <c r="I19" s="8">
        <f t="shared" si="0"/>
        <v>0</v>
      </c>
      <c r="J19" s="45">
        <f>IFERROR(ROUND(IF(OR(G19=0,IFERROR(VALUE(LEFT(B19,1)),99)&gt; 2),0,I19+IFERROR(VLOOKUP(VALUE(LEFT(B19,1)),'Cac bảng tham chiếu và thống kê'!$E$3:$F$5,2,FALSE),0)),1),0)</f>
        <v>0</v>
      </c>
      <c r="K19" s="45" t="str" cm="1">
        <f t="array" ref="K19">_xlfn.IFS(J19&lt;4,"F",J19&lt;5,"D",J19&lt;5.5,"D+",J19&lt;6.5,"C",J19&lt;7,"C+",J19&lt;8,"B",J19&lt;9,"B+",J19&gt;=9,"A")</f>
        <v>F</v>
      </c>
    </row>
    <row r="20" spans="1:11">
      <c r="A20" s="2">
        <v>14</v>
      </c>
      <c r="B20" s="2" t="s">
        <v>92</v>
      </c>
      <c r="C20" s="3" t="str">
        <v>Nguyễn Duy Khanh</v>
      </c>
      <c r="D20" s="8">
        <v>0.35</v>
      </c>
      <c r="E20" s="8">
        <v>0.4</v>
      </c>
      <c r="F20" s="8">
        <v>0</v>
      </c>
      <c r="G20" s="8">
        <v>0.85</v>
      </c>
      <c r="H20" s="8">
        <v>6.5</v>
      </c>
      <c r="I20" s="8">
        <f t="shared" si="0"/>
        <v>5.5</v>
      </c>
      <c r="J20" s="45">
        <f>IFERROR(ROUND(IF(OR(G20=0,IFERROR(VALUE(LEFT(B20,1)),99)&gt; 2),0,I20+IFERROR(VLOOKUP(VALUE(LEFT(B20,1)),'Cac bảng tham chiếu và thống kê'!$E$3:$F$5,2,FALSE),0)),1),0)</f>
        <v>6.5</v>
      </c>
      <c r="K20" s="45" t="str" cm="1">
        <f t="array" ref="K20">_xlfn.IFS(J20&lt;4,"F",J20&lt;5,"D",J20&lt;5.5,"D+",J20&lt;6.5,"C",J20&lt;7,"C+",J20&lt;8,"B",J20&lt;9,"B+",J20&gt;=9,"A")</f>
        <v>C+</v>
      </c>
    </row>
  </sheetData>
  <mergeCells count="7">
    <mergeCell ref="B1:H1"/>
    <mergeCell ref="D2:E2"/>
    <mergeCell ref="D3:E3"/>
    <mergeCell ref="D4:E4"/>
    <mergeCell ref="F2:I2"/>
    <mergeCell ref="F3:G3"/>
    <mergeCell ref="F4:G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8456-44C3-41FD-96F0-D6CE8687FE32}">
  <dimension ref="A1:D16"/>
  <sheetViews>
    <sheetView workbookViewId="0">
      <selection activeCell="E5" sqref="E5"/>
    </sheetView>
  </sheetViews>
  <sheetFormatPr defaultRowHeight="14.4"/>
  <cols>
    <col min="1" max="1" width="3.77734375" bestFit="1" customWidth="1"/>
    <col min="2" max="2" width="9.109375" bestFit="1" customWidth="1"/>
    <col min="3" max="3" width="16.77734375" bestFit="1" customWidth="1"/>
    <col min="4" max="4" width="12" bestFit="1" customWidth="1"/>
  </cols>
  <sheetData>
    <row r="1" spans="1:4">
      <c r="A1" s="30" t="s">
        <v>59</v>
      </c>
      <c r="B1" s="31"/>
      <c r="C1" s="31"/>
      <c r="D1" s="32"/>
    </row>
    <row r="2" spans="1:4">
      <c r="A2" s="15" t="s">
        <v>10</v>
      </c>
      <c r="B2" s="15" t="s">
        <v>25</v>
      </c>
      <c r="C2" s="15" t="s">
        <v>12</v>
      </c>
      <c r="D2" s="15" t="s">
        <v>59</v>
      </c>
    </row>
    <row r="3" spans="1:4">
      <c r="A3" s="4">
        <v>1</v>
      </c>
      <c r="B3" s="2" t="s">
        <v>27</v>
      </c>
      <c r="C3" s="2" t="s">
        <v>58</v>
      </c>
      <c r="D3" s="4">
        <v>4.2</v>
      </c>
    </row>
    <row r="4" spans="1:4">
      <c r="A4" s="4">
        <v>2</v>
      </c>
      <c r="B4" s="2" t="s">
        <v>28</v>
      </c>
      <c r="C4" s="2" t="s">
        <v>42</v>
      </c>
      <c r="D4" s="4">
        <v>5.8</v>
      </c>
    </row>
    <row r="5" spans="1:4">
      <c r="A5" s="4">
        <v>3</v>
      </c>
      <c r="B5" s="2" t="s">
        <v>29</v>
      </c>
      <c r="C5" s="2" t="s">
        <v>43</v>
      </c>
      <c r="D5" s="4">
        <v>5.8</v>
      </c>
    </row>
    <row r="6" spans="1:4">
      <c r="A6" s="4">
        <v>4</v>
      </c>
      <c r="B6" s="2" t="s">
        <v>30</v>
      </c>
      <c r="C6" s="2" t="s">
        <v>44</v>
      </c>
      <c r="D6" s="4">
        <v>4.5</v>
      </c>
    </row>
    <row r="7" spans="1:4">
      <c r="A7" s="4">
        <v>5</v>
      </c>
      <c r="B7" s="2" t="s">
        <v>31</v>
      </c>
      <c r="C7" s="2" t="s">
        <v>45</v>
      </c>
      <c r="D7" s="4">
        <v>5.5</v>
      </c>
    </row>
    <row r="8" spans="1:4">
      <c r="A8" s="4">
        <v>6</v>
      </c>
      <c r="B8" s="2" t="s">
        <v>32</v>
      </c>
      <c r="C8" s="2" t="s">
        <v>46</v>
      </c>
      <c r="D8" s="4">
        <v>7.5</v>
      </c>
    </row>
    <row r="9" spans="1:4">
      <c r="A9" s="4">
        <v>7</v>
      </c>
      <c r="B9" s="2" t="s">
        <v>33</v>
      </c>
      <c r="C9" s="2" t="s">
        <v>47</v>
      </c>
      <c r="D9" s="4">
        <v>5.3</v>
      </c>
    </row>
    <row r="10" spans="1:4">
      <c r="A10" s="4">
        <v>8</v>
      </c>
      <c r="B10" s="2" t="s">
        <v>34</v>
      </c>
      <c r="C10" s="2" t="s">
        <v>48</v>
      </c>
      <c r="D10" s="4">
        <v>6.8</v>
      </c>
    </row>
    <row r="11" spans="1:4">
      <c r="A11" s="4">
        <v>9</v>
      </c>
      <c r="B11" s="2" t="s">
        <v>35</v>
      </c>
      <c r="C11" s="2" t="s">
        <v>49</v>
      </c>
      <c r="D11" s="4">
        <v>6.3</v>
      </c>
    </row>
    <row r="12" spans="1:4">
      <c r="A12" s="4">
        <v>10</v>
      </c>
      <c r="B12" s="2" t="s">
        <v>36</v>
      </c>
      <c r="C12" s="2" t="s">
        <v>50</v>
      </c>
      <c r="D12" s="4">
        <v>8.3000000000000007</v>
      </c>
    </row>
    <row r="13" spans="1:4">
      <c r="A13" s="4">
        <v>11</v>
      </c>
      <c r="B13" s="2" t="s">
        <v>37</v>
      </c>
      <c r="C13" s="2" t="s">
        <v>51</v>
      </c>
      <c r="D13" s="4">
        <v>-3</v>
      </c>
    </row>
    <row r="14" spans="1:4">
      <c r="A14" s="4">
        <v>12</v>
      </c>
      <c r="B14" s="2" t="s">
        <v>38</v>
      </c>
      <c r="C14" s="2" t="s">
        <v>52</v>
      </c>
      <c r="D14" s="4">
        <v>7</v>
      </c>
    </row>
    <row r="15" spans="1:4">
      <c r="A15" s="4">
        <v>13</v>
      </c>
      <c r="B15" s="2" t="s">
        <v>39</v>
      </c>
      <c r="C15" s="2" t="s">
        <v>53</v>
      </c>
      <c r="D15" s="4">
        <v>-3</v>
      </c>
    </row>
    <row r="16" spans="1:4">
      <c r="A16" s="4">
        <v>14</v>
      </c>
      <c r="B16" s="2" t="s">
        <v>40</v>
      </c>
      <c r="C16" s="2" t="s">
        <v>54</v>
      </c>
      <c r="D16" s="4">
        <v>6.5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69E3-0A4F-49CB-A932-0F1EA089D4A1}">
  <dimension ref="A1:I28"/>
  <sheetViews>
    <sheetView tabSelected="1" zoomScale="55" zoomScaleNormal="55" workbookViewId="0">
      <selection activeCell="P30" sqref="P30"/>
    </sheetView>
  </sheetViews>
  <sheetFormatPr defaultRowHeight="14.4"/>
  <cols>
    <col min="1" max="1" width="21.6640625" bestFit="1" customWidth="1"/>
    <col min="2" max="2" width="9.109375" bestFit="1" customWidth="1"/>
    <col min="3" max="3" width="20.5546875" bestFit="1" customWidth="1"/>
    <col min="4" max="4" width="3.77734375" customWidth="1"/>
    <col min="5" max="5" width="17" bestFit="1" customWidth="1"/>
    <col min="6" max="6" width="11.44140625" bestFit="1" customWidth="1"/>
  </cols>
  <sheetData>
    <row r="1" spans="1:9">
      <c r="A1" s="39" t="s">
        <v>60</v>
      </c>
      <c r="B1" s="40"/>
      <c r="C1" s="41"/>
      <c r="D1" s="17"/>
      <c r="E1" s="39" t="s">
        <v>62</v>
      </c>
      <c r="F1" s="41"/>
    </row>
    <row r="2" spans="1:9">
      <c r="A2" s="18" t="s">
        <v>13</v>
      </c>
      <c r="B2" s="18" t="s">
        <v>14</v>
      </c>
      <c r="C2" s="18" t="s">
        <v>61</v>
      </c>
      <c r="D2" s="17"/>
      <c r="E2" s="19" t="s">
        <v>63</v>
      </c>
      <c r="F2" s="19" t="s">
        <v>64</v>
      </c>
    </row>
    <row r="3" spans="1:9">
      <c r="A3" s="2">
        <v>0</v>
      </c>
      <c r="B3" s="16" t="s">
        <v>65</v>
      </c>
      <c r="C3" s="2">
        <v>0</v>
      </c>
      <c r="D3" s="2"/>
      <c r="E3" s="4">
        <v>0</v>
      </c>
      <c r="F3" s="2">
        <v>1</v>
      </c>
    </row>
    <row r="4" spans="1:9">
      <c r="A4" s="2">
        <v>4</v>
      </c>
      <c r="B4" s="16" t="s">
        <v>66</v>
      </c>
      <c r="C4" s="2">
        <v>1</v>
      </c>
      <c r="D4" s="2"/>
      <c r="E4" s="4">
        <v>1</v>
      </c>
      <c r="F4" s="2">
        <v>0.5</v>
      </c>
    </row>
    <row r="5" spans="1:9">
      <c r="A5" s="2">
        <v>5</v>
      </c>
      <c r="B5" s="16" t="s">
        <v>67</v>
      </c>
      <c r="C5" s="2">
        <v>1.5</v>
      </c>
      <c r="D5" s="2"/>
      <c r="E5" s="4">
        <v>2</v>
      </c>
      <c r="F5" s="2">
        <v>0.25</v>
      </c>
    </row>
    <row r="6" spans="1:9">
      <c r="A6" s="2">
        <v>5.5</v>
      </c>
      <c r="B6" s="16" t="s">
        <v>68</v>
      </c>
      <c r="C6" s="2">
        <v>2</v>
      </c>
      <c r="D6" s="2"/>
      <c r="E6" s="2"/>
      <c r="F6" s="2"/>
    </row>
    <row r="7" spans="1:9">
      <c r="A7" s="2">
        <v>6.5</v>
      </c>
      <c r="B7" s="16" t="s">
        <v>69</v>
      </c>
      <c r="C7" s="2">
        <v>2.5</v>
      </c>
      <c r="D7" s="2"/>
      <c r="E7" s="2"/>
      <c r="F7" s="2"/>
    </row>
    <row r="8" spans="1:9">
      <c r="A8" s="2">
        <v>7</v>
      </c>
      <c r="B8" s="16" t="s">
        <v>70</v>
      </c>
      <c r="C8" s="2">
        <v>3</v>
      </c>
      <c r="D8" s="2"/>
      <c r="E8" s="2"/>
      <c r="F8" s="2"/>
    </row>
    <row r="9" spans="1:9">
      <c r="A9" s="13">
        <v>8</v>
      </c>
      <c r="B9" s="16" t="s">
        <v>71</v>
      </c>
      <c r="C9" s="2">
        <v>3.5</v>
      </c>
      <c r="D9" s="2"/>
      <c r="E9" s="2"/>
      <c r="F9" s="2"/>
    </row>
    <row r="10" spans="1:9">
      <c r="A10" s="2">
        <v>9</v>
      </c>
      <c r="B10" s="16" t="s">
        <v>72</v>
      </c>
      <c r="C10" s="2">
        <v>4</v>
      </c>
      <c r="D10" s="2"/>
      <c r="E10" s="2"/>
      <c r="F10" s="2"/>
    </row>
    <row r="11" spans="1:9">
      <c r="A11" s="2"/>
      <c r="B11" s="2"/>
      <c r="C11" s="2"/>
      <c r="D11" s="2"/>
      <c r="E11" s="2"/>
      <c r="F11" s="2"/>
    </row>
    <row r="12" spans="1:9">
      <c r="A12" s="42" t="s">
        <v>75</v>
      </c>
      <c r="B12" s="43"/>
      <c r="C12" s="44"/>
      <c r="D12" s="20"/>
      <c r="E12" s="42" t="s">
        <v>76</v>
      </c>
      <c r="F12" s="44"/>
    </row>
    <row r="13" spans="1:9" ht="25.8" customHeight="1">
      <c r="A13" s="21" t="s">
        <v>10</v>
      </c>
      <c r="B13" s="21" t="s">
        <v>25</v>
      </c>
      <c r="C13" s="21" t="s">
        <v>12</v>
      </c>
      <c r="D13" s="20"/>
      <c r="E13" s="21" t="s">
        <v>14</v>
      </c>
      <c r="F13" s="22" t="s">
        <v>77</v>
      </c>
      <c r="I13" s="52" t="s">
        <v>94</v>
      </c>
    </row>
    <row r="14" spans="1:9">
      <c r="A14" s="1">
        <v>1</v>
      </c>
      <c r="B14" s="2" t="s">
        <v>30</v>
      </c>
      <c r="C14" s="2" t="s">
        <v>44</v>
      </c>
      <c r="D14" s="2"/>
      <c r="E14" s="4" t="s">
        <v>72</v>
      </c>
      <c r="F14" s="2">
        <f>COUNTIF('Tổng hợp điểm'!K7:K20, "A")</f>
        <v>0</v>
      </c>
      <c r="I14" s="2" cm="1">
        <f t="array" ref="I14:I27">VALUE(LEFT('Tổng hợp điểm'!B7:B20,1))</f>
        <v>0</v>
      </c>
    </row>
    <row r="15" spans="1:9">
      <c r="A15" s="4">
        <v>2</v>
      </c>
      <c r="B15" s="2" t="s">
        <v>34</v>
      </c>
      <c r="C15" s="2" t="s">
        <v>48</v>
      </c>
      <c r="D15" s="2"/>
      <c r="E15" s="4" t="s">
        <v>71</v>
      </c>
      <c r="F15" s="2">
        <f>COUNTIF('Tổng hợp điểm'!K7:K20, "B+")</f>
        <v>1</v>
      </c>
      <c r="I15" s="2">
        <v>1</v>
      </c>
    </row>
    <row r="16" spans="1:9">
      <c r="A16" s="4">
        <v>3</v>
      </c>
      <c r="B16" s="2" t="s">
        <v>35</v>
      </c>
      <c r="C16" s="2" t="s">
        <v>49</v>
      </c>
      <c r="D16" s="2"/>
      <c r="E16" s="4" t="s">
        <v>70</v>
      </c>
      <c r="F16" s="2">
        <f>COUNTIF('Tổng hợp điểm'!K7:K20, "B")</f>
        <v>2</v>
      </c>
      <c r="I16" s="2">
        <v>0</v>
      </c>
    </row>
    <row r="17" spans="1:9">
      <c r="A17" s="4">
        <v>4</v>
      </c>
      <c r="B17" s="2" t="s">
        <v>33</v>
      </c>
      <c r="C17" s="2" t="s">
        <v>47</v>
      </c>
      <c r="D17" s="2"/>
      <c r="E17" s="4" t="s">
        <v>69</v>
      </c>
      <c r="F17" s="2">
        <f>COUNTIF('Tổng hợp điểm'!K7:K20, "C+")</f>
        <v>2</v>
      </c>
      <c r="I17" s="2">
        <v>0</v>
      </c>
    </row>
    <row r="18" spans="1:9">
      <c r="A18" s="4">
        <v>5</v>
      </c>
      <c r="B18" s="2" t="s">
        <v>31</v>
      </c>
      <c r="C18" s="2" t="s">
        <v>45</v>
      </c>
      <c r="D18" s="2"/>
      <c r="E18" s="4" t="s">
        <v>68</v>
      </c>
      <c r="F18" s="2">
        <f>COUNTIF('Tổng hợp điểm'!K7:K20, "C")</f>
        <v>5</v>
      </c>
      <c r="I18" s="2">
        <v>2</v>
      </c>
    </row>
    <row r="19" spans="1:9">
      <c r="A19" s="4">
        <v>6</v>
      </c>
      <c r="B19" s="2" t="s">
        <v>28</v>
      </c>
      <c r="C19" s="2" t="s">
        <v>42</v>
      </c>
      <c r="D19" s="2"/>
      <c r="E19" s="4" t="s">
        <v>67</v>
      </c>
      <c r="F19" s="2">
        <f>COUNTIF('Tổng hợp điểm'!K7:K20, "D+")</f>
        <v>1</v>
      </c>
      <c r="I19" s="2">
        <v>0</v>
      </c>
    </row>
    <row r="20" spans="1:9">
      <c r="A20" s="4">
        <v>7</v>
      </c>
      <c r="B20" s="2" t="s">
        <v>37</v>
      </c>
      <c r="C20" s="2" t="s">
        <v>51</v>
      </c>
      <c r="D20" s="2"/>
      <c r="E20" s="4" t="s">
        <v>66</v>
      </c>
      <c r="F20" s="2">
        <f>COUNTIF('Tổng hợp điểm'!K7:K20, "D")</f>
        <v>0</v>
      </c>
      <c r="I20" s="2">
        <v>0</v>
      </c>
    </row>
    <row r="21" spans="1:9">
      <c r="A21" s="4">
        <v>8</v>
      </c>
      <c r="B21" s="2" t="s">
        <v>40</v>
      </c>
      <c r="C21" s="2" t="s">
        <v>54</v>
      </c>
      <c r="D21" s="2"/>
      <c r="E21" s="4" t="s">
        <v>65</v>
      </c>
      <c r="F21" s="2">
        <f>COUNTIF('Tổng hợp điểm'!K7:K20, "F")</f>
        <v>3</v>
      </c>
      <c r="I21" s="2">
        <v>0</v>
      </c>
    </row>
    <row r="22" spans="1:9">
      <c r="A22" s="4">
        <v>9</v>
      </c>
      <c r="B22" s="2" t="s">
        <v>38</v>
      </c>
      <c r="C22" s="2" t="s">
        <v>52</v>
      </c>
      <c r="D22" s="2"/>
      <c r="E22" s="2"/>
      <c r="F22" s="2"/>
      <c r="I22" s="2">
        <v>0</v>
      </c>
    </row>
    <row r="23" spans="1:9">
      <c r="A23" s="4">
        <v>10</v>
      </c>
      <c r="B23" s="2" t="s">
        <v>29</v>
      </c>
      <c r="C23" s="2" t="s">
        <v>43</v>
      </c>
      <c r="D23" s="2"/>
      <c r="E23" s="39" t="s">
        <v>78</v>
      </c>
      <c r="F23" s="41"/>
      <c r="I23" s="2">
        <v>1</v>
      </c>
    </row>
    <row r="24" spans="1:9">
      <c r="A24" s="4">
        <v>11</v>
      </c>
      <c r="B24" s="2" t="s">
        <v>36</v>
      </c>
      <c r="C24" s="2" t="s">
        <v>50</v>
      </c>
      <c r="D24" s="2"/>
      <c r="E24" s="33" t="s">
        <v>73</v>
      </c>
      <c r="F24" s="36">
        <f>COUNTIFS('Tổng hợp điểm'!G7:G20,0)+COUNTIFS('Tổng hợp điểm'!H7:H20,-3)-COUNTIFS('Tổng hợp điểm'!G7:G20,0,'Tổng hợp điểm'!H7:H20,-3)</f>
        <v>3</v>
      </c>
      <c r="I24" s="2">
        <v>4</v>
      </c>
    </row>
    <row r="25" spans="1:9">
      <c r="A25" s="4">
        <v>12</v>
      </c>
      <c r="B25" s="2" t="s">
        <v>27</v>
      </c>
      <c r="C25" s="2" t="s">
        <v>41</v>
      </c>
      <c r="D25" s="2"/>
      <c r="E25" s="34"/>
      <c r="F25" s="37"/>
      <c r="I25" s="2">
        <v>2</v>
      </c>
    </row>
    <row r="26" spans="1:9">
      <c r="A26" s="4">
        <v>13</v>
      </c>
      <c r="B26" s="2" t="s">
        <v>32</v>
      </c>
      <c r="C26" s="2" t="s">
        <v>46</v>
      </c>
      <c r="D26" s="2"/>
      <c r="E26" s="35"/>
      <c r="F26" s="38"/>
      <c r="I26" s="2">
        <v>5</v>
      </c>
    </row>
    <row r="27" spans="1:9">
      <c r="A27" s="4">
        <v>14</v>
      </c>
      <c r="B27" s="2" t="s">
        <v>39</v>
      </c>
      <c r="C27" s="2" t="s">
        <v>53</v>
      </c>
      <c r="D27" s="48"/>
      <c r="E27" s="8" t="s">
        <v>74</v>
      </c>
      <c r="F27" s="14">
        <f>COUNTIF(_xlfn.ANCHORARRAY(I14),"&gt;2")</f>
        <v>2</v>
      </c>
      <c r="I27" s="2">
        <v>0</v>
      </c>
    </row>
    <row r="28" spans="1:9" ht="57.6">
      <c r="E28" s="51" t="s">
        <v>93</v>
      </c>
      <c r="F28" s="8">
        <f>COUNTIFS('Tổng hợp điểm'!J6:J100, "&gt;=7", 'Tổng hợp điểm'!K6:K100, "B+") + COUNTIFS('Tổng hợp điểm'!J6:J100, "&gt;=7", 'Tổng hợp điểm'!K6:K100, "A")</f>
        <v>1</v>
      </c>
    </row>
  </sheetData>
  <mergeCells count="7"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3019-836A-40FB-9FDA-8B4B780BB62B}">
  <dimension ref="A1:K16"/>
  <sheetViews>
    <sheetView workbookViewId="0">
      <selection activeCell="J15" sqref="J15"/>
    </sheetView>
  </sheetViews>
  <sheetFormatPr defaultRowHeight="14.4"/>
  <cols>
    <col min="1" max="1" width="7" bestFit="1" customWidth="1"/>
    <col min="2" max="2" width="10.109375" bestFit="1" customWidth="1"/>
    <col min="3" max="3" width="16.21875" bestFit="1" customWidth="1"/>
    <col min="4" max="6" width="9.5546875" bestFit="1" customWidth="1"/>
    <col min="7" max="7" width="11.21875" bestFit="1" customWidth="1"/>
    <col min="8" max="8" width="7.6640625" bestFit="1" customWidth="1"/>
    <col min="9" max="9" width="9.33203125" bestFit="1" customWidth="1"/>
    <col min="10" max="10" width="22.109375" bestFit="1" customWidth="1"/>
    <col min="11" max="11" width="9.21875" bestFit="1" customWidth="1"/>
  </cols>
  <sheetData>
    <row r="1" spans="1:11">
      <c r="A1" s="47" t="s">
        <v>10</v>
      </c>
      <c r="B1" s="47" t="s">
        <v>25</v>
      </c>
      <c r="C1" s="47" t="s">
        <v>12</v>
      </c>
      <c r="D1" s="47" t="s">
        <v>18</v>
      </c>
      <c r="E1" s="47" t="s">
        <v>19</v>
      </c>
      <c r="F1" s="47" t="s">
        <v>20</v>
      </c>
      <c r="G1" s="47" t="s">
        <v>21</v>
      </c>
      <c r="H1" s="47" t="s">
        <v>22</v>
      </c>
      <c r="I1" s="47" t="s">
        <v>23</v>
      </c>
      <c r="J1" s="47" t="s">
        <v>24</v>
      </c>
      <c r="K1" s="47" t="s">
        <v>26</v>
      </c>
    </row>
    <row r="2" spans="1:11">
      <c r="A2" s="2" cm="1">
        <f t="array" ref="A2:K12">_xlfn._xlws.FILTER('Tổng hợp điểm'!A7:K20,'Tổng hợp điểm'!J7:J20 &lt;7)</f>
        <v>1</v>
      </c>
      <c r="B2" s="2" t="str">
        <v>0B1505719</v>
      </c>
      <c r="C2" s="2" t="str">
        <v>Nguyễn Văn Hiếu</v>
      </c>
      <c r="D2" s="2">
        <v>0.45</v>
      </c>
      <c r="E2" s="2">
        <v>0.25</v>
      </c>
      <c r="F2" s="2">
        <v>0.3</v>
      </c>
      <c r="G2" s="2">
        <v>0.5</v>
      </c>
      <c r="H2" s="2">
        <v>4.2</v>
      </c>
      <c r="I2" s="2">
        <v>4</v>
      </c>
      <c r="J2" s="2">
        <v>5</v>
      </c>
      <c r="K2" s="2" t="str">
        <v>D+</v>
      </c>
    </row>
    <row r="3" spans="1:11">
      <c r="A3" s="2">
        <v>2</v>
      </c>
      <c r="B3" s="2" t="str">
        <v>1B1505915</v>
      </c>
      <c r="C3" s="2" t="str">
        <v>Lý Minh Trí</v>
      </c>
      <c r="D3" s="2">
        <v>0.5</v>
      </c>
      <c r="E3" s="2">
        <v>0.35</v>
      </c>
      <c r="F3" s="2">
        <v>0.4</v>
      </c>
      <c r="G3" s="2">
        <v>1</v>
      </c>
      <c r="H3" s="2">
        <v>5.8</v>
      </c>
      <c r="I3" s="2">
        <v>5.7</v>
      </c>
      <c r="J3" s="2">
        <v>6.2</v>
      </c>
      <c r="K3" s="2" t="str">
        <v>C</v>
      </c>
    </row>
    <row r="4" spans="1:11">
      <c r="A4" s="2">
        <v>3</v>
      </c>
      <c r="B4" s="2" t="str">
        <v>0B1509874</v>
      </c>
      <c r="C4" s="2" t="str">
        <v>Nguyễn Kiều Mi</v>
      </c>
      <c r="D4" s="2">
        <v>0.25</v>
      </c>
      <c r="E4" s="2">
        <v>0.25</v>
      </c>
      <c r="F4" s="2">
        <v>0.3</v>
      </c>
      <c r="G4" s="2">
        <v>0.5</v>
      </c>
      <c r="H4" s="2">
        <v>5.8</v>
      </c>
      <c r="I4" s="2">
        <v>4.8</v>
      </c>
      <c r="J4" s="2">
        <v>5.8</v>
      </c>
      <c r="K4" s="2" t="str">
        <v>C</v>
      </c>
    </row>
    <row r="5" spans="1:11">
      <c r="A5" s="2">
        <v>4</v>
      </c>
      <c r="B5" s="2" t="str">
        <v>0B1509929</v>
      </c>
      <c r="C5" s="2" t="str">
        <v>Đặng Duy Linh</v>
      </c>
      <c r="D5" s="2">
        <v>0.4</v>
      </c>
      <c r="E5" s="2">
        <v>0.25</v>
      </c>
      <c r="F5" s="2">
        <v>0.35</v>
      </c>
      <c r="G5" s="2">
        <v>1</v>
      </c>
      <c r="H5" s="2">
        <v>4.5</v>
      </c>
      <c r="I5" s="2">
        <v>4.7</v>
      </c>
      <c r="J5" s="2">
        <v>5.7</v>
      </c>
      <c r="K5" s="2" t="str">
        <v>C</v>
      </c>
    </row>
    <row r="6" spans="1:11">
      <c r="A6" s="2">
        <v>5</v>
      </c>
      <c r="B6" s="2" t="str">
        <v>2B1605223</v>
      </c>
      <c r="C6" s="2" t="str">
        <v>Lê Thị Trúc Linh</v>
      </c>
      <c r="D6" s="2">
        <v>0.45</v>
      </c>
      <c r="E6" s="2">
        <v>0.4</v>
      </c>
      <c r="F6" s="2">
        <v>0.35</v>
      </c>
      <c r="G6" s="2">
        <v>0.75</v>
      </c>
      <c r="H6" s="2">
        <v>5.5</v>
      </c>
      <c r="I6" s="2">
        <v>5.3</v>
      </c>
      <c r="J6" s="2">
        <v>5.6</v>
      </c>
      <c r="K6" s="2" t="str">
        <v>C</v>
      </c>
    </row>
    <row r="7" spans="1:11">
      <c r="A7" s="2">
        <v>7</v>
      </c>
      <c r="B7" s="2" t="str">
        <v>0B1605249</v>
      </c>
      <c r="C7" s="2" t="str">
        <v>Lê Minh Thông</v>
      </c>
      <c r="D7" s="2">
        <v>0.4</v>
      </c>
      <c r="E7" s="2">
        <v>0.4</v>
      </c>
      <c r="F7" s="2">
        <v>0.4</v>
      </c>
      <c r="G7" s="2">
        <v>1</v>
      </c>
      <c r="H7" s="2">
        <v>5.3</v>
      </c>
      <c r="I7" s="2">
        <v>5.4</v>
      </c>
      <c r="J7" s="2">
        <v>6.4</v>
      </c>
      <c r="K7" s="2" t="str">
        <v>C</v>
      </c>
    </row>
    <row r="8" spans="1:11">
      <c r="A8" s="2">
        <v>8</v>
      </c>
      <c r="B8" s="2" t="str">
        <v>0B1605285</v>
      </c>
      <c r="C8" s="2" t="str">
        <v>Huỳnh Thị Diễm</v>
      </c>
      <c r="D8" s="2">
        <v>0.45</v>
      </c>
      <c r="E8" s="2">
        <v>0.4</v>
      </c>
      <c r="F8" s="2">
        <v>0.45</v>
      </c>
      <c r="G8" s="2">
        <v>0</v>
      </c>
      <c r="H8" s="2">
        <v>6.8</v>
      </c>
      <c r="I8" s="2">
        <v>5.4</v>
      </c>
      <c r="J8" s="2">
        <v>0</v>
      </c>
      <c r="K8" s="2" t="str">
        <v>F</v>
      </c>
    </row>
    <row r="9" spans="1:11">
      <c r="A9" s="2">
        <v>9</v>
      </c>
      <c r="B9" s="2" t="str">
        <v>0B1605291</v>
      </c>
      <c r="C9" s="2" t="str">
        <v>Trần Thanh Nguyên</v>
      </c>
      <c r="D9" s="2">
        <v>0.45</v>
      </c>
      <c r="E9" s="2">
        <v>0.4</v>
      </c>
      <c r="F9" s="2">
        <v>0.4</v>
      </c>
      <c r="G9" s="2">
        <v>0.75</v>
      </c>
      <c r="H9" s="2">
        <v>6.3</v>
      </c>
      <c r="I9" s="2">
        <v>5.8</v>
      </c>
      <c r="J9" s="2">
        <v>6.8</v>
      </c>
      <c r="K9" s="2" t="str">
        <v>C+</v>
      </c>
    </row>
    <row r="10" spans="1:11">
      <c r="A10" s="2">
        <v>11</v>
      </c>
      <c r="B10" s="2" t="str">
        <v>4B1607025</v>
      </c>
      <c r="C10" s="2" t="str">
        <v>Nguyễn Chí Thanh</v>
      </c>
      <c r="D10" s="2">
        <v>0.4</v>
      </c>
      <c r="E10" s="2">
        <v>0.45</v>
      </c>
      <c r="F10" s="2">
        <v>0.4</v>
      </c>
      <c r="G10" s="2">
        <v>0.3</v>
      </c>
      <c r="H10" s="2">
        <v>-3</v>
      </c>
      <c r="I10" s="2">
        <v>0</v>
      </c>
      <c r="J10" s="2">
        <v>0</v>
      </c>
      <c r="K10" s="2" t="str">
        <v>F</v>
      </c>
    </row>
    <row r="11" spans="1:11">
      <c r="A11" s="2">
        <v>13</v>
      </c>
      <c r="B11" s="2" t="str">
        <v>5B1609765</v>
      </c>
      <c r="C11" s="2" t="str">
        <v>Trần Nam Dương</v>
      </c>
      <c r="D11" s="2">
        <v>0.4</v>
      </c>
      <c r="E11" s="2">
        <v>0.4</v>
      </c>
      <c r="F11" s="2">
        <v>0.35</v>
      </c>
      <c r="G11" s="2">
        <v>1.35</v>
      </c>
      <c r="H11" s="2">
        <v>-3</v>
      </c>
      <c r="I11" s="2">
        <v>0</v>
      </c>
      <c r="J11" s="2">
        <v>0</v>
      </c>
      <c r="K11" s="2" t="str">
        <v>F</v>
      </c>
    </row>
    <row r="12" spans="1:11">
      <c r="A12" s="2">
        <v>14</v>
      </c>
      <c r="B12" s="2" t="str">
        <v>0B1609773</v>
      </c>
      <c r="C12" s="2" t="str">
        <v>Nguyễn Duy Khanh</v>
      </c>
      <c r="D12" s="2">
        <v>0.35</v>
      </c>
      <c r="E12" s="2">
        <v>0.4</v>
      </c>
      <c r="F12" s="2">
        <v>0</v>
      </c>
      <c r="G12" s="2">
        <v>0.85</v>
      </c>
      <c r="H12" s="2">
        <v>6.5</v>
      </c>
      <c r="I12" s="2">
        <v>5.5</v>
      </c>
      <c r="J12" s="2">
        <v>6.5</v>
      </c>
      <c r="K12" s="2" t="str">
        <v>C+</v>
      </c>
    </row>
    <row r="13" spans="1:1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1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5901-00D3-4132-9CBC-32D06F17AFE3}">
  <dimension ref="A1:K8"/>
  <sheetViews>
    <sheetView workbookViewId="0">
      <selection activeCell="A2" sqref="A2"/>
    </sheetView>
  </sheetViews>
  <sheetFormatPr defaultRowHeight="14.4"/>
  <sheetData>
    <row r="1" spans="1:11">
      <c r="A1" s="50" t="s">
        <v>10</v>
      </c>
      <c r="B1" s="50" t="s">
        <v>25</v>
      </c>
      <c r="C1" s="50" t="s">
        <v>12</v>
      </c>
      <c r="D1" s="50" t="s">
        <v>18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26</v>
      </c>
    </row>
    <row r="2" spans="1:11">
      <c r="A2" s="49" cm="1">
        <f t="array" ref="A2:K2">_xlfn._xlws.FILTER('Tổng hợp điểm'!A6:K100,('Tổng hợp điểm'!J6:J100 &gt;=7)*(('Tổng hợp điểm'!K6:K100="B+")+('Tổng hợp điểm'!K6:K100="A")))</f>
        <v>6</v>
      </c>
      <c r="B2" s="49" t="str">
        <v>0B1605235</v>
      </c>
      <c r="C2" s="49" t="str">
        <v>Phạm Thị Huỳnh</v>
      </c>
      <c r="D2" s="49">
        <v>0.4</v>
      </c>
      <c r="E2" s="49">
        <v>0.45</v>
      </c>
      <c r="F2" s="49">
        <v>0.5</v>
      </c>
      <c r="G2" s="49">
        <v>1.2</v>
      </c>
      <c r="H2" s="49">
        <v>7.5</v>
      </c>
      <c r="I2" s="49">
        <v>7.1</v>
      </c>
      <c r="J2" s="49">
        <v>8.1</v>
      </c>
      <c r="K2" s="49" t="str">
        <v>B+</v>
      </c>
    </row>
    <row r="3" spans="1:11">
      <c r="A3" s="49"/>
    </row>
    <row r="4" spans="1:11">
      <c r="A4" s="49"/>
    </row>
    <row r="5" spans="1:11">
      <c r="A5" s="49"/>
    </row>
    <row r="6" spans="1:11">
      <c r="A6" s="49"/>
    </row>
    <row r="7" spans="1:11">
      <c r="A7" s="49"/>
    </row>
    <row r="8" spans="1:11">
      <c r="A8" s="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DAF98FE58BE4886E1DCD75AC21C32" ma:contentTypeVersion="5" ma:contentTypeDescription="Create a new document." ma:contentTypeScope="" ma:versionID="fe626a19f8124813ec2a043b6c0fd0cd">
  <xsd:schema xmlns:xsd="http://www.w3.org/2001/XMLSchema" xmlns:xs="http://www.w3.org/2001/XMLSchema" xmlns:p="http://schemas.microsoft.com/office/2006/metadata/properties" xmlns:ns3="e65611da-222c-4925-8c36-781dabcc93a4" targetNamespace="http://schemas.microsoft.com/office/2006/metadata/properties" ma:root="true" ma:fieldsID="a719f92640ca0aa2d47b17b9609c8cf3" ns3:_="">
    <xsd:import namespace="e65611da-222c-4925-8c36-781dabcc93a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611da-222c-4925-8c36-781dabcc93a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5611da-222c-4925-8c36-781dabcc93a4" xsi:nil="true"/>
  </documentManagement>
</p:properties>
</file>

<file path=customXml/itemProps1.xml><?xml version="1.0" encoding="utf-8"?>
<ds:datastoreItem xmlns:ds="http://schemas.openxmlformats.org/officeDocument/2006/customXml" ds:itemID="{4B302EEB-9AFD-4FB0-A3B0-675B0994B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611da-222c-4925-8c36-781dabcc9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87BA80-584B-45DC-BF63-5A41FCEF7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773C0-683C-4621-ACCF-5E6A6279CEF2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e65611da-222c-4925-8c36-781dabcc93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Điểm thực hành các buổi</vt:lpstr>
      <vt:lpstr>Điểm bài tập lớn</vt:lpstr>
      <vt:lpstr>Tổng hợp điểm</vt:lpstr>
      <vt:lpstr>Điểm lý thuyết</vt:lpstr>
      <vt:lpstr>Cac bảng tham chiếu và thống kê</vt:lpstr>
      <vt:lpstr>Sinh viên điểm &lt;7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Bao Khang - B2509796</dc:creator>
  <cp:lastModifiedBy>Tran Bao Khang - B2509796</cp:lastModifiedBy>
  <dcterms:created xsi:type="dcterms:W3CDTF">2025-10-15T06:38:04Z</dcterms:created>
  <dcterms:modified xsi:type="dcterms:W3CDTF">2025-10-15T18:26:24Z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0x010100431DAF98FE58BE4886E1DCD75AC21C32</vt:lpwstr>
  </property>
</Properties>
</file>