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ài liệu\TH 3\"/>
    </mc:Choice>
  </mc:AlternateContent>
  <xr:revisionPtr revIDLastSave="0" documentId="8_{38CFB0BC-9EDA-4D0F-A213-06C050665032}" xr6:coauthVersionLast="47" xr6:coauthVersionMax="47" xr10:uidLastSave="{00000000-0000-0000-0000-000000000000}"/>
  <bookViews>
    <workbookView xWindow="-108" yWindow="-108" windowWidth="23256" windowHeight="12456" tabRatio="850" activeTab="2" xr2:uid="{D33F9CFC-4714-4679-B103-E8EB3BB0AB51}"/>
  </bookViews>
  <sheets>
    <sheet name="Điểm thực hành các buổi" sheetId="2" r:id="rId1"/>
    <sheet name="Điểm bài tập lớn" sheetId="3" r:id="rId2"/>
    <sheet name="Tổng hợp điểm" sheetId="1" r:id="rId3"/>
    <sheet name="Điểm lý thuyết" sheetId="4" r:id="rId4"/>
    <sheet name="Cac bảng tham chiếu và thống kê" sheetId="5" r:id="rId5"/>
    <sheet name="Sinh viên điểm &lt;7" sheetId="6" r:id="rId6"/>
    <sheet name="Sinh viên điểm &gt;=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J8" i="1"/>
  <c r="K8" i="1" s="1" a="1"/>
  <c r="K8" i="1" s="1"/>
  <c r="J9" i="1"/>
  <c r="K9" i="1" s="1" a="1"/>
  <c r="K9" i="1" s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K15" i="1" s="1" a="1"/>
  <c r="K15" i="1" s="1"/>
  <c r="J16" i="1"/>
  <c r="K16" i="1" s="1" a="1"/>
  <c r="K16" i="1" s="1"/>
  <c r="J17" i="1"/>
  <c r="K17" i="1" s="1" a="1"/>
  <c r="K17" i="1" s="1"/>
  <c r="J18" i="1"/>
  <c r="K18" i="1" s="1" a="1"/>
  <c r="K18" i="1" s="1"/>
  <c r="J19" i="1"/>
  <c r="K19" i="1" s="1" a="1"/>
  <c r="K19" i="1" s="1"/>
  <c r="J20" i="1"/>
  <c r="K20" i="1" s="1" a="1"/>
  <c r="K20" i="1" s="1"/>
  <c r="J21" i="1"/>
  <c r="K21" i="1" s="1" a="1"/>
  <c r="K21" i="1" s="1"/>
  <c r="J22" i="1"/>
  <c r="K22" i="1" s="1" a="1"/>
  <c r="K22" i="1" s="1"/>
  <c r="J23" i="1"/>
  <c r="K23" i="1" s="1" a="1"/>
  <c r="K23" i="1" s="1"/>
  <c r="J24" i="1"/>
  <c r="K24" i="1" s="1" a="1"/>
  <c r="K24" i="1" s="1"/>
  <c r="J25" i="1"/>
  <c r="K25" i="1" s="1" a="1"/>
  <c r="K25" i="1" s="1"/>
  <c r="J26" i="1"/>
  <c r="K26" i="1" s="1" a="1"/>
  <c r="K26" i="1" s="1"/>
  <c r="J27" i="1"/>
  <c r="K27" i="1" s="1" a="1"/>
  <c r="K27" i="1" s="1"/>
  <c r="J28" i="1"/>
  <c r="K28" i="1" s="1" a="1"/>
  <c r="K28" i="1" s="1"/>
  <c r="J29" i="1"/>
  <c r="K29" i="1" s="1" a="1"/>
  <c r="K29" i="1" s="1"/>
  <c r="J30" i="1"/>
  <c r="K30" i="1" s="1" a="1"/>
  <c r="K30" i="1" s="1"/>
  <c r="J31" i="1"/>
  <c r="K31" i="1" s="1" a="1"/>
  <c r="K31" i="1" s="1"/>
  <c r="J32" i="1"/>
  <c r="K32" i="1" s="1" a="1"/>
  <c r="K32" i="1" s="1"/>
  <c r="J33" i="1"/>
  <c r="K33" i="1" s="1" a="1"/>
  <c r="K33" i="1" s="1"/>
  <c r="J34" i="1"/>
  <c r="K34" i="1" s="1" a="1"/>
  <c r="K34" i="1" s="1"/>
  <c r="J35" i="1"/>
  <c r="K35" i="1" s="1" a="1"/>
  <c r="K35" i="1" s="1"/>
  <c r="J36" i="1"/>
  <c r="K36" i="1" s="1" a="1"/>
  <c r="K36" i="1" s="1"/>
  <c r="J37" i="1"/>
  <c r="K37" i="1" s="1" a="1"/>
  <c r="K37" i="1" s="1"/>
  <c r="J38" i="1"/>
  <c r="K38" i="1" s="1" a="1"/>
  <c r="K38" i="1" s="1"/>
  <c r="J39" i="1"/>
  <c r="K39" i="1" s="1" a="1"/>
  <c r="K39" i="1" s="1"/>
  <c r="J40" i="1"/>
  <c r="K40" i="1" s="1" a="1"/>
  <c r="K40" i="1" s="1"/>
  <c r="J41" i="1"/>
  <c r="K41" i="1" s="1" a="1"/>
  <c r="K41" i="1" s="1"/>
  <c r="J42" i="1"/>
  <c r="K42" i="1" s="1" a="1"/>
  <c r="K42" i="1" s="1"/>
  <c r="J43" i="1"/>
  <c r="K43" i="1" s="1" a="1"/>
  <c r="K43" i="1" s="1"/>
  <c r="J44" i="1"/>
  <c r="K44" i="1" s="1" a="1"/>
  <c r="K44" i="1" s="1"/>
  <c r="J45" i="1"/>
  <c r="K45" i="1" s="1" a="1"/>
  <c r="K45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7" i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J7" i="1" l="1"/>
  <c r="F27" i="5" s="1"/>
  <c r="K7" i="1" l="1" a="1"/>
  <c r="K7" i="1" s="1"/>
  <c r="F17" i="5" l="1"/>
  <c r="F14" i="5"/>
  <c r="F21" i="5"/>
  <c r="F20" i="5"/>
  <c r="F19" i="5"/>
  <c r="F18" i="5"/>
  <c r="F15" i="5"/>
  <c r="F16" i="5"/>
  <c r="A2" i="7" a="1"/>
  <c r="A2" i="7" s="1"/>
  <c r="A2" i="6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<sst xmlns="http://schemas.openxmlformats.org/spreadsheetml/2006/main" count="444" uniqueCount="167">
  <si>
    <t>Ma CB</t>
  </si>
  <si>
    <t>ĐIỂM THI HK1-2018-2019 (CT428)</t>
  </si>
  <si>
    <t>Ma HP</t>
  </si>
  <si>
    <t>Nam hoc</t>
  </si>
  <si>
    <t>CT428</t>
  </si>
  <si>
    <t>2020-2021</t>
  </si>
  <si>
    <t>Ho va ten</t>
  </si>
  <si>
    <t>Ma NH</t>
  </si>
  <si>
    <t>Hoc ky</t>
  </si>
  <si>
    <t xml:space="preserve">Nguyen Minh Trung </t>
  </si>
  <si>
    <t>STT</t>
  </si>
  <si>
    <t>Họ và tên</t>
  </si>
  <si>
    <t>Họ và Tên</t>
  </si>
  <si>
    <t>Điểm theo thang điểm 10</t>
  </si>
  <si>
    <t>Điểm chữ</t>
  </si>
  <si>
    <t>Điểm TH 1</t>
  </si>
  <si>
    <t>Điểm TH 2</t>
  </si>
  <si>
    <t>Điểm TH 3</t>
  </si>
  <si>
    <t>Điểm 
TH 1</t>
  </si>
  <si>
    <t>Điểm 
TH 2</t>
  </si>
  <si>
    <t>Điểm 
TH 3</t>
  </si>
  <si>
    <t>Điểm
 BT
 lớn</t>
  </si>
  <si>
    <t>Điểm
 LT</t>
  </si>
  <si>
    <t>Điểm
tổng</t>
  </si>
  <si>
    <t>Điểm
theo
 thang
 điểm 
10</t>
  </si>
  <si>
    <t>Mã SV</t>
  </si>
  <si>
    <t>Điểm
 chữ</t>
  </si>
  <si>
    <t>B1505719</t>
  </si>
  <si>
    <t>B1505915</t>
  </si>
  <si>
    <t>B1509874</t>
  </si>
  <si>
    <t>B1509929</t>
  </si>
  <si>
    <t>B1605223</t>
  </si>
  <si>
    <t>B1605235</t>
  </si>
  <si>
    <t>B1605249</t>
  </si>
  <si>
    <t>B1605285</t>
  </si>
  <si>
    <t>B1605291</t>
  </si>
  <si>
    <t>B1605344</t>
  </si>
  <si>
    <t>B1607025</t>
  </si>
  <si>
    <t>B1609759</t>
  </si>
  <si>
    <t>B1609765</t>
  </si>
  <si>
    <t>B1609773</t>
  </si>
  <si>
    <t>Lý Minh Trí</t>
  </si>
  <si>
    <t>Nguyễn Kiều Mi</t>
  </si>
  <si>
    <t>Đặng Duy Linh</t>
  </si>
  <si>
    <t>Lê Thị Trúc Linh</t>
  </si>
  <si>
    <t>Lê Minh Thông</t>
  </si>
  <si>
    <t>Nguyễn Chí Thanh</t>
  </si>
  <si>
    <t>Nguyễn Hải Anh</t>
  </si>
  <si>
    <t>Trần Nam Dương</t>
  </si>
  <si>
    <t>Điểm thực hành các buổi</t>
  </si>
  <si>
    <t>Điểm bài tập lớn</t>
  </si>
  <si>
    <t>Điểm BL lớn</t>
  </si>
  <si>
    <t>Nguyễn Phước Hiếu</t>
  </si>
  <si>
    <t>Điểm lý thuyết</t>
  </si>
  <si>
    <t>Bảng quy đổi điểm</t>
  </si>
  <si>
    <t>Điểm theo thang điểm 4</t>
  </si>
  <si>
    <t>Bảng Điểm Chuyên cần</t>
  </si>
  <si>
    <t>Số buổi vắng</t>
  </si>
  <si>
    <t>Điểm CT</t>
  </si>
  <si>
    <t>F</t>
  </si>
  <si>
    <t>D</t>
  </si>
  <si>
    <t>D+</t>
  </si>
  <si>
    <t>C</t>
  </si>
  <si>
    <t>C+</t>
  </si>
  <si>
    <t>B</t>
  </si>
  <si>
    <t>B+</t>
  </si>
  <si>
    <t>A</t>
  </si>
  <si>
    <t>Số sinh viên điểm BT 
lớn = 0 hoặc điểm LT 
= -3</t>
  </si>
  <si>
    <t>Danh sách Sinh Viên</t>
  </si>
  <si>
    <t>Bảng thống kê theo điểm chữ</t>
  </si>
  <si>
    <t>Số lượng sinh
viên</t>
  </si>
  <si>
    <t>Bảng thống kê SV</t>
  </si>
  <si>
    <t>0B1505719</t>
  </si>
  <si>
    <t>1B1505915</t>
  </si>
  <si>
    <t>0B1509874</t>
  </si>
  <si>
    <t>0B1509929</t>
  </si>
  <si>
    <t>2B1605223</t>
  </si>
  <si>
    <t>0B1605235</t>
  </si>
  <si>
    <t>0B1605249</t>
  </si>
  <si>
    <t>0B1605285</t>
  </si>
  <si>
    <t>0B1605291</t>
  </si>
  <si>
    <t>1B1605344</t>
  </si>
  <si>
    <t>4B1607025</t>
  </si>
  <si>
    <t>2B1609759</t>
  </si>
  <si>
    <t>5B1609765</t>
  </si>
  <si>
    <t>0B1609773</t>
  </si>
  <si>
    <t>Số SV có Điểm theo thang điểm 10 ≥ 7 và Điểm chữ là B+ hoặc A</t>
  </si>
  <si>
    <t>B1607017</t>
  </si>
  <si>
    <t>Cao Ngọc Quyên</t>
  </si>
  <si>
    <t>B1706597</t>
  </si>
  <si>
    <t>Đặng Trung Kiên</t>
  </si>
  <si>
    <t>Đào Nguyễn Duy Khanh</t>
  </si>
  <si>
    <t>B1706589</t>
  </si>
  <si>
    <t>Hồ Thị Mỷ Huyền</t>
  </si>
  <si>
    <t>B1706560</t>
  </si>
  <si>
    <t>Huỳnh Hoàng Ẩn</t>
  </si>
  <si>
    <t>B1706892</t>
  </si>
  <si>
    <t>Huỳnh Lê Tỷ</t>
  </si>
  <si>
    <t>Huỳnh Thị Hồng Loan</t>
  </si>
  <si>
    <t>B1706626</t>
  </si>
  <si>
    <t>Lại Ngọc Hoàng Phi</t>
  </si>
  <si>
    <t>B1706555</t>
  </si>
  <si>
    <t>Lê Hồng Quốc Vương</t>
  </si>
  <si>
    <t>B1706550</t>
  </si>
  <si>
    <t>Lê Thanh Tùng</t>
  </si>
  <si>
    <t>B1704708</t>
  </si>
  <si>
    <t>Ngô Hùng Vĩ</t>
  </si>
  <si>
    <t>B1706606</t>
  </si>
  <si>
    <t>Ngụy Hữu Lộc</t>
  </si>
  <si>
    <t>B1706877</t>
  </si>
  <si>
    <t>Nguyễn Anh Thư</t>
  </si>
  <si>
    <t>B1609533</t>
  </si>
  <si>
    <t>Nguyễn Bích Ngân</t>
  </si>
  <si>
    <t>B1706655</t>
  </si>
  <si>
    <t>Nguyễn Chí Tôn</t>
  </si>
  <si>
    <t>B1609762</t>
  </si>
  <si>
    <t>Nguyễn Hoàng Châu</t>
  </si>
  <si>
    <t>B1706630</t>
  </si>
  <si>
    <t>Nguyễn Khắc Minh Phúc</t>
  </si>
  <si>
    <t>B1709289</t>
  </si>
  <si>
    <t>Nguyễn Ngọc Luyến</t>
  </si>
  <si>
    <t>B1706643</t>
  </si>
  <si>
    <t>Nguyễn Thị Phương Thảo</t>
  </si>
  <si>
    <t>Nguyễn Thị Thúy Nga</t>
  </si>
  <si>
    <t>B1706610</t>
  </si>
  <si>
    <t>Nguyễn Trà Mi</t>
  </si>
  <si>
    <t>Phạm Thị Huỳnh Như</t>
  </si>
  <si>
    <t>B1605257</t>
  </si>
  <si>
    <t>Quách Thu Vân</t>
  </si>
  <si>
    <t>B1706633</t>
  </si>
  <si>
    <t>Trần Thị Hoàng Quyên</t>
  </si>
  <si>
    <t>B1605281</t>
  </si>
  <si>
    <t>Trần Thị Kim Khoa</t>
  </si>
  <si>
    <t>Trần Thị Thanh Nguyên</t>
  </si>
  <si>
    <t>B1706666</t>
  </si>
  <si>
    <t>Trịnh Uyên</t>
  </si>
  <si>
    <t>B1706641</t>
  </si>
  <si>
    <t>Trương Quốc Thái</t>
  </si>
  <si>
    <t>B1709313</t>
  </si>
  <si>
    <t>Võ Thị Thùy Trang</t>
  </si>
  <si>
    <t>B1606845</t>
  </si>
  <si>
    <t>Vũ Mạnh Thắng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</si>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</sst>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/>
    <xf numFmtId="0" fontId="0" fillId="0" borderId="5" xfId="0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539208574004766"/>
          <c:y val="6.2662112088930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138194163946594E-2"/>
          <c:y val="0.2544218240096624"/>
          <c:w val="0.93899763108195144"/>
          <c:h val="0.60327194653164085"/>
        </c:manualLayout>
      </c:layout>
      <c:pie3DChart>
        <c:varyColors val="1"/>
        <c:ser>
          <c:idx val="0"/>
          <c:order val="0"/>
          <c:tx>
            <c:strRef>
              <c:f>'Cac bảng tham chiếu và thống kê'!$F$12:$F$13</c:f>
              <c:strCache>
                <c:ptCount val="2"/>
                <c:pt idx="0">
                  <c:v>Bảng thống kê theo điểm chữ</c:v>
                </c:pt>
                <c:pt idx="1">
                  <c:v>Số lượng sinh
viên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433-4B3D-AD90-4893069741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433-4B3D-AD90-4893069741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433-4B3D-AD90-4893069741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433-4B3D-AD90-48930697418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070-4D92-944D-3EA90DC3E0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433-4B3D-AD90-48930697418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433-4B3D-AD90-48930697418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433-4B3D-AD90-48930697418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'Cac bảng tham chiếu và 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'Cac bảng tham chiếu và 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D92-944D-3EA90DC3E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313763</xdr:colOff>
      <xdr:row>0</xdr:row>
      <xdr:rowOff>1</xdr:rowOff>
    </xdr:from>
    <xdr:to>
      <xdr:col>19</xdr:col>
      <xdr:colOff>554182</xdr:colOff>
      <xdr:row>27</xdr:row>
      <xdr:rowOff>166256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B41C7-C0D4-0168-AC51-EB6AD8D11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A745-2C6C-4B75-9263-090DE299254E}">
  <dimension ref="A1:F41"/>
  <sheetViews>
    <sheetView topLeftCell="A32" workbookViewId="0">
      <selection activeCell="G46" sqref="G46"/>
    </sheetView>
  </sheetViews>
  <sheetFormatPr defaultRowHeight="14.4"/>
  <cols>
    <col min="2" max="2" width="9.109375" bestFit="1" customWidth="1"/>
    <col min="3" max="3" width="16.21875" bestFit="1" customWidth="1"/>
  </cols>
  <sheetData>
    <row r="1" spans="1:6">
      <c r="A1" s="24" t="s">
        <v>49</v>
      </c>
      <c r="B1" s="24"/>
      <c r="C1" s="24"/>
      <c r="D1" s="24"/>
      <c r="E1" s="24"/>
      <c r="F1" s="24"/>
    </row>
    <row r="2" spans="1:6" ht="15" thickBot="1">
      <c r="A2" s="8" t="s">
        <v>10</v>
      </c>
      <c r="B2" s="9" t="s">
        <v>25</v>
      </c>
      <c r="C2" s="8" t="s">
        <v>11</v>
      </c>
      <c r="D2" s="8" t="s">
        <v>15</v>
      </c>
      <c r="E2" s="8" t="s">
        <v>16</v>
      </c>
      <c r="F2" s="8" t="s">
        <v>17</v>
      </c>
    </row>
    <row r="3" spans="1:6" ht="31.8" thickBot="1">
      <c r="A3" s="44">
        <v>1</v>
      </c>
      <c r="B3" s="50" t="s">
        <v>27</v>
      </c>
      <c r="C3" s="45" t="s">
        <v>52</v>
      </c>
      <c r="D3" s="51">
        <v>0.45</v>
      </c>
      <c r="E3" s="51">
        <v>0.25</v>
      </c>
      <c r="F3" s="51">
        <v>0.3</v>
      </c>
    </row>
    <row r="4" spans="1:6" ht="30.6" thickBot="1">
      <c r="A4" s="46">
        <v>2</v>
      </c>
      <c r="B4" s="52" t="s">
        <v>28</v>
      </c>
      <c r="C4" s="47" t="s">
        <v>41</v>
      </c>
      <c r="D4" s="53">
        <v>0.5</v>
      </c>
      <c r="E4" s="53">
        <v>0.35</v>
      </c>
      <c r="F4" s="53">
        <v>0.4</v>
      </c>
    </row>
    <row r="5" spans="1:6" ht="30.6" thickBot="1">
      <c r="A5" s="46">
        <v>3</v>
      </c>
      <c r="B5" s="52" t="s">
        <v>29</v>
      </c>
      <c r="C5" s="47" t="s">
        <v>42</v>
      </c>
      <c r="D5" s="53">
        <v>0.25</v>
      </c>
      <c r="E5" s="53">
        <v>0.25</v>
      </c>
      <c r="F5" s="53">
        <v>0.3</v>
      </c>
    </row>
    <row r="6" spans="1:6" ht="30.6" thickBot="1">
      <c r="A6" s="46">
        <v>4</v>
      </c>
      <c r="B6" s="52" t="s">
        <v>30</v>
      </c>
      <c r="C6" s="47" t="s">
        <v>43</v>
      </c>
      <c r="D6" s="53">
        <v>0.4</v>
      </c>
      <c r="E6" s="53">
        <v>0.25</v>
      </c>
      <c r="F6" s="53">
        <v>0.35</v>
      </c>
    </row>
    <row r="7" spans="1:6" ht="30.6" thickBot="1">
      <c r="A7" s="46">
        <v>5</v>
      </c>
      <c r="B7" s="52" t="s">
        <v>31</v>
      </c>
      <c r="C7" s="47" t="s">
        <v>44</v>
      </c>
      <c r="D7" s="53">
        <v>0.45</v>
      </c>
      <c r="E7" s="53">
        <v>0.4</v>
      </c>
      <c r="F7" s="53">
        <v>0.35</v>
      </c>
    </row>
    <row r="8" spans="1:6" ht="31.8" thickBot="1">
      <c r="A8" s="46">
        <v>6</v>
      </c>
      <c r="B8" s="52" t="s">
        <v>32</v>
      </c>
      <c r="C8" s="47" t="s">
        <v>126</v>
      </c>
      <c r="D8" s="53">
        <v>0.4</v>
      </c>
      <c r="E8" s="53">
        <v>0.45</v>
      </c>
      <c r="F8" s="53">
        <v>0.5</v>
      </c>
    </row>
    <row r="9" spans="1:6" ht="30.6" thickBot="1">
      <c r="A9" s="46">
        <v>7</v>
      </c>
      <c r="B9" s="52" t="s">
        <v>33</v>
      </c>
      <c r="C9" s="47" t="s">
        <v>45</v>
      </c>
      <c r="D9" s="53">
        <v>0.4</v>
      </c>
      <c r="E9" s="53">
        <v>0.4</v>
      </c>
      <c r="F9" s="53">
        <v>0.4</v>
      </c>
    </row>
    <row r="10" spans="1:6" ht="30.6" thickBot="1">
      <c r="A10" s="46">
        <v>8</v>
      </c>
      <c r="B10" s="52" t="s">
        <v>127</v>
      </c>
      <c r="C10" s="47" t="s">
        <v>128</v>
      </c>
      <c r="D10" s="53">
        <v>0.45</v>
      </c>
      <c r="E10" s="53">
        <v>0.4</v>
      </c>
      <c r="F10" s="53">
        <v>0.4</v>
      </c>
    </row>
    <row r="11" spans="1:6" ht="31.8" thickBot="1">
      <c r="A11" s="46">
        <v>9</v>
      </c>
      <c r="B11" s="52" t="s">
        <v>131</v>
      </c>
      <c r="C11" s="47" t="s">
        <v>132</v>
      </c>
      <c r="D11" s="53">
        <v>0.5</v>
      </c>
      <c r="E11" s="53">
        <v>0.4</v>
      </c>
      <c r="F11" s="53">
        <v>0.4</v>
      </c>
    </row>
    <row r="12" spans="1:6" ht="31.8" thickBot="1">
      <c r="A12" s="46">
        <v>10</v>
      </c>
      <c r="B12" s="52" t="s">
        <v>34</v>
      </c>
      <c r="C12" s="47" t="s">
        <v>98</v>
      </c>
      <c r="D12" s="53">
        <v>0.45</v>
      </c>
      <c r="E12" s="53">
        <v>0.4</v>
      </c>
      <c r="F12" s="53">
        <v>0.45</v>
      </c>
    </row>
    <row r="13" spans="1:6" ht="31.8" thickBot="1">
      <c r="A13" s="46">
        <v>11</v>
      </c>
      <c r="B13" s="52" t="s">
        <v>35</v>
      </c>
      <c r="C13" s="47" t="s">
        <v>133</v>
      </c>
      <c r="D13" s="53">
        <v>0.45</v>
      </c>
      <c r="E13" s="53">
        <v>0.4</v>
      </c>
      <c r="F13" s="53">
        <v>0.4</v>
      </c>
    </row>
    <row r="14" spans="1:6" ht="31.8" thickBot="1">
      <c r="A14" s="46">
        <v>12</v>
      </c>
      <c r="B14" s="52" t="s">
        <v>36</v>
      </c>
      <c r="C14" s="47" t="s">
        <v>123</v>
      </c>
      <c r="D14" s="53">
        <v>0.3</v>
      </c>
      <c r="E14" s="53">
        <v>0.5</v>
      </c>
      <c r="F14" s="53">
        <v>0.45</v>
      </c>
    </row>
    <row r="15" spans="1:6" ht="30.6" thickBot="1">
      <c r="A15" s="46">
        <v>13</v>
      </c>
      <c r="B15" s="52" t="s">
        <v>140</v>
      </c>
      <c r="C15" s="47" t="s">
        <v>141</v>
      </c>
      <c r="D15" s="53">
        <v>0.4</v>
      </c>
      <c r="E15" s="53">
        <v>0.5</v>
      </c>
      <c r="F15" s="53">
        <v>0.5</v>
      </c>
    </row>
    <row r="16" spans="1:6" ht="30.6" thickBot="1">
      <c r="A16" s="46">
        <v>14</v>
      </c>
      <c r="B16" s="52" t="s">
        <v>87</v>
      </c>
      <c r="C16" s="47" t="s">
        <v>88</v>
      </c>
      <c r="D16" s="53">
        <v>0.5</v>
      </c>
      <c r="E16" s="53">
        <v>0.5</v>
      </c>
      <c r="F16" s="53">
        <v>0.45</v>
      </c>
    </row>
    <row r="17" spans="1:6" ht="31.8" thickBot="1">
      <c r="A17" s="46">
        <v>15</v>
      </c>
      <c r="B17" s="52" t="s">
        <v>37</v>
      </c>
      <c r="C17" s="47" t="s">
        <v>46</v>
      </c>
      <c r="D17" s="53">
        <v>0.4</v>
      </c>
      <c r="E17" s="53">
        <v>0.45</v>
      </c>
      <c r="F17" s="53">
        <v>0.4</v>
      </c>
    </row>
    <row r="18" spans="1:6" ht="31.8" thickBot="1">
      <c r="A18" s="46">
        <v>16</v>
      </c>
      <c r="B18" s="52" t="s">
        <v>111</v>
      </c>
      <c r="C18" s="47" t="s">
        <v>112</v>
      </c>
      <c r="D18" s="53">
        <v>0.4</v>
      </c>
      <c r="E18" s="53">
        <v>0.45</v>
      </c>
      <c r="F18" s="53">
        <v>0.45</v>
      </c>
    </row>
    <row r="19" spans="1:6" ht="30.6" thickBot="1">
      <c r="A19" s="46">
        <v>17</v>
      </c>
      <c r="B19" s="52" t="s">
        <v>38</v>
      </c>
      <c r="C19" s="47" t="s">
        <v>47</v>
      </c>
      <c r="D19" s="53">
        <v>0.5</v>
      </c>
      <c r="E19" s="53">
        <v>0.5</v>
      </c>
      <c r="F19" s="53">
        <v>0.45</v>
      </c>
    </row>
    <row r="20" spans="1:6" ht="31.8" thickBot="1">
      <c r="A20" s="46">
        <v>18</v>
      </c>
      <c r="B20" s="52" t="s">
        <v>115</v>
      </c>
      <c r="C20" s="47" t="s">
        <v>116</v>
      </c>
      <c r="D20" s="53">
        <v>0.4</v>
      </c>
      <c r="E20" s="53">
        <v>0.4</v>
      </c>
      <c r="F20" s="53">
        <v>0.4</v>
      </c>
    </row>
    <row r="21" spans="1:6" ht="31.8" thickBot="1">
      <c r="A21" s="46">
        <v>19</v>
      </c>
      <c r="B21" s="52" t="s">
        <v>39</v>
      </c>
      <c r="C21" s="47" t="s">
        <v>48</v>
      </c>
      <c r="D21" s="53">
        <v>0.4</v>
      </c>
      <c r="E21" s="53">
        <v>0.4</v>
      </c>
      <c r="F21" s="53">
        <v>0.35</v>
      </c>
    </row>
    <row r="22" spans="1:6" ht="31.8" thickBot="1">
      <c r="A22" s="46">
        <v>20</v>
      </c>
      <c r="B22" s="52" t="s">
        <v>40</v>
      </c>
      <c r="C22" s="47" t="s">
        <v>91</v>
      </c>
      <c r="D22" s="53">
        <v>0.35</v>
      </c>
      <c r="E22" s="53">
        <v>0.4</v>
      </c>
      <c r="F22" s="53">
        <v>0</v>
      </c>
    </row>
    <row r="23" spans="1:6" ht="30.6" thickBot="1">
      <c r="A23" s="46">
        <v>21</v>
      </c>
      <c r="B23" s="52" t="s">
        <v>105</v>
      </c>
      <c r="C23" s="47" t="s">
        <v>106</v>
      </c>
      <c r="D23" s="53">
        <v>0.5</v>
      </c>
      <c r="E23" s="53">
        <v>0.4</v>
      </c>
      <c r="F23" s="53">
        <v>0.45</v>
      </c>
    </row>
    <row r="24" spans="1:6" ht="30.6" thickBot="1">
      <c r="A24" s="46">
        <v>22</v>
      </c>
      <c r="B24" s="52" t="s">
        <v>103</v>
      </c>
      <c r="C24" s="47" t="s">
        <v>104</v>
      </c>
      <c r="D24" s="53">
        <v>0.4</v>
      </c>
      <c r="E24" s="53">
        <v>0.4</v>
      </c>
      <c r="F24" s="53">
        <v>0.4</v>
      </c>
    </row>
    <row r="25" spans="1:6" ht="31.8" thickBot="1">
      <c r="A25" s="46">
        <v>23</v>
      </c>
      <c r="B25" s="52" t="s">
        <v>101</v>
      </c>
      <c r="C25" s="47" t="s">
        <v>102</v>
      </c>
      <c r="D25" s="53">
        <v>0.5</v>
      </c>
      <c r="E25" s="53">
        <v>0.5</v>
      </c>
      <c r="F25" s="53">
        <v>0.5</v>
      </c>
    </row>
    <row r="26" spans="1:6" ht="30.6" thickBot="1">
      <c r="A26" s="46">
        <v>24</v>
      </c>
      <c r="B26" s="52" t="s">
        <v>94</v>
      </c>
      <c r="C26" s="47" t="s">
        <v>95</v>
      </c>
      <c r="D26" s="53">
        <v>0.45</v>
      </c>
      <c r="E26" s="53">
        <v>0.3</v>
      </c>
      <c r="F26" s="53">
        <v>0.45</v>
      </c>
    </row>
    <row r="27" spans="1:6" ht="31.8" thickBot="1">
      <c r="A27" s="46">
        <v>25</v>
      </c>
      <c r="B27" s="52" t="s">
        <v>92</v>
      </c>
      <c r="C27" s="47" t="s">
        <v>93</v>
      </c>
      <c r="D27" s="53">
        <v>0.3</v>
      </c>
      <c r="E27" s="53">
        <v>0.3</v>
      </c>
      <c r="F27" s="53">
        <v>0.4</v>
      </c>
    </row>
    <row r="28" spans="1:6" ht="30.6" thickBot="1">
      <c r="A28" s="46">
        <v>26</v>
      </c>
      <c r="B28" s="52" t="s">
        <v>89</v>
      </c>
      <c r="C28" s="47" t="s">
        <v>90</v>
      </c>
      <c r="D28" s="53">
        <v>0.5</v>
      </c>
      <c r="E28" s="53">
        <v>0.3</v>
      </c>
      <c r="F28" s="53">
        <v>0.45</v>
      </c>
    </row>
    <row r="29" spans="1:6" ht="30.6" thickBot="1">
      <c r="A29" s="46">
        <v>27</v>
      </c>
      <c r="B29" s="52" t="s">
        <v>107</v>
      </c>
      <c r="C29" s="47" t="s">
        <v>108</v>
      </c>
      <c r="D29" s="53">
        <v>0.5</v>
      </c>
      <c r="E29" s="53">
        <v>0.4</v>
      </c>
      <c r="F29" s="53">
        <v>0.45</v>
      </c>
    </row>
    <row r="30" spans="1:6" ht="30.6" thickBot="1">
      <c r="A30" s="46">
        <v>28</v>
      </c>
      <c r="B30" s="52" t="s">
        <v>124</v>
      </c>
      <c r="C30" s="47" t="s">
        <v>125</v>
      </c>
      <c r="D30" s="53">
        <v>0.5</v>
      </c>
      <c r="E30" s="53">
        <v>0.45</v>
      </c>
      <c r="F30" s="53">
        <v>0.45</v>
      </c>
    </row>
    <row r="31" spans="1:6" ht="31.8" thickBot="1">
      <c r="A31" s="46">
        <v>29</v>
      </c>
      <c r="B31" s="52" t="s">
        <v>99</v>
      </c>
      <c r="C31" s="47" t="s">
        <v>100</v>
      </c>
      <c r="D31" s="53">
        <v>0.5</v>
      </c>
      <c r="E31" s="53">
        <v>0.5</v>
      </c>
      <c r="F31" s="53">
        <v>0.5</v>
      </c>
    </row>
    <row r="32" spans="1:6" ht="31.8" thickBot="1">
      <c r="A32" s="46">
        <v>30</v>
      </c>
      <c r="B32" s="52" t="s">
        <v>117</v>
      </c>
      <c r="C32" s="47" t="s">
        <v>118</v>
      </c>
      <c r="D32" s="53">
        <v>0.5</v>
      </c>
      <c r="E32" s="53">
        <v>0.4</v>
      </c>
      <c r="F32" s="53">
        <v>0.45</v>
      </c>
    </row>
    <row r="33" spans="1:6" ht="31.8" thickBot="1">
      <c r="A33" s="46">
        <v>31</v>
      </c>
      <c r="B33" s="52" t="s">
        <v>129</v>
      </c>
      <c r="C33" s="47" t="s">
        <v>130</v>
      </c>
      <c r="D33" s="53">
        <v>0.4</v>
      </c>
      <c r="E33" s="53">
        <v>0.5</v>
      </c>
      <c r="F33" s="53">
        <v>0.5</v>
      </c>
    </row>
    <row r="34" spans="1:6" ht="31.8" thickBot="1">
      <c r="A34" s="46">
        <v>32</v>
      </c>
      <c r="B34" s="52" t="s">
        <v>136</v>
      </c>
      <c r="C34" s="47" t="s">
        <v>137</v>
      </c>
      <c r="D34" s="53">
        <v>0.4</v>
      </c>
      <c r="E34" s="53">
        <v>0.4</v>
      </c>
      <c r="F34" s="53">
        <v>0.45</v>
      </c>
    </row>
    <row r="35" spans="1:6" ht="31.8" thickBot="1">
      <c r="A35" s="46">
        <v>33</v>
      </c>
      <c r="B35" s="52" t="s">
        <v>121</v>
      </c>
      <c r="C35" s="47" t="s">
        <v>122</v>
      </c>
      <c r="D35" s="53">
        <v>0.4</v>
      </c>
      <c r="E35" s="53">
        <v>0.45</v>
      </c>
      <c r="F35" s="53">
        <v>0.45</v>
      </c>
    </row>
    <row r="36" spans="1:6" ht="30.6" thickBot="1">
      <c r="A36" s="46">
        <v>34</v>
      </c>
      <c r="B36" s="52" t="s">
        <v>113</v>
      </c>
      <c r="C36" s="47" t="s">
        <v>114</v>
      </c>
      <c r="D36" s="53">
        <v>0.4</v>
      </c>
      <c r="E36" s="53">
        <v>0</v>
      </c>
      <c r="F36" s="53">
        <v>0.45</v>
      </c>
    </row>
    <row r="37" spans="1:6" ht="30.6" thickBot="1">
      <c r="A37" s="46">
        <v>35</v>
      </c>
      <c r="B37" s="52" t="s">
        <v>134</v>
      </c>
      <c r="C37" s="47" t="s">
        <v>135</v>
      </c>
      <c r="D37" s="53">
        <v>0.5</v>
      </c>
      <c r="E37" s="53">
        <v>0</v>
      </c>
      <c r="F37" s="53">
        <v>0</v>
      </c>
    </row>
    <row r="38" spans="1:6" ht="30.6" thickBot="1">
      <c r="A38" s="46">
        <v>36</v>
      </c>
      <c r="B38" s="52" t="s">
        <v>109</v>
      </c>
      <c r="C38" s="47" t="s">
        <v>110</v>
      </c>
      <c r="D38" s="53">
        <v>0.5</v>
      </c>
      <c r="E38" s="53">
        <v>0.35</v>
      </c>
      <c r="F38" s="53">
        <v>0.45</v>
      </c>
    </row>
    <row r="39" spans="1:6" ht="30.6" thickBot="1">
      <c r="A39" s="46">
        <v>37</v>
      </c>
      <c r="B39" s="52" t="s">
        <v>96</v>
      </c>
      <c r="C39" s="47" t="s">
        <v>97</v>
      </c>
      <c r="D39" s="53">
        <v>0.5</v>
      </c>
      <c r="E39" s="53">
        <v>0.4</v>
      </c>
      <c r="F39" s="53">
        <v>0.4</v>
      </c>
    </row>
    <row r="40" spans="1:6" ht="31.8" thickBot="1">
      <c r="A40" s="46">
        <v>38</v>
      </c>
      <c r="B40" s="52" t="s">
        <v>119</v>
      </c>
      <c r="C40" s="47" t="s">
        <v>120</v>
      </c>
      <c r="D40" s="53">
        <v>0.3</v>
      </c>
      <c r="E40" s="53">
        <v>0.4</v>
      </c>
      <c r="F40" s="53">
        <v>0.45</v>
      </c>
    </row>
    <row r="41" spans="1:6" ht="31.8" thickBot="1">
      <c r="A41" s="46">
        <v>39</v>
      </c>
      <c r="B41" s="52" t="s">
        <v>138</v>
      </c>
      <c r="C41" s="47" t="s">
        <v>139</v>
      </c>
      <c r="D41" s="53">
        <v>0.4</v>
      </c>
      <c r="E41" s="53">
        <v>0.4</v>
      </c>
      <c r="F41" s="53">
        <v>0.4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12CB-2F5C-4BBF-8EFF-9DDB8E972C09}">
  <dimension ref="A1:D41"/>
  <sheetViews>
    <sheetView topLeftCell="A31" workbookViewId="0">
      <selection activeCell="B41" sqref="B41"/>
    </sheetView>
  </sheetViews>
  <sheetFormatPr defaultRowHeight="14.4"/>
  <cols>
    <col min="1" max="1" width="3.77734375" bestFit="1" customWidth="1"/>
    <col min="2" max="2" width="9.109375" bestFit="1" customWidth="1"/>
    <col min="3" max="3" width="16.21875" bestFit="1" customWidth="1"/>
    <col min="4" max="4" width="10.33203125" bestFit="1" customWidth="1"/>
  </cols>
  <sheetData>
    <row r="1" spans="1:4">
      <c r="A1" s="25" t="s">
        <v>50</v>
      </c>
      <c r="B1" s="26"/>
      <c r="C1" s="26"/>
      <c r="D1" s="27"/>
    </row>
    <row r="2" spans="1:4" ht="15" thickBot="1">
      <c r="A2" s="10" t="s">
        <v>10</v>
      </c>
      <c r="B2" s="8" t="s">
        <v>25</v>
      </c>
      <c r="C2" s="8" t="s">
        <v>11</v>
      </c>
      <c r="D2" s="10" t="s">
        <v>51</v>
      </c>
    </row>
    <row r="3" spans="1:4" ht="31.8" thickBot="1">
      <c r="A3" s="44">
        <v>1</v>
      </c>
      <c r="B3" s="50" t="s">
        <v>27</v>
      </c>
      <c r="C3" s="45" t="s">
        <v>52</v>
      </c>
      <c r="D3" s="51">
        <v>0.5</v>
      </c>
    </row>
    <row r="4" spans="1:4" ht="30.6" thickBot="1">
      <c r="A4" s="46">
        <v>2</v>
      </c>
      <c r="B4" s="52" t="s">
        <v>28</v>
      </c>
      <c r="C4" s="47" t="s">
        <v>41</v>
      </c>
      <c r="D4" s="53">
        <v>1</v>
      </c>
    </row>
    <row r="5" spans="1:4" ht="30.6" thickBot="1">
      <c r="A5" s="46">
        <v>3</v>
      </c>
      <c r="B5" s="52" t="s">
        <v>29</v>
      </c>
      <c r="C5" s="47" t="s">
        <v>42</v>
      </c>
      <c r="D5" s="53">
        <v>0.5</v>
      </c>
    </row>
    <row r="6" spans="1:4" ht="30.6" thickBot="1">
      <c r="A6" s="46">
        <v>4</v>
      </c>
      <c r="B6" s="52" t="s">
        <v>30</v>
      </c>
      <c r="C6" s="47" t="s">
        <v>43</v>
      </c>
      <c r="D6" s="53">
        <v>1</v>
      </c>
    </row>
    <row r="7" spans="1:4" ht="30.6" thickBot="1">
      <c r="A7" s="46">
        <v>5</v>
      </c>
      <c r="B7" s="52" t="s">
        <v>31</v>
      </c>
      <c r="C7" s="47" t="s">
        <v>44</v>
      </c>
      <c r="D7" s="53">
        <v>0.75</v>
      </c>
    </row>
    <row r="8" spans="1:4" ht="31.8" thickBot="1">
      <c r="A8" s="46">
        <v>6</v>
      </c>
      <c r="B8" s="52" t="s">
        <v>32</v>
      </c>
      <c r="C8" s="47" t="s">
        <v>126</v>
      </c>
      <c r="D8" s="53">
        <v>1.2</v>
      </c>
    </row>
    <row r="9" spans="1:4" ht="30.6" thickBot="1">
      <c r="A9" s="46">
        <v>7</v>
      </c>
      <c r="B9" s="52" t="s">
        <v>33</v>
      </c>
      <c r="C9" s="47" t="s">
        <v>45</v>
      </c>
      <c r="D9" s="53">
        <v>1</v>
      </c>
    </row>
    <row r="10" spans="1:4" ht="30.6" thickBot="1">
      <c r="A10" s="46">
        <v>8</v>
      </c>
      <c r="B10" s="52" t="s">
        <v>127</v>
      </c>
      <c r="C10" s="47" t="s">
        <v>128</v>
      </c>
      <c r="D10" s="53">
        <v>1</v>
      </c>
    </row>
    <row r="11" spans="1:4" ht="31.8" thickBot="1">
      <c r="A11" s="46">
        <v>9</v>
      </c>
      <c r="B11" s="52" t="s">
        <v>131</v>
      </c>
      <c r="C11" s="47" t="s">
        <v>132</v>
      </c>
      <c r="D11" s="53">
        <v>1</v>
      </c>
    </row>
    <row r="12" spans="1:4" ht="31.8" thickBot="1">
      <c r="A12" s="46">
        <v>10</v>
      </c>
      <c r="B12" s="52" t="s">
        <v>34</v>
      </c>
      <c r="C12" s="47" t="s">
        <v>98</v>
      </c>
      <c r="D12" s="53">
        <v>0</v>
      </c>
    </row>
    <row r="13" spans="1:4" ht="31.8" thickBot="1">
      <c r="A13" s="46">
        <v>11</v>
      </c>
      <c r="B13" s="52" t="s">
        <v>35</v>
      </c>
      <c r="C13" s="47" t="s">
        <v>133</v>
      </c>
      <c r="D13" s="53">
        <v>0.75</v>
      </c>
    </row>
    <row r="14" spans="1:4" ht="31.8" thickBot="1">
      <c r="A14" s="46">
        <v>12</v>
      </c>
      <c r="B14" s="52" t="s">
        <v>36</v>
      </c>
      <c r="C14" s="47" t="s">
        <v>123</v>
      </c>
      <c r="D14" s="53">
        <v>0.3</v>
      </c>
    </row>
    <row r="15" spans="1:4" ht="30.6" thickBot="1">
      <c r="A15" s="46">
        <v>13</v>
      </c>
      <c r="B15" s="52" t="s">
        <v>140</v>
      </c>
      <c r="C15" s="47" t="s">
        <v>141</v>
      </c>
      <c r="D15" s="53">
        <v>1.2</v>
      </c>
    </row>
    <row r="16" spans="1:4" ht="30.6" thickBot="1">
      <c r="A16" s="46">
        <v>14</v>
      </c>
      <c r="B16" s="52" t="s">
        <v>87</v>
      </c>
      <c r="C16" s="47" t="s">
        <v>88</v>
      </c>
      <c r="D16" s="53">
        <v>0.3</v>
      </c>
    </row>
    <row r="17" spans="1:4" ht="31.8" thickBot="1">
      <c r="A17" s="46">
        <v>15</v>
      </c>
      <c r="B17" s="52" t="s">
        <v>37</v>
      </c>
      <c r="C17" s="47" t="s">
        <v>46</v>
      </c>
      <c r="D17" s="53">
        <v>0.3</v>
      </c>
    </row>
    <row r="18" spans="1:4" ht="31.8" thickBot="1">
      <c r="A18" s="46">
        <v>16</v>
      </c>
      <c r="B18" s="52" t="s">
        <v>111</v>
      </c>
      <c r="C18" s="47" t="s">
        <v>112</v>
      </c>
      <c r="D18" s="53">
        <v>1</v>
      </c>
    </row>
    <row r="19" spans="1:4" ht="30.6" thickBot="1">
      <c r="A19" s="46">
        <v>17</v>
      </c>
      <c r="B19" s="52" t="s">
        <v>38</v>
      </c>
      <c r="C19" s="47" t="s">
        <v>47</v>
      </c>
      <c r="D19" s="53">
        <v>1.5</v>
      </c>
    </row>
    <row r="20" spans="1:4" ht="31.8" thickBot="1">
      <c r="A20" s="46">
        <v>18</v>
      </c>
      <c r="B20" s="52" t="s">
        <v>115</v>
      </c>
      <c r="C20" s="47" t="s">
        <v>116</v>
      </c>
      <c r="D20" s="53">
        <v>0.3</v>
      </c>
    </row>
    <row r="21" spans="1:4" ht="31.8" thickBot="1">
      <c r="A21" s="46">
        <v>19</v>
      </c>
      <c r="B21" s="52" t="s">
        <v>39</v>
      </c>
      <c r="C21" s="47" t="s">
        <v>48</v>
      </c>
      <c r="D21" s="53">
        <v>1.35</v>
      </c>
    </row>
    <row r="22" spans="1:4" ht="31.8" thickBot="1">
      <c r="A22" s="46">
        <v>20</v>
      </c>
      <c r="B22" s="52" t="s">
        <v>40</v>
      </c>
      <c r="C22" s="47" t="s">
        <v>91</v>
      </c>
      <c r="D22" s="53">
        <v>0.85</v>
      </c>
    </row>
    <row r="23" spans="1:4" ht="30.6" thickBot="1">
      <c r="A23" s="46">
        <v>21</v>
      </c>
      <c r="B23" s="52" t="s">
        <v>105</v>
      </c>
      <c r="C23" s="47" t="s">
        <v>106</v>
      </c>
      <c r="D23" s="53">
        <v>1.35</v>
      </c>
    </row>
    <row r="24" spans="1:4" ht="30.6" thickBot="1">
      <c r="A24" s="46">
        <v>22</v>
      </c>
      <c r="B24" s="52" t="s">
        <v>103</v>
      </c>
      <c r="C24" s="47" t="s">
        <v>104</v>
      </c>
      <c r="D24" s="53">
        <v>0</v>
      </c>
    </row>
    <row r="25" spans="1:4" ht="31.8" thickBot="1">
      <c r="A25" s="46">
        <v>23</v>
      </c>
      <c r="B25" s="52" t="s">
        <v>101</v>
      </c>
      <c r="C25" s="47" t="s">
        <v>102</v>
      </c>
      <c r="D25" s="53">
        <v>1.5</v>
      </c>
    </row>
    <row r="26" spans="1:4" ht="30.6" thickBot="1">
      <c r="A26" s="46">
        <v>24</v>
      </c>
      <c r="B26" s="52" t="s">
        <v>94</v>
      </c>
      <c r="C26" s="47" t="s">
        <v>95</v>
      </c>
      <c r="D26" s="53">
        <v>1.2</v>
      </c>
    </row>
    <row r="27" spans="1:4" ht="31.8" thickBot="1">
      <c r="A27" s="46">
        <v>25</v>
      </c>
      <c r="B27" s="52" t="s">
        <v>92</v>
      </c>
      <c r="C27" s="47" t="s">
        <v>93</v>
      </c>
      <c r="D27" s="53">
        <v>0.75</v>
      </c>
    </row>
    <row r="28" spans="1:4" ht="30.6" thickBot="1">
      <c r="A28" s="46">
        <v>26</v>
      </c>
      <c r="B28" s="52" t="s">
        <v>89</v>
      </c>
      <c r="C28" s="47" t="s">
        <v>90</v>
      </c>
      <c r="D28" s="53">
        <v>1</v>
      </c>
    </row>
    <row r="29" spans="1:4" ht="30.6" thickBot="1">
      <c r="A29" s="46">
        <v>27</v>
      </c>
      <c r="B29" s="52" t="s">
        <v>107</v>
      </c>
      <c r="C29" s="47" t="s">
        <v>108</v>
      </c>
      <c r="D29" s="53">
        <v>1.5</v>
      </c>
    </row>
    <row r="30" spans="1:4" ht="30.6" thickBot="1">
      <c r="A30" s="46">
        <v>28</v>
      </c>
      <c r="B30" s="52" t="s">
        <v>124</v>
      </c>
      <c r="C30" s="47" t="s">
        <v>125</v>
      </c>
      <c r="D30" s="53">
        <v>1</v>
      </c>
    </row>
    <row r="31" spans="1:4" ht="31.8" thickBot="1">
      <c r="A31" s="46">
        <v>29</v>
      </c>
      <c r="B31" s="52" t="s">
        <v>99</v>
      </c>
      <c r="C31" s="47" t="s">
        <v>100</v>
      </c>
      <c r="D31" s="53">
        <v>0</v>
      </c>
    </row>
    <row r="32" spans="1:4" ht="31.8" thickBot="1">
      <c r="A32" s="46">
        <v>30</v>
      </c>
      <c r="B32" s="52" t="s">
        <v>117</v>
      </c>
      <c r="C32" s="47" t="s">
        <v>118</v>
      </c>
      <c r="D32" s="53">
        <v>1</v>
      </c>
    </row>
    <row r="33" spans="1:4" ht="31.8" thickBot="1">
      <c r="A33" s="46">
        <v>31</v>
      </c>
      <c r="B33" s="52" t="s">
        <v>129</v>
      </c>
      <c r="C33" s="47" t="s">
        <v>130</v>
      </c>
      <c r="D33" s="53">
        <v>1</v>
      </c>
    </row>
    <row r="34" spans="1:4" ht="31.8" thickBot="1">
      <c r="A34" s="46">
        <v>32</v>
      </c>
      <c r="B34" s="52" t="s">
        <v>136</v>
      </c>
      <c r="C34" s="47" t="s">
        <v>137</v>
      </c>
      <c r="D34" s="53">
        <v>1</v>
      </c>
    </row>
    <row r="35" spans="1:4" ht="31.8" thickBot="1">
      <c r="A35" s="46">
        <v>33</v>
      </c>
      <c r="B35" s="52" t="s">
        <v>121</v>
      </c>
      <c r="C35" s="47" t="s">
        <v>122</v>
      </c>
      <c r="D35" s="53">
        <v>1</v>
      </c>
    </row>
    <row r="36" spans="1:4" ht="30.6" thickBot="1">
      <c r="A36" s="46">
        <v>34</v>
      </c>
      <c r="B36" s="52" t="s">
        <v>113</v>
      </c>
      <c r="C36" s="47" t="s">
        <v>114</v>
      </c>
      <c r="D36" s="53">
        <v>0.75</v>
      </c>
    </row>
    <row r="37" spans="1:4" ht="30.6" thickBot="1">
      <c r="A37" s="46">
        <v>35</v>
      </c>
      <c r="B37" s="52" t="s">
        <v>134</v>
      </c>
      <c r="C37" s="47" t="s">
        <v>135</v>
      </c>
      <c r="D37" s="53">
        <v>0</v>
      </c>
    </row>
    <row r="38" spans="1:4" ht="30.6" thickBot="1">
      <c r="A38" s="46">
        <v>36</v>
      </c>
      <c r="B38" s="52" t="s">
        <v>109</v>
      </c>
      <c r="C38" s="47" t="s">
        <v>110</v>
      </c>
      <c r="D38" s="53">
        <v>0.5</v>
      </c>
    </row>
    <row r="39" spans="1:4" ht="30.6" thickBot="1">
      <c r="A39" s="46">
        <v>37</v>
      </c>
      <c r="B39" s="52" t="s">
        <v>96</v>
      </c>
      <c r="C39" s="47" t="s">
        <v>97</v>
      </c>
      <c r="D39" s="53">
        <v>0.3</v>
      </c>
    </row>
    <row r="40" spans="1:4" ht="31.8" thickBot="1">
      <c r="A40" s="46">
        <v>38</v>
      </c>
      <c r="B40" s="52" t="s">
        <v>119</v>
      </c>
      <c r="C40" s="47" t="s">
        <v>120</v>
      </c>
      <c r="D40" s="53">
        <v>1</v>
      </c>
    </row>
    <row r="41" spans="1:4" ht="31.8" thickBot="1">
      <c r="A41" s="46">
        <v>39</v>
      </c>
      <c r="B41" s="52" t="s">
        <v>138</v>
      </c>
      <c r="C41" s="47" t="s">
        <v>139</v>
      </c>
      <c r="D41" s="53">
        <v>0.75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2C5A-9D45-49ED-8581-47CE5C20F1AE}">
  <dimension ref="A1:K45"/>
  <sheetViews>
    <sheetView tabSelected="1" topLeftCell="A3" zoomScale="50" zoomScaleNormal="50" workbookViewId="0">
      <pane xSplit="9" ySplit="9" topLeftCell="J27" activePane="bottomRight" state="frozen"/>
      <selection activeCell="A3" sqref="A3"/>
      <selection pane="topRight" activeCell="J3" sqref="J3"/>
      <selection pane="bottomLeft" activeCell="A12" sqref="A12"/>
      <selection pane="bottomRight" activeCell="I7" sqref="I7"/>
    </sheetView>
  </sheetViews>
  <sheetFormatPr defaultRowHeight="14.4"/>
  <cols>
    <col min="1" max="1" width="5" bestFit="1" customWidth="1"/>
    <col min="2" max="2" width="10.77734375" bestFit="1" customWidth="1"/>
    <col min="3" max="3" width="25.88671875" bestFit="1" customWidth="1"/>
    <col min="4" max="7" width="5.88671875" bestFit="1" customWidth="1"/>
    <col min="8" max="9" width="5.44140625" bestFit="1" customWidth="1"/>
    <col min="10" max="10" width="7.88671875" bestFit="1" customWidth="1"/>
    <col min="11" max="11" width="6.5546875" bestFit="1" customWidth="1"/>
  </cols>
  <sheetData>
    <row r="1" spans="1:11">
      <c r="A1" s="1"/>
      <c r="B1" s="28" t="s">
        <v>1</v>
      </c>
      <c r="C1" s="28"/>
      <c r="D1" s="28"/>
      <c r="E1" s="28"/>
      <c r="F1" s="28"/>
      <c r="G1" s="28"/>
      <c r="H1" s="28"/>
      <c r="I1" s="1"/>
      <c r="J1" s="1"/>
      <c r="K1" s="1"/>
    </row>
    <row r="2" spans="1:11">
      <c r="A2" s="1"/>
      <c r="B2" s="1" t="s">
        <v>0</v>
      </c>
      <c r="C2" s="2">
        <v>1043</v>
      </c>
      <c r="D2" s="29" t="s">
        <v>6</v>
      </c>
      <c r="E2" s="29"/>
      <c r="F2" s="29" t="s">
        <v>9</v>
      </c>
      <c r="G2" s="29"/>
      <c r="H2" s="29"/>
      <c r="I2" s="29"/>
      <c r="J2" s="1"/>
      <c r="K2" s="1"/>
    </row>
    <row r="3" spans="1:11">
      <c r="A3" s="1"/>
      <c r="B3" s="1" t="s">
        <v>2</v>
      </c>
      <c r="C3" s="1" t="s">
        <v>4</v>
      </c>
      <c r="D3" s="29" t="s">
        <v>7</v>
      </c>
      <c r="E3" s="29"/>
      <c r="F3" s="30">
        <v>8</v>
      </c>
      <c r="G3" s="30"/>
      <c r="H3" s="1"/>
      <c r="I3" s="1"/>
      <c r="J3" s="1"/>
      <c r="K3" s="1"/>
    </row>
    <row r="4" spans="1:11">
      <c r="A4" s="1"/>
      <c r="B4" s="1" t="s">
        <v>3</v>
      </c>
      <c r="C4" s="1" t="s">
        <v>5</v>
      </c>
      <c r="D4" s="29" t="s">
        <v>8</v>
      </c>
      <c r="E4" s="29"/>
      <c r="F4" s="30">
        <v>1</v>
      </c>
      <c r="G4" s="30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72">
      <c r="A6" s="5" t="s">
        <v>10</v>
      </c>
      <c r="B6" s="5" t="s">
        <v>25</v>
      </c>
      <c r="C6" s="5" t="s">
        <v>12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26</v>
      </c>
    </row>
    <row r="7" spans="1:11" ht="31.2">
      <c r="A7" s="54">
        <v>1</v>
      </c>
      <c r="B7" s="55" t="s">
        <v>72</v>
      </c>
      <c r="C7" s="1" t="str" cm="1">
        <f t="array" ref="C7:C45">VLOOKUP(RIGHT(B7:B45,LEN(B7:B45)-1),'Cac bảng tham chiếu và thống kê'!B14:C52,2,FALSE)</f>
        <v>Nguyễn Phước Hiếu</v>
      </c>
      <c r="D7" s="7" cm="1">
        <f t="array" ref="D7:D45">VLOOKUP(RIGHT(B7:B45,LEN(B7:B45)-1),'Điểm thực hành các buổi'!B3:F41,3,FALSE)</f>
        <v>0.45</v>
      </c>
      <c r="E7" s="7" cm="1">
        <f t="array" ref="E7:E45">VLOOKUP(RIGHT(B7:B45,LEN(B7:B45)-1),'Điểm thực hành các buổi'!B3:F41,4,FALSE)</f>
        <v>0.25</v>
      </c>
      <c r="F7" s="7" cm="1">
        <f t="array" ref="F7:F45">VLOOKUP(RIGHT(B7:B45,LEN(B7:B45)-1),'Điểm thực hành các buổi'!B3:F41,5,FALSE)</f>
        <v>0.3</v>
      </c>
      <c r="G7" s="7" cm="1">
        <f t="array" ref="G7:G45">VLOOKUP(RIGHT(B7:B45,LEN(B7:B45)-1),'Điểm bài tập lớn'!B3:D41,3,0)</f>
        <v>0.5</v>
      </c>
      <c r="H7" s="7" cm="1">
        <f t="array" ref="H7:H45">VLOOKUP(RIGHT(B7:B45,LEN(B7:B45)-1),'Điểm lý thuyết'!B3:D41,3,0)</f>
        <v>4.2</v>
      </c>
      <c r="I7" s="7">
        <f>IF(H7 = -3,0,ROUND(D7+E7+F7+G7+0.6*H7,1))</f>
        <v>4</v>
      </c>
      <c r="J7" s="20">
        <f>IFERROR(ROUND(IF(OR(G7=0,IFERROR(VALUE(LEFT(B7,1)),99)&gt; 2),0,I7+IFERROR(VLOOKUP(VALUE(LEFT(B7,1)),'Cac bảng tham chiếu và thống kê'!$E$3:$F$5,2,FALSE),0)),1),0)</f>
        <v>5</v>
      </c>
      <c r="K7" s="20" t="str" cm="1">
        <f t="array" ref="K7">_xlfn.IFS(J7&lt;4,"F",J7&lt;5,"D",J7&lt;5.5,"D+",J7&lt;6.5,"C",J7&lt;7,"C+",J7&lt;8,"B",J7&lt;9,"B+",J7&gt;=9,"A")</f>
        <v>D+</v>
      </c>
    </row>
    <row r="8" spans="1:11" ht="31.2">
      <c r="A8" s="54">
        <v>2</v>
      </c>
      <c r="B8" s="55" t="s">
        <v>73</v>
      </c>
      <c r="C8" s="1" t="str">
        <v>Lý Minh Trí</v>
      </c>
      <c r="D8" s="7">
        <v>0.5</v>
      </c>
      <c r="E8" s="7">
        <v>0.35</v>
      </c>
      <c r="F8" s="7">
        <v>0.4</v>
      </c>
      <c r="G8" s="7">
        <v>1</v>
      </c>
      <c r="H8" s="7">
        <v>5.8</v>
      </c>
      <c r="I8" s="7">
        <f t="shared" ref="I8:I45" si="0">IF(H8 = -3,0,ROUND(D8+E8+F8+G8+0.6*H8,1))</f>
        <v>5.7</v>
      </c>
      <c r="J8" s="20">
        <f>IFERROR(ROUND(IF(OR(G8=0,IFERROR(VALUE(LEFT(B8,1)),99)&gt; 2),0,I8+IFERROR(VLOOKUP(VALUE(LEFT(B8,1)),'Cac bảng tham chiếu và thống kê'!$E$3:$F$5,2,FALSE),0)),1),0)</f>
        <v>6.2</v>
      </c>
      <c r="K8" s="20" t="str" cm="1">
        <f t="array" ref="K8">_xlfn.IFS(J8&lt;4,"F",J8&lt;5,"D",J8&lt;5.5,"D+",J8&lt;6.5,"C",J8&lt;7,"C+",J8&lt;8,"B",J8&lt;9,"B+",J8&gt;=9,"A")</f>
        <v>C</v>
      </c>
    </row>
    <row r="9" spans="1:11" ht="31.2">
      <c r="A9" s="54">
        <v>3</v>
      </c>
      <c r="B9" s="55" t="s">
        <v>74</v>
      </c>
      <c r="C9" s="1" t="str">
        <v>Nguyễn Kiều Mi</v>
      </c>
      <c r="D9" s="7">
        <v>0.25</v>
      </c>
      <c r="E9" s="7">
        <v>0.25</v>
      </c>
      <c r="F9" s="7">
        <v>0.3</v>
      </c>
      <c r="G9" s="7">
        <v>0.5</v>
      </c>
      <c r="H9" s="7">
        <v>5.8</v>
      </c>
      <c r="I9" s="7">
        <f t="shared" si="0"/>
        <v>4.8</v>
      </c>
      <c r="J9" s="20">
        <f>IFERROR(ROUND(IF(OR(G9=0,IFERROR(VALUE(LEFT(B9,1)),99)&gt; 2),0,I9+IFERROR(VLOOKUP(VALUE(LEFT(B9,1)),'Cac bảng tham chiếu và thống kê'!$E$3:$F$5,2,FALSE),0)),1),0)</f>
        <v>5.8</v>
      </c>
      <c r="K9" s="20" t="str" cm="1">
        <f t="array" ref="K9">_xlfn.IFS(J9&lt;4,"F",J9&lt;5,"D",J9&lt;5.5,"D+",J9&lt;6.5,"C",J9&lt;7,"C+",J9&lt;8,"B",J9&lt;9,"B+",J9&gt;=9,"A")</f>
        <v>C</v>
      </c>
    </row>
    <row r="10" spans="1:11" ht="31.2">
      <c r="A10" s="54">
        <v>4</v>
      </c>
      <c r="B10" s="55" t="s">
        <v>75</v>
      </c>
      <c r="C10" s="1" t="str">
        <v>Đặng Duy Linh</v>
      </c>
      <c r="D10" s="7">
        <v>0.4</v>
      </c>
      <c r="E10" s="7">
        <v>0.25</v>
      </c>
      <c r="F10" s="7">
        <v>0.35</v>
      </c>
      <c r="G10" s="7">
        <v>1</v>
      </c>
      <c r="H10" s="7">
        <v>4.5</v>
      </c>
      <c r="I10" s="7">
        <f t="shared" si="0"/>
        <v>4.7</v>
      </c>
      <c r="J10" s="20">
        <f>IFERROR(ROUND(IF(OR(G10=0,IFERROR(VALUE(LEFT(B10,1)),99)&gt; 2),0,I10+IFERROR(VLOOKUP(VALUE(LEFT(B10,1)),'Cac bảng tham chiếu và thống kê'!$E$3:$F$5,2,FALSE),0)),1),0)</f>
        <v>5.7</v>
      </c>
      <c r="K10" s="20" t="str" cm="1">
        <f t="array" ref="K10">_xlfn.IFS(J10&lt;4,"F",J10&lt;5,"D",J10&lt;5.5,"D+",J10&lt;6.5,"C",J10&lt;7,"C+",J10&lt;8,"B",J10&lt;9,"B+",J10&gt;=9,"A")</f>
        <v>C</v>
      </c>
    </row>
    <row r="11" spans="1:11" ht="31.2">
      <c r="A11" s="54">
        <v>5</v>
      </c>
      <c r="B11" s="55" t="s">
        <v>76</v>
      </c>
      <c r="C11" s="1" t="str">
        <v>Lê Thị Trúc Linh</v>
      </c>
      <c r="D11" s="7">
        <v>0.45</v>
      </c>
      <c r="E11" s="7">
        <v>0.4</v>
      </c>
      <c r="F11" s="7">
        <v>0.35</v>
      </c>
      <c r="G11" s="7">
        <v>0.75</v>
      </c>
      <c r="H11" s="7">
        <v>5.5</v>
      </c>
      <c r="I11" s="7">
        <f t="shared" si="0"/>
        <v>5.3</v>
      </c>
      <c r="J11" s="20">
        <f>IFERROR(ROUND(IF(OR(G11=0,IFERROR(VALUE(LEFT(B11,1)),99)&gt; 2),0,I11+IFERROR(VLOOKUP(VALUE(LEFT(B11,1)),'Cac bảng tham chiếu và thống kê'!$E$3:$F$5,2,FALSE),0)),1),0)</f>
        <v>5.6</v>
      </c>
      <c r="K11" s="20" t="str" cm="1">
        <f t="array" ref="K11">_xlfn.IFS(J11&lt;4,"F",J11&lt;5,"D",J11&lt;5.5,"D+",J11&lt;6.5,"C",J11&lt;7,"C+",J11&lt;8,"B",J11&lt;9,"B+",J11&gt;=9,"A")</f>
        <v>C</v>
      </c>
    </row>
    <row r="12" spans="1:11" ht="31.2">
      <c r="A12" s="54">
        <v>6</v>
      </c>
      <c r="B12" s="55" t="s">
        <v>77</v>
      </c>
      <c r="C12" s="1" t="str">
        <v>Phạm Thị Huỳnh Như</v>
      </c>
      <c r="D12" s="7">
        <v>0.4</v>
      </c>
      <c r="E12" s="7">
        <v>0.45</v>
      </c>
      <c r="F12" s="7">
        <v>0.5</v>
      </c>
      <c r="G12" s="7">
        <v>1.2</v>
      </c>
      <c r="H12" s="7">
        <v>7.5</v>
      </c>
      <c r="I12" s="7">
        <f t="shared" si="0"/>
        <v>7.1</v>
      </c>
      <c r="J12" s="20">
        <f>IFERROR(ROUND(IF(OR(G12=0,IFERROR(VALUE(LEFT(B12,1)),99)&gt; 2),0,I12+IFERROR(VLOOKUP(VALUE(LEFT(B12,1)),'Cac bảng tham chiếu và thống kê'!$E$3:$F$5,2,FALSE),0)),1),0)</f>
        <v>8.1</v>
      </c>
      <c r="K12" s="20" t="str" cm="1">
        <f t="array" ref="K12">_xlfn.IFS(J12&lt;4,"F",J12&lt;5,"D",J12&lt;5.5,"D+",J12&lt;6.5,"C",J12&lt;7,"C+",J12&lt;8,"B",J12&lt;9,"B+",J12&gt;=9,"A")</f>
        <v>B+</v>
      </c>
    </row>
    <row r="13" spans="1:11" ht="31.2">
      <c r="A13" s="54">
        <v>7</v>
      </c>
      <c r="B13" s="55" t="s">
        <v>78</v>
      </c>
      <c r="C13" s="1" t="str">
        <v>Lê Minh Thông</v>
      </c>
      <c r="D13" s="7">
        <v>0.4</v>
      </c>
      <c r="E13" s="7">
        <v>0.4</v>
      </c>
      <c r="F13" s="7">
        <v>0.4</v>
      </c>
      <c r="G13" s="7">
        <v>1</v>
      </c>
      <c r="H13" s="7">
        <v>5.3</v>
      </c>
      <c r="I13" s="7">
        <f t="shared" si="0"/>
        <v>5.4</v>
      </c>
      <c r="J13" s="20">
        <f>IFERROR(ROUND(IF(OR(G13=0,IFERROR(VALUE(LEFT(B13,1)),99)&gt; 2),0,I13+IFERROR(VLOOKUP(VALUE(LEFT(B13,1)),'Cac bảng tham chiếu và thống kê'!$E$3:$F$5,2,FALSE),0)),1),0)</f>
        <v>6.4</v>
      </c>
      <c r="K13" s="20" t="str" cm="1">
        <f t="array" ref="K13">_xlfn.IFS(J13&lt;4,"F",J13&lt;5,"D",J13&lt;5.5,"D+",J13&lt;6.5,"C",J13&lt;7,"C+",J13&lt;8,"B",J13&lt;9,"B+",J13&gt;=9,"A")</f>
        <v>C</v>
      </c>
    </row>
    <row r="14" spans="1:11" ht="31.2">
      <c r="A14" s="54">
        <v>8</v>
      </c>
      <c r="B14" s="55" t="s">
        <v>142</v>
      </c>
      <c r="C14" s="1" t="str">
        <v>Quách Thu Vân</v>
      </c>
      <c r="D14" s="7">
        <v>0.45</v>
      </c>
      <c r="E14" s="7">
        <v>0.4</v>
      </c>
      <c r="F14" s="7">
        <v>0.4</v>
      </c>
      <c r="G14" s="7">
        <v>1</v>
      </c>
      <c r="H14" s="7">
        <v>7.7</v>
      </c>
      <c r="I14" s="7">
        <f t="shared" si="0"/>
        <v>6.9</v>
      </c>
      <c r="J14" s="20">
        <f>IFERROR(ROUND(IF(OR(G14=0,IFERROR(VALUE(LEFT(B14,1)),99)&gt; 2),0,I14+IFERROR(VLOOKUP(VALUE(LEFT(B14,1)),'Cac bảng tham chiếu và thống kê'!$E$3:$F$5,2,FALSE),0)),1),0)</f>
        <v>7.9</v>
      </c>
      <c r="K14" s="20" t="str" cm="1">
        <f t="array" ref="K14">_xlfn.IFS(J14&lt;4,"F",J14&lt;5,"D",J14&lt;5.5,"D+",J14&lt;6.5,"C",J14&lt;7,"C+",J14&lt;8,"B",J14&lt;9,"B+",J14&gt;=9,"A")</f>
        <v>B</v>
      </c>
    </row>
    <row r="15" spans="1:11" ht="31.2">
      <c r="A15" s="54">
        <v>9</v>
      </c>
      <c r="B15" s="55" t="s">
        <v>143</v>
      </c>
      <c r="C15" s="1" t="str">
        <v>Trần Thị Kim Khoa</v>
      </c>
      <c r="D15" s="7">
        <v>0.5</v>
      </c>
      <c r="E15" s="7">
        <v>0.4</v>
      </c>
      <c r="F15" s="7">
        <v>0.4</v>
      </c>
      <c r="G15" s="7">
        <v>1</v>
      </c>
      <c r="H15" s="7">
        <v>-3</v>
      </c>
      <c r="I15" s="7">
        <f t="shared" si="0"/>
        <v>0</v>
      </c>
      <c r="J15" s="20">
        <f>IFERROR(ROUND(IF(OR(G15=0,IFERROR(VALUE(LEFT(B15,1)),99)&gt; 2),0,I15+IFERROR(VLOOKUP(VALUE(LEFT(B15,1)),'Cac bảng tham chiếu và thống kê'!$E$3:$F$5,2,FALSE),0)),1),0)</f>
        <v>0</v>
      </c>
      <c r="K15" s="20" t="str" cm="1">
        <f t="array" ref="K15">_xlfn.IFS(J15&lt;4,"F",J15&lt;5,"D",J15&lt;5.5,"D+",J15&lt;6.5,"C",J15&lt;7,"C+",J15&lt;8,"B",J15&lt;9,"B+",J15&gt;=9,"A")</f>
        <v>F</v>
      </c>
    </row>
    <row r="16" spans="1:11" ht="31.2">
      <c r="A16" s="54">
        <v>10</v>
      </c>
      <c r="B16" s="55" t="s">
        <v>79</v>
      </c>
      <c r="C16" s="1" t="str">
        <v>Huỳnh Thị Hồng Loan</v>
      </c>
      <c r="D16" s="7">
        <v>0.45</v>
      </c>
      <c r="E16" s="7">
        <v>0.4</v>
      </c>
      <c r="F16" s="7">
        <v>0.45</v>
      </c>
      <c r="G16" s="7">
        <v>0</v>
      </c>
      <c r="H16" s="7">
        <v>6.8</v>
      </c>
      <c r="I16" s="7">
        <f t="shared" si="0"/>
        <v>5.4</v>
      </c>
      <c r="J16" s="20">
        <f>IFERROR(ROUND(IF(OR(G16=0,IFERROR(VALUE(LEFT(B16,1)),99)&gt; 2),0,I16+IFERROR(VLOOKUP(VALUE(LEFT(B16,1)),'Cac bảng tham chiếu và thống kê'!$E$3:$F$5,2,FALSE),0)),1),0)</f>
        <v>0</v>
      </c>
      <c r="K16" s="20" t="str" cm="1">
        <f t="array" ref="K16">_xlfn.IFS(J16&lt;4,"F",J16&lt;5,"D",J16&lt;5.5,"D+",J16&lt;6.5,"C",J16&lt;7,"C+",J16&lt;8,"B",J16&lt;9,"B+",J16&gt;=9,"A")</f>
        <v>F</v>
      </c>
    </row>
    <row r="17" spans="1:11" ht="31.2">
      <c r="A17" s="54">
        <v>11</v>
      </c>
      <c r="B17" s="55" t="s">
        <v>80</v>
      </c>
      <c r="C17" s="1" t="str">
        <v>Trần Thị Thanh Nguyên</v>
      </c>
      <c r="D17" s="7">
        <v>0.45</v>
      </c>
      <c r="E17" s="7">
        <v>0.4</v>
      </c>
      <c r="F17" s="7">
        <v>0.4</v>
      </c>
      <c r="G17" s="7">
        <v>0.75</v>
      </c>
      <c r="H17" s="7">
        <v>6.3</v>
      </c>
      <c r="I17" s="7">
        <f t="shared" si="0"/>
        <v>5.8</v>
      </c>
      <c r="J17" s="20">
        <f>IFERROR(ROUND(IF(OR(G17=0,IFERROR(VALUE(LEFT(B17,1)),99)&gt; 2),0,I17+IFERROR(VLOOKUP(VALUE(LEFT(B17,1)),'Cac bảng tham chiếu và thống kê'!$E$3:$F$5,2,FALSE),0)),1),0)</f>
        <v>6.8</v>
      </c>
      <c r="K17" s="20" t="str" cm="1">
        <f t="array" ref="K17">_xlfn.IFS(J17&lt;4,"F",J17&lt;5,"D",J17&lt;5.5,"D+",J17&lt;6.5,"C",J17&lt;7,"C+",J17&lt;8,"B",J17&lt;9,"B+",J17&gt;=9,"A")</f>
        <v>C+</v>
      </c>
    </row>
    <row r="18" spans="1:11" ht="31.2">
      <c r="A18" s="54">
        <v>12</v>
      </c>
      <c r="B18" s="55" t="s">
        <v>81</v>
      </c>
      <c r="C18" s="1" t="str">
        <v>Nguyễn Thị Thúy Nga</v>
      </c>
      <c r="D18" s="7">
        <v>0.3</v>
      </c>
      <c r="E18" s="7">
        <v>0.5</v>
      </c>
      <c r="F18" s="7">
        <v>0.45</v>
      </c>
      <c r="G18" s="7">
        <v>0.3</v>
      </c>
      <c r="H18" s="7">
        <v>8.3000000000000007</v>
      </c>
      <c r="I18" s="7">
        <f t="shared" si="0"/>
        <v>6.5</v>
      </c>
      <c r="J18" s="20">
        <f>IFERROR(ROUND(IF(OR(G18=0,IFERROR(VALUE(LEFT(B18,1)),99)&gt; 2),0,I18+IFERROR(VLOOKUP(VALUE(LEFT(B18,1)),'Cac bảng tham chiếu và thống kê'!$E$3:$F$5,2,FALSE),0)),1),0)</f>
        <v>7</v>
      </c>
      <c r="K18" s="20" t="str" cm="1">
        <f t="array" ref="K18">_xlfn.IFS(J18&lt;4,"F",J18&lt;5,"D",J18&lt;5.5,"D+",J18&lt;6.5,"C",J18&lt;7,"C+",J18&lt;8,"B",J18&lt;9,"B+",J18&gt;=9,"A")</f>
        <v>B</v>
      </c>
    </row>
    <row r="19" spans="1:11" ht="31.2">
      <c r="A19" s="54">
        <v>13</v>
      </c>
      <c r="B19" s="55" t="s">
        <v>144</v>
      </c>
      <c r="C19" s="1" t="str">
        <v>Vũ Mạnh Thắng</v>
      </c>
      <c r="D19" s="7">
        <v>0.4</v>
      </c>
      <c r="E19" s="7">
        <v>0.5</v>
      </c>
      <c r="F19" s="7">
        <v>0.5</v>
      </c>
      <c r="G19" s="7">
        <v>1.2</v>
      </c>
      <c r="H19" s="7">
        <v>5.5</v>
      </c>
      <c r="I19" s="7">
        <f t="shared" si="0"/>
        <v>5.9</v>
      </c>
      <c r="J19" s="20">
        <f>IFERROR(ROUND(IF(OR(G19=0,IFERROR(VALUE(LEFT(B19,1)),99)&gt; 2),0,I19+IFERROR(VLOOKUP(VALUE(LEFT(B19,1)),'Cac bảng tham chiếu và thống kê'!$E$3:$F$5,2,FALSE),0)),1),0)</f>
        <v>6.9</v>
      </c>
      <c r="K19" s="20" t="str" cm="1">
        <f t="array" ref="K19">_xlfn.IFS(J19&lt;4,"F",J19&lt;5,"D",J19&lt;5.5,"D+",J19&lt;6.5,"C",J19&lt;7,"C+",J19&lt;8,"B",J19&lt;9,"B+",J19&gt;=9,"A")</f>
        <v>C+</v>
      </c>
    </row>
    <row r="20" spans="1:11" ht="31.2">
      <c r="A20" s="54">
        <v>14</v>
      </c>
      <c r="B20" s="55" t="s">
        <v>145</v>
      </c>
      <c r="C20" s="2" t="str">
        <v>Cao Ngọc Quyên</v>
      </c>
      <c r="D20" s="7">
        <v>0.5</v>
      </c>
      <c r="E20" s="7">
        <v>0.5</v>
      </c>
      <c r="F20" s="7">
        <v>0.45</v>
      </c>
      <c r="G20" s="7">
        <v>0.3</v>
      </c>
      <c r="H20" s="7">
        <v>6</v>
      </c>
      <c r="I20" s="7">
        <f t="shared" si="0"/>
        <v>5.4</v>
      </c>
      <c r="J20" s="20">
        <f>IFERROR(ROUND(IF(OR(G20=0,IFERROR(VALUE(LEFT(B20,1)),99)&gt; 2),0,I20+IFERROR(VLOOKUP(VALUE(LEFT(B20,1)),'Cac bảng tham chiếu và thống kê'!$E$3:$F$5,2,FALSE),0)),1),0)</f>
        <v>6.4</v>
      </c>
      <c r="K20" s="20" t="str" cm="1">
        <f t="array" ref="K20">_xlfn.IFS(J20&lt;4,"F",J20&lt;5,"D",J20&lt;5.5,"D+",J20&lt;6.5,"C",J20&lt;7,"C+",J20&lt;8,"B",J20&lt;9,"B+",J20&gt;=9,"A")</f>
        <v>C</v>
      </c>
    </row>
    <row r="21" spans="1:11" ht="31.2">
      <c r="A21" s="54">
        <v>15</v>
      </c>
      <c r="B21" s="55" t="s">
        <v>82</v>
      </c>
      <c r="C21" s="1" t="str">
        <v>Nguyễn Chí Thanh</v>
      </c>
      <c r="D21" s="1">
        <v>0.4</v>
      </c>
      <c r="E21" s="1">
        <v>0.45</v>
      </c>
      <c r="F21" s="1">
        <v>0.4</v>
      </c>
      <c r="G21" s="1">
        <v>0.3</v>
      </c>
      <c r="H21" s="1">
        <v>-3</v>
      </c>
      <c r="I21" s="7">
        <f t="shared" si="0"/>
        <v>0</v>
      </c>
      <c r="J21" s="20">
        <f>IFERROR(ROUND(IF(OR(G21=0,IFERROR(VALUE(LEFT(B21,1)),99)&gt; 2),0,I21+IFERROR(VLOOKUP(VALUE(LEFT(B21,1)),'Cac bảng tham chiếu và thống kê'!$E$3:$F$5,2,FALSE),0)),1),0)</f>
        <v>0</v>
      </c>
      <c r="K21" s="20" t="str" cm="1">
        <f t="array" ref="K21">_xlfn.IFS(J21&lt;4,"F",J21&lt;5,"D",J21&lt;5.5,"D+",J21&lt;6.5,"C",J21&lt;7,"C+",J21&lt;8,"B",J21&lt;9,"B+",J21&gt;=9,"A")</f>
        <v>F</v>
      </c>
    </row>
    <row r="22" spans="1:11" ht="31.2">
      <c r="A22" s="54">
        <v>16</v>
      </c>
      <c r="B22" s="55" t="s">
        <v>146</v>
      </c>
      <c r="C22" s="1" t="str">
        <v>Nguyễn Bích Ngân</v>
      </c>
      <c r="D22" s="1">
        <v>0.4</v>
      </c>
      <c r="E22" s="1">
        <v>0.45</v>
      </c>
      <c r="F22" s="1">
        <v>0.45</v>
      </c>
      <c r="G22" s="1">
        <v>1</v>
      </c>
      <c r="H22" s="1">
        <v>5.7</v>
      </c>
      <c r="I22" s="7">
        <f t="shared" si="0"/>
        <v>5.7</v>
      </c>
      <c r="J22" s="20">
        <f>IFERROR(ROUND(IF(OR(G22=0,IFERROR(VALUE(LEFT(B22,1)),99)&gt; 2),0,I22+IFERROR(VLOOKUP(VALUE(LEFT(B22,1)),'Cac bảng tham chiếu và thống kê'!$E$3:$F$5,2,FALSE),0)),1),0)</f>
        <v>6.7</v>
      </c>
      <c r="K22" s="20" t="str" cm="1">
        <f t="array" ref="K22">_xlfn.IFS(J22&lt;4,"F",J22&lt;5,"D",J22&lt;5.5,"D+",J22&lt;6.5,"C",J22&lt;7,"C+",J22&lt;8,"B",J22&lt;9,"B+",J22&gt;=9,"A")</f>
        <v>C+</v>
      </c>
    </row>
    <row r="23" spans="1:11" ht="31.2">
      <c r="A23" s="54">
        <v>17</v>
      </c>
      <c r="B23" s="55" t="s">
        <v>83</v>
      </c>
      <c r="C23" s="1" t="str">
        <v>Nguyễn Hải Anh</v>
      </c>
      <c r="D23" s="1">
        <v>0.5</v>
      </c>
      <c r="E23" s="1">
        <v>0.5</v>
      </c>
      <c r="F23" s="1">
        <v>0.45</v>
      </c>
      <c r="G23" s="1">
        <v>1.5</v>
      </c>
      <c r="H23" s="1">
        <v>7</v>
      </c>
      <c r="I23" s="7">
        <f t="shared" si="0"/>
        <v>7.2</v>
      </c>
      <c r="J23" s="20">
        <f>IFERROR(ROUND(IF(OR(G23=0,IFERROR(VALUE(LEFT(B23,1)),99)&gt; 2),0,I23+IFERROR(VLOOKUP(VALUE(LEFT(B23,1)),'Cac bảng tham chiếu và thống kê'!$E$3:$F$5,2,FALSE),0)),1),0)</f>
        <v>7.5</v>
      </c>
      <c r="K23" s="20" t="str" cm="1">
        <f t="array" ref="K23">_xlfn.IFS(J23&lt;4,"F",J23&lt;5,"D",J23&lt;5.5,"D+",J23&lt;6.5,"C",J23&lt;7,"C+",J23&lt;8,"B",J23&lt;9,"B+",J23&gt;=9,"A")</f>
        <v>B</v>
      </c>
    </row>
    <row r="24" spans="1:11" ht="31.2">
      <c r="A24" s="54">
        <v>18</v>
      </c>
      <c r="B24" s="55" t="s">
        <v>147</v>
      </c>
      <c r="C24" s="1" t="str">
        <v>Nguyễn Hoàng Châu</v>
      </c>
      <c r="D24" s="1">
        <v>0.4</v>
      </c>
      <c r="E24" s="1">
        <v>0.4</v>
      </c>
      <c r="F24" s="1">
        <v>0.4</v>
      </c>
      <c r="G24" s="1">
        <v>0.3</v>
      </c>
      <c r="H24" s="1">
        <v>6.5</v>
      </c>
      <c r="I24" s="7">
        <f t="shared" si="0"/>
        <v>5.4</v>
      </c>
      <c r="J24" s="20">
        <f>IFERROR(ROUND(IF(OR(G24=0,IFERROR(VALUE(LEFT(B24,1)),99)&gt; 2),0,I24+IFERROR(VLOOKUP(VALUE(LEFT(B24,1)),'Cac bảng tham chiếu và thống kê'!$E$3:$F$5,2,FALSE),0)),1),0)</f>
        <v>6.4</v>
      </c>
      <c r="K24" s="20" t="str" cm="1">
        <f t="array" ref="K24">_xlfn.IFS(J24&lt;4,"F",J24&lt;5,"D",J24&lt;5.5,"D+",J24&lt;6.5,"C",J24&lt;7,"C+",J24&lt;8,"B",J24&lt;9,"B+",J24&gt;=9,"A")</f>
        <v>C</v>
      </c>
    </row>
    <row r="25" spans="1:11" ht="31.2">
      <c r="A25" s="54">
        <v>19</v>
      </c>
      <c r="B25" s="55" t="s">
        <v>84</v>
      </c>
      <c r="C25" s="1" t="str">
        <v>Trần Nam Dương</v>
      </c>
      <c r="D25" s="1">
        <v>0.4</v>
      </c>
      <c r="E25" s="1">
        <v>0.4</v>
      </c>
      <c r="F25" s="1">
        <v>0.35</v>
      </c>
      <c r="G25" s="1">
        <v>1.35</v>
      </c>
      <c r="H25" s="1">
        <v>-3</v>
      </c>
      <c r="I25" s="7">
        <f t="shared" si="0"/>
        <v>0</v>
      </c>
      <c r="J25" s="20">
        <f>IFERROR(ROUND(IF(OR(G25=0,IFERROR(VALUE(LEFT(B25,1)),99)&gt; 2),0,I25+IFERROR(VLOOKUP(VALUE(LEFT(B25,1)),'Cac bảng tham chiếu và thống kê'!$E$3:$F$5,2,FALSE),0)),1),0)</f>
        <v>0</v>
      </c>
      <c r="K25" s="20" t="str" cm="1">
        <f t="array" ref="K25">_xlfn.IFS(J25&lt;4,"F",J25&lt;5,"D",J25&lt;5.5,"D+",J25&lt;6.5,"C",J25&lt;7,"C+",J25&lt;8,"B",J25&lt;9,"B+",J25&gt;=9,"A")</f>
        <v>F</v>
      </c>
    </row>
    <row r="26" spans="1:11" ht="31.2">
      <c r="A26" s="54">
        <v>20</v>
      </c>
      <c r="B26" s="55" t="s">
        <v>85</v>
      </c>
      <c r="C26" s="1" t="str">
        <v>Đào Nguyễn Duy Khanh</v>
      </c>
      <c r="D26" s="1">
        <v>0.35</v>
      </c>
      <c r="E26" s="1">
        <v>0.4</v>
      </c>
      <c r="F26" s="1">
        <v>0</v>
      </c>
      <c r="G26" s="1">
        <v>0.85</v>
      </c>
      <c r="H26" s="1">
        <v>6.5</v>
      </c>
      <c r="I26" s="7">
        <f t="shared" si="0"/>
        <v>5.5</v>
      </c>
      <c r="J26" s="20">
        <f>IFERROR(ROUND(IF(OR(G26=0,IFERROR(VALUE(LEFT(B26,1)),99)&gt; 2),0,I26+IFERROR(VLOOKUP(VALUE(LEFT(B26,1)),'Cac bảng tham chiếu và thống kê'!$E$3:$F$5,2,FALSE),0)),1),0)</f>
        <v>6.5</v>
      </c>
      <c r="K26" s="20" t="str" cm="1">
        <f t="array" ref="K26">_xlfn.IFS(J26&lt;4,"F",J26&lt;5,"D",J26&lt;5.5,"D+",J26&lt;6.5,"C",J26&lt;7,"C+",J26&lt;8,"B",J26&lt;9,"B+",J26&gt;=9,"A")</f>
        <v>C+</v>
      </c>
    </row>
    <row r="27" spans="1:11" ht="31.2">
      <c r="A27" s="54">
        <v>21</v>
      </c>
      <c r="B27" s="55" t="s">
        <v>148</v>
      </c>
      <c r="C27" s="1" t="str">
        <v>Ngô Hùng Vĩ</v>
      </c>
      <c r="D27" s="1">
        <v>0.5</v>
      </c>
      <c r="E27" s="1">
        <v>0.4</v>
      </c>
      <c r="F27" s="1">
        <v>0.45</v>
      </c>
      <c r="G27" s="1">
        <v>1.35</v>
      </c>
      <c r="H27" s="1">
        <v>6.7</v>
      </c>
      <c r="I27" s="7">
        <f t="shared" si="0"/>
        <v>6.7</v>
      </c>
      <c r="J27" s="20">
        <f>IFERROR(ROUND(IF(OR(G27=0,IFERROR(VALUE(LEFT(B27,1)),99)&gt; 2),0,I27+IFERROR(VLOOKUP(VALUE(LEFT(B27,1)),'Cac bảng tham chiếu và thống kê'!$E$3:$F$5,2,FALSE),0)),1),0)</f>
        <v>7.7</v>
      </c>
      <c r="K27" s="20" t="str" cm="1">
        <f t="array" ref="K27">_xlfn.IFS(J27&lt;4,"F",J27&lt;5,"D",J27&lt;5.5,"D+",J27&lt;6.5,"C",J27&lt;7,"C+",J27&lt;8,"B",J27&lt;9,"B+",J27&gt;=9,"A")</f>
        <v>B</v>
      </c>
    </row>
    <row r="28" spans="1:11" ht="31.2">
      <c r="A28" s="54">
        <v>22</v>
      </c>
      <c r="B28" s="55" t="s">
        <v>149</v>
      </c>
      <c r="C28" s="1" t="str">
        <v>Lê Thanh Tùng</v>
      </c>
      <c r="D28" s="1">
        <v>0.4</v>
      </c>
      <c r="E28" s="1">
        <v>0.4</v>
      </c>
      <c r="F28" s="1">
        <v>0.4</v>
      </c>
      <c r="G28" s="1">
        <v>0</v>
      </c>
      <c r="H28" s="1">
        <v>4.5</v>
      </c>
      <c r="I28" s="7">
        <f t="shared" si="0"/>
        <v>3.9</v>
      </c>
      <c r="J28" s="20">
        <f>IFERROR(ROUND(IF(OR(G28=0,IFERROR(VALUE(LEFT(B28,1)),99)&gt; 2),0,I28+IFERROR(VLOOKUP(VALUE(LEFT(B28,1)),'Cac bảng tham chiếu và thống kê'!$E$3:$F$5,2,FALSE),0)),1),0)</f>
        <v>0</v>
      </c>
      <c r="K28" s="20" t="str" cm="1">
        <f t="array" ref="K28">_xlfn.IFS(J28&lt;4,"F",J28&lt;5,"D",J28&lt;5.5,"D+",J28&lt;6.5,"C",J28&lt;7,"C+",J28&lt;8,"B",J28&lt;9,"B+",J28&gt;=9,"A")</f>
        <v>F</v>
      </c>
    </row>
    <row r="29" spans="1:11" ht="31.2">
      <c r="A29" s="54">
        <v>23</v>
      </c>
      <c r="B29" s="55" t="s">
        <v>150</v>
      </c>
      <c r="C29" s="1" t="str">
        <v>Lê Hồng Quốc Vương</v>
      </c>
      <c r="D29" s="1">
        <v>0.5</v>
      </c>
      <c r="E29" s="1">
        <v>0.5</v>
      </c>
      <c r="F29" s="1">
        <v>0.5</v>
      </c>
      <c r="G29" s="1">
        <v>1.5</v>
      </c>
      <c r="H29" s="1">
        <v>7.5</v>
      </c>
      <c r="I29" s="7">
        <f t="shared" si="0"/>
        <v>7.5</v>
      </c>
      <c r="J29" s="20">
        <f>IFERROR(ROUND(IF(OR(G29=0,IFERROR(VALUE(LEFT(B29,1)),99)&gt; 2),0,I29+IFERROR(VLOOKUP(VALUE(LEFT(B29,1)),'Cac bảng tham chiếu và thống kê'!$E$3:$F$5,2,FALSE),0)),1),0)</f>
        <v>8.5</v>
      </c>
      <c r="K29" s="20" t="str" cm="1">
        <f t="array" ref="K29">_xlfn.IFS(J29&lt;4,"F",J29&lt;5,"D",J29&lt;5.5,"D+",J29&lt;6.5,"C",J29&lt;7,"C+",J29&lt;8,"B",J29&lt;9,"B+",J29&gt;=9,"A")</f>
        <v>B+</v>
      </c>
    </row>
    <row r="30" spans="1:11" ht="31.2">
      <c r="A30" s="54">
        <v>24</v>
      </c>
      <c r="B30" s="55" t="s">
        <v>151</v>
      </c>
      <c r="C30" s="1" t="str">
        <v>Huỳnh Hoàng Ẩn</v>
      </c>
      <c r="D30" s="1">
        <v>0.45</v>
      </c>
      <c r="E30" s="1">
        <v>0.3</v>
      </c>
      <c r="F30" s="1">
        <v>0.45</v>
      </c>
      <c r="G30" s="1">
        <v>1.2</v>
      </c>
      <c r="H30" s="1">
        <v>8.8000000000000007</v>
      </c>
      <c r="I30" s="7">
        <f t="shared" si="0"/>
        <v>7.7</v>
      </c>
      <c r="J30" s="20">
        <f>IFERROR(ROUND(IF(OR(G30=0,IFERROR(VALUE(LEFT(B30,1)),99)&gt; 2),0,I30+IFERROR(VLOOKUP(VALUE(LEFT(B30,1)),'Cac bảng tham chiếu và thống kê'!$E$3:$F$5,2,FALSE),0)),1),0)</f>
        <v>8</v>
      </c>
      <c r="K30" s="20" t="str" cm="1">
        <f t="array" ref="K30">_xlfn.IFS(J30&lt;4,"F",J30&lt;5,"D",J30&lt;5.5,"D+",J30&lt;6.5,"C",J30&lt;7,"C+",J30&lt;8,"B",J30&lt;9,"B+",J30&gt;=9,"A")</f>
        <v>B+</v>
      </c>
    </row>
    <row r="31" spans="1:11" ht="31.2">
      <c r="A31" s="54">
        <v>25</v>
      </c>
      <c r="B31" s="55" t="s">
        <v>152</v>
      </c>
      <c r="C31" s="1" t="str">
        <v>Hồ Thị Mỷ Huyền</v>
      </c>
      <c r="D31" s="1">
        <v>0.3</v>
      </c>
      <c r="E31" s="1">
        <v>0.3</v>
      </c>
      <c r="F31" s="1">
        <v>0.4</v>
      </c>
      <c r="G31" s="1">
        <v>0.75</v>
      </c>
      <c r="H31" s="1">
        <v>6.8</v>
      </c>
      <c r="I31" s="7">
        <f t="shared" si="0"/>
        <v>5.8</v>
      </c>
      <c r="J31" s="20">
        <f>IFERROR(ROUND(IF(OR(G31=0,IFERROR(VALUE(LEFT(B31,1)),99)&gt; 2),0,I31+IFERROR(VLOOKUP(VALUE(LEFT(B31,1)),'Cac bảng tham chiếu và thống kê'!$E$3:$F$5,2,FALSE),0)),1),0)</f>
        <v>6.3</v>
      </c>
      <c r="K31" s="20" t="str" cm="1">
        <f t="array" ref="K31">_xlfn.IFS(J31&lt;4,"F",J31&lt;5,"D",J31&lt;5.5,"D+",J31&lt;6.5,"C",J31&lt;7,"C+",J31&lt;8,"B",J31&lt;9,"B+",J31&gt;=9,"A")</f>
        <v>C</v>
      </c>
    </row>
    <row r="32" spans="1:11" ht="31.2">
      <c r="A32" s="54">
        <v>26</v>
      </c>
      <c r="B32" s="55" t="s">
        <v>153</v>
      </c>
      <c r="C32" s="1" t="str">
        <v>Đặng Trung Kiên</v>
      </c>
      <c r="D32" s="1">
        <v>0.5</v>
      </c>
      <c r="E32" s="1">
        <v>0.3</v>
      </c>
      <c r="F32" s="1">
        <v>0.45</v>
      </c>
      <c r="G32" s="1">
        <v>1</v>
      </c>
      <c r="H32" s="1">
        <v>7.8</v>
      </c>
      <c r="I32" s="7">
        <f t="shared" si="0"/>
        <v>6.9</v>
      </c>
      <c r="J32" s="20">
        <f>IFERROR(ROUND(IF(OR(G32=0,IFERROR(VALUE(LEFT(B32,1)),99)&gt; 2),0,I32+IFERROR(VLOOKUP(VALUE(LEFT(B32,1)),'Cac bảng tham chiếu và thống kê'!$E$3:$F$5,2,FALSE),0)),1),0)</f>
        <v>7.9</v>
      </c>
      <c r="K32" s="20" t="str" cm="1">
        <f t="array" ref="K32">_xlfn.IFS(J32&lt;4,"F",J32&lt;5,"D",J32&lt;5.5,"D+",J32&lt;6.5,"C",J32&lt;7,"C+",J32&lt;8,"B",J32&lt;9,"B+",J32&gt;=9,"A")</f>
        <v>B</v>
      </c>
    </row>
    <row r="33" spans="1:11" ht="31.2">
      <c r="A33" s="54">
        <v>27</v>
      </c>
      <c r="B33" s="55" t="s">
        <v>154</v>
      </c>
      <c r="C33" s="1" t="str">
        <v>Ngụy Hữu Lộc</v>
      </c>
      <c r="D33" s="1">
        <v>0.5</v>
      </c>
      <c r="E33" s="1">
        <v>0.4</v>
      </c>
      <c r="F33" s="1">
        <v>0.45</v>
      </c>
      <c r="G33" s="1">
        <v>1.5</v>
      </c>
      <c r="H33" s="1">
        <v>8.8000000000000007</v>
      </c>
      <c r="I33" s="7">
        <f t="shared" si="0"/>
        <v>8.1</v>
      </c>
      <c r="J33" s="20">
        <f>IFERROR(ROUND(IF(OR(G33=0,IFERROR(VALUE(LEFT(B33,1)),99)&gt; 2),0,I33+IFERROR(VLOOKUP(VALUE(LEFT(B33,1)),'Cac bảng tham chiếu và thống kê'!$E$3:$F$5,2,FALSE),0)),1),0)</f>
        <v>9.1</v>
      </c>
      <c r="K33" s="20" t="str" cm="1">
        <f t="array" ref="K33">_xlfn.IFS(J33&lt;4,"F",J33&lt;5,"D",J33&lt;5.5,"D+",J33&lt;6.5,"C",J33&lt;7,"C+",J33&lt;8,"B",J33&lt;9,"B+",J33&gt;=9,"A")</f>
        <v>A</v>
      </c>
    </row>
    <row r="34" spans="1:11" ht="31.2">
      <c r="A34" s="54">
        <v>28</v>
      </c>
      <c r="B34" s="55" t="s">
        <v>155</v>
      </c>
      <c r="C34" s="1" t="str">
        <v>Nguyễn Trà Mi</v>
      </c>
      <c r="D34" s="1">
        <v>0.5</v>
      </c>
      <c r="E34" s="1">
        <v>0.45</v>
      </c>
      <c r="F34" s="1">
        <v>0.45</v>
      </c>
      <c r="G34" s="1">
        <v>1</v>
      </c>
      <c r="H34" s="1">
        <v>7.8</v>
      </c>
      <c r="I34" s="7">
        <f t="shared" si="0"/>
        <v>7.1</v>
      </c>
      <c r="J34" s="20">
        <f>IFERROR(ROUND(IF(OR(G34=0,IFERROR(VALUE(LEFT(B34,1)),99)&gt; 2),0,I34+IFERROR(VLOOKUP(VALUE(LEFT(B34,1)),'Cac bảng tham chiếu và thống kê'!$E$3:$F$5,2,FALSE),0)),1),0)</f>
        <v>8.1</v>
      </c>
      <c r="K34" s="20" t="str" cm="1">
        <f t="array" ref="K34">_xlfn.IFS(J34&lt;4,"F",J34&lt;5,"D",J34&lt;5.5,"D+",J34&lt;6.5,"C",J34&lt;7,"C+",J34&lt;8,"B",J34&lt;9,"B+",J34&gt;=9,"A")</f>
        <v>B+</v>
      </c>
    </row>
    <row r="35" spans="1:11" ht="31.2">
      <c r="A35" s="54">
        <v>29</v>
      </c>
      <c r="B35" s="55" t="s">
        <v>156</v>
      </c>
      <c r="C35" s="1" t="str">
        <v>Lại Ngọc Hoàng Phi</v>
      </c>
      <c r="D35" s="1">
        <v>0.5</v>
      </c>
      <c r="E35" s="1">
        <v>0.5</v>
      </c>
      <c r="F35" s="1">
        <v>0.5</v>
      </c>
      <c r="G35" s="1">
        <v>0</v>
      </c>
      <c r="H35" s="1">
        <v>7.7</v>
      </c>
      <c r="I35" s="7">
        <f t="shared" si="0"/>
        <v>6.1</v>
      </c>
      <c r="J35" s="20">
        <f>IFERROR(ROUND(IF(OR(G35=0,IFERROR(VALUE(LEFT(B35,1)),99)&gt; 2),0,I35+IFERROR(VLOOKUP(VALUE(LEFT(B35,1)),'Cac bảng tham chiếu và thống kê'!$E$3:$F$5,2,FALSE),0)),1),0)</f>
        <v>0</v>
      </c>
      <c r="K35" s="20" t="str" cm="1">
        <f t="array" ref="K35">_xlfn.IFS(J35&lt;4,"F",J35&lt;5,"D",J35&lt;5.5,"D+",J35&lt;6.5,"C",J35&lt;7,"C+",J35&lt;8,"B",J35&lt;9,"B+",J35&gt;=9,"A")</f>
        <v>F</v>
      </c>
    </row>
    <row r="36" spans="1:11" ht="31.2">
      <c r="A36" s="54">
        <v>30</v>
      </c>
      <c r="B36" s="55" t="s">
        <v>157</v>
      </c>
      <c r="C36" s="1" t="str">
        <v>Nguyễn Khắc Minh Phúc</v>
      </c>
      <c r="D36" s="1">
        <v>0.5</v>
      </c>
      <c r="E36" s="1">
        <v>0.4</v>
      </c>
      <c r="F36" s="1">
        <v>0.45</v>
      </c>
      <c r="G36" s="1">
        <v>1</v>
      </c>
      <c r="H36" s="1">
        <v>-3</v>
      </c>
      <c r="I36" s="7">
        <f t="shared" si="0"/>
        <v>0</v>
      </c>
      <c r="J36" s="20">
        <f>IFERROR(ROUND(IF(OR(G36=0,IFERROR(VALUE(LEFT(B36,1)),99)&gt; 2),0,I36+IFERROR(VLOOKUP(VALUE(LEFT(B36,1)),'Cac bảng tham chiếu và thống kê'!$E$3:$F$5,2,FALSE),0)),1),0)</f>
        <v>0</v>
      </c>
      <c r="K36" s="20" t="str" cm="1">
        <f t="array" ref="K36">_xlfn.IFS(J36&lt;4,"F",J36&lt;5,"D",J36&lt;5.5,"D+",J36&lt;6.5,"C",J36&lt;7,"C+",J36&lt;8,"B",J36&lt;9,"B+",J36&gt;=9,"A")</f>
        <v>F</v>
      </c>
    </row>
    <row r="37" spans="1:11" ht="31.2">
      <c r="A37" s="54">
        <v>31</v>
      </c>
      <c r="B37" s="55" t="s">
        <v>158</v>
      </c>
      <c r="C37" s="1" t="str">
        <v>Trần Thị Hoàng Quyên</v>
      </c>
      <c r="D37" s="1">
        <v>0.4</v>
      </c>
      <c r="E37" s="1">
        <v>0.5</v>
      </c>
      <c r="F37" s="1">
        <v>0.5</v>
      </c>
      <c r="G37" s="1">
        <v>1</v>
      </c>
      <c r="H37" s="1">
        <v>9.1999999999999993</v>
      </c>
      <c r="I37" s="7">
        <f t="shared" si="0"/>
        <v>7.9</v>
      </c>
      <c r="J37" s="20">
        <f>IFERROR(ROUND(IF(OR(G37=0,IFERROR(VALUE(LEFT(B37,1)),99)&gt; 2),0,I37+IFERROR(VLOOKUP(VALUE(LEFT(B37,1)),'Cac bảng tham chiếu và thống kê'!$E$3:$F$5,2,FALSE),0)),1),0)</f>
        <v>8.9</v>
      </c>
      <c r="K37" s="20" t="str" cm="1">
        <f t="array" ref="K37">_xlfn.IFS(J37&lt;4,"F",J37&lt;5,"D",J37&lt;5.5,"D+",J37&lt;6.5,"C",J37&lt;7,"C+",J37&lt;8,"B",J37&lt;9,"B+",J37&gt;=9,"A")</f>
        <v>B+</v>
      </c>
    </row>
    <row r="38" spans="1:11" ht="31.2">
      <c r="A38" s="54">
        <v>32</v>
      </c>
      <c r="B38" s="55" t="s">
        <v>159</v>
      </c>
      <c r="C38" s="1" t="str">
        <v>Trương Quốc Thái</v>
      </c>
      <c r="D38" s="1">
        <v>0.4</v>
      </c>
      <c r="E38" s="1">
        <v>0.4</v>
      </c>
      <c r="F38" s="1">
        <v>0.45</v>
      </c>
      <c r="G38" s="1">
        <v>1</v>
      </c>
      <c r="H38" s="1">
        <v>7.5</v>
      </c>
      <c r="I38" s="7">
        <f t="shared" si="0"/>
        <v>6.8</v>
      </c>
      <c r="J38" s="20">
        <f>IFERROR(ROUND(IF(OR(G38=0,IFERROR(VALUE(LEFT(B38,1)),99)&gt; 2),0,I38+IFERROR(VLOOKUP(VALUE(LEFT(B38,1)),'Cac bảng tham chiếu và thống kê'!$E$3:$F$5,2,FALSE),0)),1),0)</f>
        <v>7.8</v>
      </c>
      <c r="K38" s="20" t="str" cm="1">
        <f t="array" ref="K38">_xlfn.IFS(J38&lt;4,"F",J38&lt;5,"D",J38&lt;5.5,"D+",J38&lt;6.5,"C",J38&lt;7,"C+",J38&lt;8,"B",J38&lt;9,"B+",J38&gt;=9,"A")</f>
        <v>B</v>
      </c>
    </row>
    <row r="39" spans="1:11" ht="31.2">
      <c r="A39" s="54">
        <v>33</v>
      </c>
      <c r="B39" s="55" t="s">
        <v>160</v>
      </c>
      <c r="C39" s="1" t="str">
        <v>Nguyễn Thị Phương Thảo</v>
      </c>
      <c r="D39" s="1">
        <v>0.4</v>
      </c>
      <c r="E39" s="1">
        <v>0.45</v>
      </c>
      <c r="F39" s="1">
        <v>0.45</v>
      </c>
      <c r="G39" s="1">
        <v>1</v>
      </c>
      <c r="H39" s="1">
        <v>-3</v>
      </c>
      <c r="I39" s="7">
        <f t="shared" si="0"/>
        <v>0</v>
      </c>
      <c r="J39" s="20">
        <f>IFERROR(ROUND(IF(OR(G39=0,IFERROR(VALUE(LEFT(B39,1)),99)&gt; 2),0,I39+IFERROR(VLOOKUP(VALUE(LEFT(B39,1)),'Cac bảng tham chiếu và thống kê'!$E$3:$F$5,2,FALSE),0)),1),0)</f>
        <v>0</v>
      </c>
      <c r="K39" s="20" t="str" cm="1">
        <f t="array" ref="K39">_xlfn.IFS(J39&lt;4,"F",J39&lt;5,"D",J39&lt;5.5,"D+",J39&lt;6.5,"C",J39&lt;7,"C+",J39&lt;8,"B",J39&lt;9,"B+",J39&gt;=9,"A")</f>
        <v>F</v>
      </c>
    </row>
    <row r="40" spans="1:11" ht="31.2">
      <c r="A40" s="54">
        <v>34</v>
      </c>
      <c r="B40" s="55" t="s">
        <v>161</v>
      </c>
      <c r="C40" s="1" t="str">
        <v>Nguyễn Chí Tôn</v>
      </c>
      <c r="D40" s="1">
        <v>0.4</v>
      </c>
      <c r="E40" s="1">
        <v>0</v>
      </c>
      <c r="F40" s="1">
        <v>0.45</v>
      </c>
      <c r="G40" s="1">
        <v>0.75</v>
      </c>
      <c r="H40" s="1">
        <v>8.3000000000000007</v>
      </c>
      <c r="I40" s="7">
        <f t="shared" si="0"/>
        <v>6.6</v>
      </c>
      <c r="J40" s="20">
        <f>IFERROR(ROUND(IF(OR(G40=0,IFERROR(VALUE(LEFT(B40,1)),99)&gt; 2),0,I40+IFERROR(VLOOKUP(VALUE(LEFT(B40,1)),'Cac bảng tham chiếu và thống kê'!$E$3:$F$5,2,FALSE),0)),1),0)</f>
        <v>7.1</v>
      </c>
      <c r="K40" s="20" t="str" cm="1">
        <f t="array" ref="K40">_xlfn.IFS(J40&lt;4,"F",J40&lt;5,"D",J40&lt;5.5,"D+",J40&lt;6.5,"C",J40&lt;7,"C+",J40&lt;8,"B",J40&lt;9,"B+",J40&gt;=9,"A")</f>
        <v>B</v>
      </c>
    </row>
    <row r="41" spans="1:11" ht="31.2">
      <c r="A41" s="54">
        <v>35</v>
      </c>
      <c r="B41" s="55" t="s">
        <v>162</v>
      </c>
      <c r="C41" s="1" t="str">
        <v>Trịnh Uyên</v>
      </c>
      <c r="D41" s="1">
        <v>0.5</v>
      </c>
      <c r="E41" s="1">
        <v>0</v>
      </c>
      <c r="F41" s="1">
        <v>0</v>
      </c>
      <c r="G41" s="1">
        <v>0</v>
      </c>
      <c r="H41" s="1">
        <v>7.5</v>
      </c>
      <c r="I41" s="7">
        <f t="shared" si="0"/>
        <v>5</v>
      </c>
      <c r="J41" s="20">
        <f>IFERROR(ROUND(IF(OR(G41=0,IFERROR(VALUE(LEFT(B41,1)),99)&gt; 2),0,I41+IFERROR(VLOOKUP(VALUE(LEFT(B41,1)),'Cac bảng tham chiếu và thống kê'!$E$3:$F$5,2,FALSE),0)),1),0)</f>
        <v>0</v>
      </c>
      <c r="K41" s="20" t="str" cm="1">
        <f t="array" ref="K41">_xlfn.IFS(J41&lt;4,"F",J41&lt;5,"D",J41&lt;5.5,"D+",J41&lt;6.5,"C",J41&lt;7,"C+",J41&lt;8,"B",J41&lt;9,"B+",J41&gt;=9,"A")</f>
        <v>F</v>
      </c>
    </row>
    <row r="42" spans="1:11" ht="31.2">
      <c r="A42" s="54">
        <v>36</v>
      </c>
      <c r="B42" s="55" t="s">
        <v>163</v>
      </c>
      <c r="C42" s="1" t="str">
        <v>Nguyễn Anh Thư</v>
      </c>
      <c r="D42" s="1">
        <v>0.5</v>
      </c>
      <c r="E42" s="1">
        <v>0.35</v>
      </c>
      <c r="F42" s="1">
        <v>0.45</v>
      </c>
      <c r="G42" s="1">
        <v>0.5</v>
      </c>
      <c r="H42" s="1">
        <v>5.5</v>
      </c>
      <c r="I42" s="7">
        <f t="shared" si="0"/>
        <v>5.0999999999999996</v>
      </c>
      <c r="J42" s="20">
        <f>IFERROR(ROUND(IF(OR(G42=0,IFERROR(VALUE(LEFT(B42,1)),99)&gt; 2),0,I42+IFERROR(VLOOKUP(VALUE(LEFT(B42,1)),'Cac bảng tham chiếu và thống kê'!$E$3:$F$5,2,FALSE),0)),1),0)</f>
        <v>5.6</v>
      </c>
      <c r="K42" s="20" t="str" cm="1">
        <f t="array" ref="K42">_xlfn.IFS(J42&lt;4,"F",J42&lt;5,"D",J42&lt;5.5,"D+",J42&lt;6.5,"C",J42&lt;7,"C+",J42&lt;8,"B",J42&lt;9,"B+",J42&gt;=9,"A")</f>
        <v>C</v>
      </c>
    </row>
    <row r="43" spans="1:11" ht="31.2">
      <c r="A43" s="54">
        <v>37</v>
      </c>
      <c r="B43" s="55" t="s">
        <v>164</v>
      </c>
      <c r="C43" s="1" t="str">
        <v>Huỳnh Lê Tỷ</v>
      </c>
      <c r="D43" s="1">
        <v>0.5</v>
      </c>
      <c r="E43" s="1">
        <v>0.4</v>
      </c>
      <c r="F43" s="1">
        <v>0.4</v>
      </c>
      <c r="G43" s="1">
        <v>0.3</v>
      </c>
      <c r="H43" s="1">
        <v>6.7</v>
      </c>
      <c r="I43" s="7">
        <f t="shared" si="0"/>
        <v>5.6</v>
      </c>
      <c r="J43" s="20">
        <f>IFERROR(ROUND(IF(OR(G43=0,IFERROR(VALUE(LEFT(B43,1)),99)&gt; 2),0,I43+IFERROR(VLOOKUP(VALUE(LEFT(B43,1)),'Cac bảng tham chiếu và thống kê'!$E$3:$F$5,2,FALSE),0)),1),0)</f>
        <v>6.6</v>
      </c>
      <c r="K43" s="20" t="str" cm="1">
        <f t="array" ref="K43">_xlfn.IFS(J43&lt;4,"F",J43&lt;5,"D",J43&lt;5.5,"D+",J43&lt;6.5,"C",J43&lt;7,"C+",J43&lt;8,"B",J43&lt;9,"B+",J43&gt;=9,"A")</f>
        <v>C+</v>
      </c>
    </row>
    <row r="44" spans="1:11" ht="31.2">
      <c r="A44" s="54">
        <v>38</v>
      </c>
      <c r="B44" s="55" t="s">
        <v>165</v>
      </c>
      <c r="C44" s="1" t="str">
        <v>Nguyễn Ngọc Luyến</v>
      </c>
      <c r="D44" s="1">
        <v>0.3</v>
      </c>
      <c r="E44" s="1">
        <v>0.4</v>
      </c>
      <c r="F44" s="1">
        <v>0.45</v>
      </c>
      <c r="G44" s="1">
        <v>1</v>
      </c>
      <c r="H44" s="1">
        <v>5.5</v>
      </c>
      <c r="I44" s="7">
        <f t="shared" si="0"/>
        <v>5.5</v>
      </c>
      <c r="J44" s="20">
        <f>IFERROR(ROUND(IF(OR(G44=0,IFERROR(VALUE(LEFT(B44,1)),99)&gt; 2),0,I44+IFERROR(VLOOKUP(VALUE(LEFT(B44,1)),'Cac bảng tham chiếu và thống kê'!$E$3:$F$5,2,FALSE),0)),1),0)</f>
        <v>6.5</v>
      </c>
      <c r="K44" s="20" t="str" cm="1">
        <f t="array" ref="K44">_xlfn.IFS(J44&lt;4,"F",J44&lt;5,"D",J44&lt;5.5,"D+",J44&lt;6.5,"C",J44&lt;7,"C+",J44&lt;8,"B",J44&lt;9,"B+",J44&gt;=9,"A")</f>
        <v>C+</v>
      </c>
    </row>
    <row r="45" spans="1:11" ht="31.2">
      <c r="A45" s="54">
        <v>39</v>
      </c>
      <c r="B45" s="55" t="s">
        <v>166</v>
      </c>
      <c r="C45" s="1" t="str">
        <v>Võ Thị Thùy Trang</v>
      </c>
      <c r="D45" s="1">
        <v>0.4</v>
      </c>
      <c r="E45" s="1">
        <v>0.4</v>
      </c>
      <c r="F45" s="1">
        <v>0.4</v>
      </c>
      <c r="G45" s="1">
        <v>0.75</v>
      </c>
      <c r="H45" s="1">
        <v>3.2</v>
      </c>
      <c r="I45" s="7">
        <f t="shared" si="0"/>
        <v>3.9</v>
      </c>
      <c r="J45" s="20">
        <f>IFERROR(ROUND(IF(OR(G45=0,IFERROR(VALUE(LEFT(B45,1)),99)&gt; 2),0,I45+IFERROR(VLOOKUP(VALUE(LEFT(B45,1)),'Cac bảng tham chiếu và thống kê'!$E$3:$F$5,2,FALSE),0)),1),0)</f>
        <v>4.4000000000000004</v>
      </c>
      <c r="K45" s="20" t="str" cm="1">
        <f t="array" ref="K45">_xlfn.IFS(J45&lt;4,"F",J45&lt;5,"D",J45&lt;5.5,"D+",J45&lt;6.5,"C",J45&lt;7,"C+",J45&lt;8,"B",J45&lt;9,"B+",J45&gt;=9,"A")</f>
        <v>D</v>
      </c>
    </row>
  </sheetData>
  <mergeCells count="7">
    <mergeCell ref="B1:H1"/>
    <mergeCell ref="D2:E2"/>
    <mergeCell ref="D3:E3"/>
    <mergeCell ref="D4:E4"/>
    <mergeCell ref="F2:I2"/>
    <mergeCell ref="F3:G3"/>
    <mergeCell ref="F4:G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8456-44C3-41FD-96F0-D6CE8687FE32}">
  <dimension ref="A1:D41"/>
  <sheetViews>
    <sheetView topLeftCell="A31" workbookViewId="0">
      <selection activeCell="E48" sqref="E48"/>
    </sheetView>
  </sheetViews>
  <sheetFormatPr defaultRowHeight="14.4"/>
  <cols>
    <col min="1" max="1" width="3.77734375" bestFit="1" customWidth="1"/>
    <col min="2" max="2" width="9.109375" bestFit="1" customWidth="1"/>
    <col min="3" max="3" width="16.77734375" bestFit="1" customWidth="1"/>
    <col min="4" max="4" width="12" bestFit="1" customWidth="1"/>
  </cols>
  <sheetData>
    <row r="1" spans="1:4">
      <c r="A1" s="31" t="s">
        <v>53</v>
      </c>
      <c r="B1" s="32"/>
      <c r="C1" s="32"/>
      <c r="D1" s="33"/>
    </row>
    <row r="2" spans="1:4" ht="15" thickBot="1">
      <c r="A2" s="12" t="s">
        <v>10</v>
      </c>
      <c r="B2" s="12" t="s">
        <v>25</v>
      </c>
      <c r="C2" s="12" t="s">
        <v>12</v>
      </c>
      <c r="D2" s="12" t="s">
        <v>53</v>
      </c>
    </row>
    <row r="3" spans="1:4" ht="31.8" thickBot="1">
      <c r="A3" s="44">
        <v>1</v>
      </c>
      <c r="B3" s="45" t="s">
        <v>27</v>
      </c>
      <c r="C3" s="45" t="s">
        <v>52</v>
      </c>
      <c r="D3" s="48">
        <v>4.2</v>
      </c>
    </row>
    <row r="4" spans="1:4" ht="31.8" thickBot="1">
      <c r="A4" s="46">
        <v>2</v>
      </c>
      <c r="B4" s="47" t="s">
        <v>28</v>
      </c>
      <c r="C4" s="47" t="s">
        <v>41</v>
      </c>
      <c r="D4" s="49">
        <v>5.8</v>
      </c>
    </row>
    <row r="5" spans="1:4" ht="31.8" thickBot="1">
      <c r="A5" s="46">
        <v>3</v>
      </c>
      <c r="B5" s="47" t="s">
        <v>29</v>
      </c>
      <c r="C5" s="47" t="s">
        <v>42</v>
      </c>
      <c r="D5" s="49">
        <v>5.8</v>
      </c>
    </row>
    <row r="6" spans="1:4" ht="31.8" thickBot="1">
      <c r="A6" s="46">
        <v>4</v>
      </c>
      <c r="B6" s="47" t="s">
        <v>30</v>
      </c>
      <c r="C6" s="47" t="s">
        <v>43</v>
      </c>
      <c r="D6" s="49">
        <v>4.5</v>
      </c>
    </row>
    <row r="7" spans="1:4" ht="31.8" thickBot="1">
      <c r="A7" s="46">
        <v>5</v>
      </c>
      <c r="B7" s="47" t="s">
        <v>31</v>
      </c>
      <c r="C7" s="47" t="s">
        <v>44</v>
      </c>
      <c r="D7" s="49">
        <v>5.5</v>
      </c>
    </row>
    <row r="8" spans="1:4" ht="31.8" thickBot="1">
      <c r="A8" s="46">
        <v>6</v>
      </c>
      <c r="B8" s="47" t="s">
        <v>32</v>
      </c>
      <c r="C8" s="47" t="s">
        <v>126</v>
      </c>
      <c r="D8" s="49">
        <v>7.5</v>
      </c>
    </row>
    <row r="9" spans="1:4" ht="31.8" thickBot="1">
      <c r="A9" s="46">
        <v>7</v>
      </c>
      <c r="B9" s="47" t="s">
        <v>33</v>
      </c>
      <c r="C9" s="47" t="s">
        <v>45</v>
      </c>
      <c r="D9" s="49">
        <v>5.3</v>
      </c>
    </row>
    <row r="10" spans="1:4" ht="31.8" thickBot="1">
      <c r="A10" s="46">
        <v>8</v>
      </c>
      <c r="B10" s="47" t="s">
        <v>127</v>
      </c>
      <c r="C10" s="47" t="s">
        <v>128</v>
      </c>
      <c r="D10" s="49">
        <v>7.7</v>
      </c>
    </row>
    <row r="11" spans="1:4" ht="31.8" thickBot="1">
      <c r="A11" s="46">
        <v>9</v>
      </c>
      <c r="B11" s="47" t="s">
        <v>131</v>
      </c>
      <c r="C11" s="47" t="s">
        <v>132</v>
      </c>
      <c r="D11" s="49">
        <v>-3</v>
      </c>
    </row>
    <row r="12" spans="1:4" ht="31.8" thickBot="1">
      <c r="A12" s="46">
        <v>10</v>
      </c>
      <c r="B12" s="47" t="s">
        <v>34</v>
      </c>
      <c r="C12" s="47" t="s">
        <v>98</v>
      </c>
      <c r="D12" s="49">
        <v>6.8</v>
      </c>
    </row>
    <row r="13" spans="1:4" ht="31.8" thickBot="1">
      <c r="A13" s="46">
        <v>11</v>
      </c>
      <c r="B13" s="47" t="s">
        <v>35</v>
      </c>
      <c r="C13" s="47" t="s">
        <v>133</v>
      </c>
      <c r="D13" s="49">
        <v>6.3</v>
      </c>
    </row>
    <row r="14" spans="1:4" ht="31.8" thickBot="1">
      <c r="A14" s="46">
        <v>12</v>
      </c>
      <c r="B14" s="47" t="s">
        <v>36</v>
      </c>
      <c r="C14" s="47" t="s">
        <v>123</v>
      </c>
      <c r="D14" s="49">
        <v>8.3000000000000007</v>
      </c>
    </row>
    <row r="15" spans="1:4" ht="31.8" thickBot="1">
      <c r="A15" s="46">
        <v>13</v>
      </c>
      <c r="B15" s="47" t="s">
        <v>140</v>
      </c>
      <c r="C15" s="47" t="s">
        <v>141</v>
      </c>
      <c r="D15" s="49">
        <v>5.5</v>
      </c>
    </row>
    <row r="16" spans="1:4" ht="31.8" thickBot="1">
      <c r="A16" s="46">
        <v>14</v>
      </c>
      <c r="B16" s="47" t="s">
        <v>87</v>
      </c>
      <c r="C16" s="47" t="s">
        <v>88</v>
      </c>
      <c r="D16" s="49">
        <v>6</v>
      </c>
    </row>
    <row r="17" spans="1:4" ht="31.8" thickBot="1">
      <c r="A17" s="46">
        <v>15</v>
      </c>
      <c r="B17" s="47" t="s">
        <v>37</v>
      </c>
      <c r="C17" s="47" t="s">
        <v>46</v>
      </c>
      <c r="D17" s="49">
        <v>-3</v>
      </c>
    </row>
    <row r="18" spans="1:4" ht="31.8" thickBot="1">
      <c r="A18" s="46">
        <v>16</v>
      </c>
      <c r="B18" s="47" t="s">
        <v>111</v>
      </c>
      <c r="C18" s="47" t="s">
        <v>112</v>
      </c>
      <c r="D18" s="49">
        <v>5.7</v>
      </c>
    </row>
    <row r="19" spans="1:4" ht="31.8" thickBot="1">
      <c r="A19" s="46">
        <v>17</v>
      </c>
      <c r="B19" s="47" t="s">
        <v>38</v>
      </c>
      <c r="C19" s="47" t="s">
        <v>47</v>
      </c>
      <c r="D19" s="49">
        <v>7</v>
      </c>
    </row>
    <row r="20" spans="1:4" ht="31.8" thickBot="1">
      <c r="A20" s="46">
        <v>18</v>
      </c>
      <c r="B20" s="47" t="s">
        <v>115</v>
      </c>
      <c r="C20" s="47" t="s">
        <v>116</v>
      </c>
      <c r="D20" s="49">
        <v>6.5</v>
      </c>
    </row>
    <row r="21" spans="1:4" ht="31.8" thickBot="1">
      <c r="A21" s="46">
        <v>19</v>
      </c>
      <c r="B21" s="47" t="s">
        <v>39</v>
      </c>
      <c r="C21" s="47" t="s">
        <v>48</v>
      </c>
      <c r="D21" s="49">
        <v>-3</v>
      </c>
    </row>
    <row r="22" spans="1:4" ht="31.8" thickBot="1">
      <c r="A22" s="46">
        <v>20</v>
      </c>
      <c r="B22" s="47" t="s">
        <v>40</v>
      </c>
      <c r="C22" s="47" t="s">
        <v>91</v>
      </c>
      <c r="D22" s="49">
        <v>6.5</v>
      </c>
    </row>
    <row r="23" spans="1:4" ht="31.8" thickBot="1">
      <c r="A23" s="46">
        <v>21</v>
      </c>
      <c r="B23" s="47" t="s">
        <v>105</v>
      </c>
      <c r="C23" s="47" t="s">
        <v>106</v>
      </c>
      <c r="D23" s="49">
        <v>6.7</v>
      </c>
    </row>
    <row r="24" spans="1:4" ht="31.8" thickBot="1">
      <c r="A24" s="46">
        <v>22</v>
      </c>
      <c r="B24" s="47" t="s">
        <v>103</v>
      </c>
      <c r="C24" s="47" t="s">
        <v>104</v>
      </c>
      <c r="D24" s="49">
        <v>4.5</v>
      </c>
    </row>
    <row r="25" spans="1:4" ht="31.8" thickBot="1">
      <c r="A25" s="46">
        <v>23</v>
      </c>
      <c r="B25" s="47" t="s">
        <v>101</v>
      </c>
      <c r="C25" s="47" t="s">
        <v>102</v>
      </c>
      <c r="D25" s="49">
        <v>7.5</v>
      </c>
    </row>
    <row r="26" spans="1:4" ht="31.8" thickBot="1">
      <c r="A26" s="46">
        <v>24</v>
      </c>
      <c r="B26" s="47" t="s">
        <v>94</v>
      </c>
      <c r="C26" s="47" t="s">
        <v>95</v>
      </c>
      <c r="D26" s="49">
        <v>8.8000000000000007</v>
      </c>
    </row>
    <row r="27" spans="1:4" ht="31.8" thickBot="1">
      <c r="A27" s="46">
        <v>25</v>
      </c>
      <c r="B27" s="47" t="s">
        <v>92</v>
      </c>
      <c r="C27" s="47" t="s">
        <v>93</v>
      </c>
      <c r="D27" s="49">
        <v>6.8</v>
      </c>
    </row>
    <row r="28" spans="1:4" ht="31.8" thickBot="1">
      <c r="A28" s="46">
        <v>26</v>
      </c>
      <c r="B28" s="47" t="s">
        <v>89</v>
      </c>
      <c r="C28" s="47" t="s">
        <v>90</v>
      </c>
      <c r="D28" s="49">
        <v>7.8</v>
      </c>
    </row>
    <row r="29" spans="1:4" ht="31.8" thickBot="1">
      <c r="A29" s="46">
        <v>27</v>
      </c>
      <c r="B29" s="47" t="s">
        <v>107</v>
      </c>
      <c r="C29" s="47" t="s">
        <v>108</v>
      </c>
      <c r="D29" s="49">
        <v>8.8000000000000007</v>
      </c>
    </row>
    <row r="30" spans="1:4" ht="31.8" thickBot="1">
      <c r="A30" s="46">
        <v>28</v>
      </c>
      <c r="B30" s="47" t="s">
        <v>124</v>
      </c>
      <c r="C30" s="47" t="s">
        <v>125</v>
      </c>
      <c r="D30" s="49">
        <v>7.8</v>
      </c>
    </row>
    <row r="31" spans="1:4" ht="31.8" thickBot="1">
      <c r="A31" s="46">
        <v>29</v>
      </c>
      <c r="B31" s="47" t="s">
        <v>99</v>
      </c>
      <c r="C31" s="47" t="s">
        <v>100</v>
      </c>
      <c r="D31" s="49">
        <v>7.7</v>
      </c>
    </row>
    <row r="32" spans="1:4" ht="31.8" thickBot="1">
      <c r="A32" s="46">
        <v>30</v>
      </c>
      <c r="B32" s="47" t="s">
        <v>117</v>
      </c>
      <c r="C32" s="47" t="s">
        <v>118</v>
      </c>
      <c r="D32" s="49">
        <v>-3</v>
      </c>
    </row>
    <row r="33" spans="1:4" ht="31.8" thickBot="1">
      <c r="A33" s="46">
        <v>31</v>
      </c>
      <c r="B33" s="47" t="s">
        <v>129</v>
      </c>
      <c r="C33" s="47" t="s">
        <v>130</v>
      </c>
      <c r="D33" s="49">
        <v>9.1999999999999993</v>
      </c>
    </row>
    <row r="34" spans="1:4" ht="31.8" thickBot="1">
      <c r="A34" s="46">
        <v>32</v>
      </c>
      <c r="B34" s="47" t="s">
        <v>136</v>
      </c>
      <c r="C34" s="47" t="s">
        <v>137</v>
      </c>
      <c r="D34" s="49">
        <v>7.5</v>
      </c>
    </row>
    <row r="35" spans="1:4" ht="31.8" thickBot="1">
      <c r="A35" s="46">
        <v>33</v>
      </c>
      <c r="B35" s="47" t="s">
        <v>121</v>
      </c>
      <c r="C35" s="47" t="s">
        <v>122</v>
      </c>
      <c r="D35" s="49">
        <v>-3</v>
      </c>
    </row>
    <row r="36" spans="1:4" ht="31.8" thickBot="1">
      <c r="A36" s="46">
        <v>34</v>
      </c>
      <c r="B36" s="47" t="s">
        <v>113</v>
      </c>
      <c r="C36" s="47" t="s">
        <v>114</v>
      </c>
      <c r="D36" s="49">
        <v>8.3000000000000007</v>
      </c>
    </row>
    <row r="37" spans="1:4" ht="31.8" thickBot="1">
      <c r="A37" s="46">
        <v>35</v>
      </c>
      <c r="B37" s="47" t="s">
        <v>134</v>
      </c>
      <c r="C37" s="47" t="s">
        <v>135</v>
      </c>
      <c r="D37" s="49">
        <v>7.5</v>
      </c>
    </row>
    <row r="38" spans="1:4" ht="31.8" thickBot="1">
      <c r="A38" s="46">
        <v>36</v>
      </c>
      <c r="B38" s="47" t="s">
        <v>109</v>
      </c>
      <c r="C38" s="47" t="s">
        <v>110</v>
      </c>
      <c r="D38" s="49">
        <v>5.5</v>
      </c>
    </row>
    <row r="39" spans="1:4" ht="31.8" thickBot="1">
      <c r="A39" s="46">
        <v>37</v>
      </c>
      <c r="B39" s="47" t="s">
        <v>96</v>
      </c>
      <c r="C39" s="47" t="s">
        <v>97</v>
      </c>
      <c r="D39" s="49">
        <v>6.7</v>
      </c>
    </row>
    <row r="40" spans="1:4" ht="31.8" thickBot="1">
      <c r="A40" s="46">
        <v>38</v>
      </c>
      <c r="B40" s="47" t="s">
        <v>119</v>
      </c>
      <c r="C40" s="47" t="s">
        <v>120</v>
      </c>
      <c r="D40" s="49">
        <v>5.5</v>
      </c>
    </row>
    <row r="41" spans="1:4" ht="31.8" thickBot="1">
      <c r="A41" s="46">
        <v>39</v>
      </c>
      <c r="B41" s="47" t="s">
        <v>138</v>
      </c>
      <c r="C41" s="47" t="s">
        <v>139</v>
      </c>
      <c r="D41" s="49">
        <v>3.2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69E3-0A4F-49CB-A932-0F1EA089D4A1}">
  <dimension ref="A1:H52"/>
  <sheetViews>
    <sheetView zoomScale="40" zoomScaleNormal="40" workbookViewId="0">
      <selection activeCell="B14" sqref="B14"/>
    </sheetView>
  </sheetViews>
  <sheetFormatPr defaultRowHeight="14.4"/>
  <cols>
    <col min="1" max="1" width="24.5546875" bestFit="1" customWidth="1"/>
    <col min="2" max="2" width="10.109375" bestFit="1" customWidth="1"/>
    <col min="3" max="3" width="23.21875" bestFit="1" customWidth="1"/>
    <col min="4" max="4" width="3.77734375" customWidth="1"/>
    <col min="5" max="5" width="22.88671875" bestFit="1" customWidth="1"/>
    <col min="6" max="6" width="9.88671875" bestFit="1" customWidth="1"/>
  </cols>
  <sheetData>
    <row r="1" spans="1:8">
      <c r="A1" s="38" t="s">
        <v>54</v>
      </c>
      <c r="B1" s="39"/>
      <c r="C1" s="40"/>
      <c r="D1" s="14"/>
      <c r="E1" s="38" t="s">
        <v>56</v>
      </c>
      <c r="F1" s="40"/>
    </row>
    <row r="2" spans="1:8">
      <c r="A2" s="15" t="s">
        <v>13</v>
      </c>
      <c r="B2" s="15" t="s">
        <v>14</v>
      </c>
      <c r="C2" s="15" t="s">
        <v>55</v>
      </c>
      <c r="D2" s="14"/>
      <c r="E2" s="16" t="s">
        <v>57</v>
      </c>
      <c r="F2" s="16" t="s">
        <v>58</v>
      </c>
    </row>
    <row r="3" spans="1:8">
      <c r="A3" s="1">
        <v>0</v>
      </c>
      <c r="B3" s="13" t="s">
        <v>59</v>
      </c>
      <c r="C3" s="1">
        <v>0</v>
      </c>
      <c r="D3" s="1"/>
      <c r="E3" s="3">
        <v>0</v>
      </c>
      <c r="F3" s="1">
        <v>1</v>
      </c>
    </row>
    <row r="4" spans="1:8">
      <c r="A4" s="1">
        <v>4</v>
      </c>
      <c r="B4" s="13" t="s">
        <v>60</v>
      </c>
      <c r="C4" s="1">
        <v>1</v>
      </c>
      <c r="D4" s="1"/>
      <c r="E4" s="3">
        <v>1</v>
      </c>
      <c r="F4" s="1">
        <v>0.5</v>
      </c>
    </row>
    <row r="5" spans="1:8">
      <c r="A5" s="1">
        <v>5</v>
      </c>
      <c r="B5" s="13" t="s">
        <v>61</v>
      </c>
      <c r="C5" s="1">
        <v>1.5</v>
      </c>
      <c r="D5" s="1"/>
      <c r="E5" s="3">
        <v>2</v>
      </c>
      <c r="F5" s="1">
        <v>0.25</v>
      </c>
    </row>
    <row r="6" spans="1:8">
      <c r="A6" s="1">
        <v>5.5</v>
      </c>
      <c r="B6" s="13" t="s">
        <v>62</v>
      </c>
      <c r="C6" s="1">
        <v>2</v>
      </c>
      <c r="D6" s="1"/>
      <c r="E6" s="1"/>
      <c r="F6" s="1"/>
    </row>
    <row r="7" spans="1:8">
      <c r="A7" s="1">
        <v>6.5</v>
      </c>
      <c r="B7" s="13" t="s">
        <v>63</v>
      </c>
      <c r="C7" s="1">
        <v>2.5</v>
      </c>
      <c r="D7" s="1"/>
      <c r="E7" s="1"/>
      <c r="F7" s="1"/>
    </row>
    <row r="8" spans="1:8">
      <c r="A8" s="1">
        <v>7</v>
      </c>
      <c r="B8" s="13" t="s">
        <v>64</v>
      </c>
      <c r="C8" s="1">
        <v>3</v>
      </c>
      <c r="D8" s="1"/>
      <c r="E8" s="1"/>
      <c r="F8" s="1"/>
    </row>
    <row r="9" spans="1:8">
      <c r="A9" s="11">
        <v>8</v>
      </c>
      <c r="B9" s="13" t="s">
        <v>65</v>
      </c>
      <c r="C9" s="1">
        <v>3.5</v>
      </c>
      <c r="D9" s="1"/>
      <c r="E9" s="1"/>
      <c r="F9" s="1"/>
      <c r="H9" s="58"/>
    </row>
    <row r="10" spans="1:8">
      <c r="A10" s="1">
        <v>9</v>
      </c>
      <c r="B10" s="13" t="s">
        <v>66</v>
      </c>
      <c r="C10" s="1">
        <v>4</v>
      </c>
      <c r="D10" s="1"/>
      <c r="E10" s="1"/>
      <c r="F10" s="1"/>
      <c r="H10" s="58"/>
    </row>
    <row r="11" spans="1:8">
      <c r="A11" s="1"/>
      <c r="B11" s="1"/>
      <c r="C11" s="1"/>
      <c r="D11" s="1"/>
      <c r="E11" s="1"/>
      <c r="F11" s="1"/>
      <c r="H11" s="58"/>
    </row>
    <row r="12" spans="1:8">
      <c r="A12" s="41" t="s">
        <v>68</v>
      </c>
      <c r="B12" s="42"/>
      <c r="C12" s="43"/>
      <c r="D12" s="17"/>
      <c r="E12" s="41" t="s">
        <v>69</v>
      </c>
      <c r="F12" s="43"/>
      <c r="H12" s="58"/>
    </row>
    <row r="13" spans="1:8" ht="25.8" customHeight="1" thickBot="1">
      <c r="A13" s="18" t="s">
        <v>10</v>
      </c>
      <c r="B13" s="18" t="s">
        <v>25</v>
      </c>
      <c r="C13" s="18" t="s">
        <v>12</v>
      </c>
      <c r="D13" s="17"/>
      <c r="E13" s="18" t="s">
        <v>14</v>
      </c>
      <c r="F13" s="19" t="s">
        <v>70</v>
      </c>
      <c r="H13" s="58"/>
    </row>
    <row r="14" spans="1:8" ht="31.8" thickBot="1">
      <c r="A14" s="44">
        <v>1</v>
      </c>
      <c r="B14" s="45" t="s">
        <v>87</v>
      </c>
      <c r="C14" s="45" t="s">
        <v>88</v>
      </c>
      <c r="D14" s="1"/>
      <c r="E14" s="3" t="s">
        <v>66</v>
      </c>
      <c r="F14" s="1">
        <f>COUNTIF('Tổng hợp điểm'!K7:K45, "A")</f>
        <v>1</v>
      </c>
      <c r="H14" s="58"/>
    </row>
    <row r="15" spans="1:8" ht="31.8" thickBot="1">
      <c r="A15" s="46">
        <v>2</v>
      </c>
      <c r="B15" s="47" t="s">
        <v>30</v>
      </c>
      <c r="C15" s="47" t="s">
        <v>43</v>
      </c>
      <c r="D15" s="1"/>
      <c r="E15" s="3" t="s">
        <v>65</v>
      </c>
      <c r="F15" s="1">
        <f>COUNTIF('Tổng hợp điểm'!K7:K45, "B+")</f>
        <v>5</v>
      </c>
      <c r="H15" s="58"/>
    </row>
    <row r="16" spans="1:8" ht="31.8" thickBot="1">
      <c r="A16" s="46">
        <v>3</v>
      </c>
      <c r="B16" s="47" t="s">
        <v>89</v>
      </c>
      <c r="C16" s="47" t="s">
        <v>90</v>
      </c>
      <c r="D16" s="1"/>
      <c r="E16" s="3" t="s">
        <v>64</v>
      </c>
      <c r="F16" s="1">
        <f>COUNTIF('Tổng hợp điểm'!K7:K45, "B")</f>
        <v>7</v>
      </c>
    </row>
    <row r="17" spans="1:6" ht="31.8" thickBot="1">
      <c r="A17" s="46">
        <v>4</v>
      </c>
      <c r="B17" s="47" t="s">
        <v>40</v>
      </c>
      <c r="C17" s="47" t="s">
        <v>91</v>
      </c>
      <c r="D17" s="1"/>
      <c r="E17" s="3" t="s">
        <v>63</v>
      </c>
      <c r="F17" s="1">
        <f>COUNTIF('Tổng hợp điểm'!K7:K20, "C+")</f>
        <v>2</v>
      </c>
    </row>
    <row r="18" spans="1:6" ht="31.8" thickBot="1">
      <c r="A18" s="46">
        <v>5</v>
      </c>
      <c r="B18" s="47" t="s">
        <v>92</v>
      </c>
      <c r="C18" s="47" t="s">
        <v>93</v>
      </c>
      <c r="D18" s="1"/>
      <c r="E18" s="3" t="s">
        <v>62</v>
      </c>
      <c r="F18" s="1">
        <f>COUNTIF('Tổng hợp điểm'!K7:K45, "C")</f>
        <v>9</v>
      </c>
    </row>
    <row r="19" spans="1:6" ht="31.8" thickBot="1">
      <c r="A19" s="46">
        <v>6</v>
      </c>
      <c r="B19" s="47" t="s">
        <v>94</v>
      </c>
      <c r="C19" s="47" t="s">
        <v>95</v>
      </c>
      <c r="D19" s="1"/>
      <c r="E19" s="3" t="s">
        <v>61</v>
      </c>
      <c r="F19" s="1">
        <f>COUNTIF('Tổng hợp điểm'!K7:K45, "D+")</f>
        <v>1</v>
      </c>
    </row>
    <row r="20" spans="1:6" ht="31.8" thickBot="1">
      <c r="A20" s="46">
        <v>7</v>
      </c>
      <c r="B20" s="47" t="s">
        <v>96</v>
      </c>
      <c r="C20" s="47" t="s">
        <v>97</v>
      </c>
      <c r="D20" s="1"/>
      <c r="E20" s="3" t="s">
        <v>60</v>
      </c>
      <c r="F20" s="1">
        <f>COUNTIF('Tổng hợp điểm'!K7:K45, "D")</f>
        <v>1</v>
      </c>
    </row>
    <row r="21" spans="1:6" ht="31.8" thickBot="1">
      <c r="A21" s="46">
        <v>8</v>
      </c>
      <c r="B21" s="47" t="s">
        <v>34</v>
      </c>
      <c r="C21" s="47" t="s">
        <v>98</v>
      </c>
      <c r="D21" s="1"/>
      <c r="E21" s="3" t="s">
        <v>59</v>
      </c>
      <c r="F21" s="1">
        <f>COUNTIF('Tổng hợp điểm'!K7:K45, "F")</f>
        <v>9</v>
      </c>
    </row>
    <row r="22" spans="1:6" ht="31.8" thickBot="1">
      <c r="A22" s="46">
        <v>9</v>
      </c>
      <c r="B22" s="47" t="s">
        <v>99</v>
      </c>
      <c r="C22" s="47" t="s">
        <v>100</v>
      </c>
      <c r="D22" s="1"/>
      <c r="E22" s="1"/>
      <c r="F22" s="1"/>
    </row>
    <row r="23" spans="1:6" ht="31.8" thickBot="1">
      <c r="A23" s="46">
        <v>10</v>
      </c>
      <c r="B23" s="47" t="s">
        <v>101</v>
      </c>
      <c r="C23" s="47" t="s">
        <v>102</v>
      </c>
      <c r="D23" s="1"/>
      <c r="E23" s="38" t="s">
        <v>71</v>
      </c>
      <c r="F23" s="40"/>
    </row>
    <row r="24" spans="1:6" ht="31.8" customHeight="1" thickBot="1">
      <c r="A24" s="46">
        <v>11</v>
      </c>
      <c r="B24" s="47" t="s">
        <v>33</v>
      </c>
      <c r="C24" s="47" t="s">
        <v>45</v>
      </c>
      <c r="D24" s="1"/>
      <c r="E24" s="34" t="s">
        <v>67</v>
      </c>
      <c r="F24" s="35">
        <f>COUNTIFS('Tổng hợp điểm'!G7:G20,0)+COUNTIFS('Tổng hợp điểm'!H7:H20,-3)-COUNTIFS('Tổng hợp điểm'!G7:G20,0,'Tổng hợp điểm'!H7:H20,-3)</f>
        <v>2</v>
      </c>
    </row>
    <row r="25" spans="1:6" ht="31.8" thickBot="1">
      <c r="A25" s="46">
        <v>12</v>
      </c>
      <c r="B25" s="47" t="s">
        <v>103</v>
      </c>
      <c r="C25" s="47" t="s">
        <v>104</v>
      </c>
      <c r="D25" s="1"/>
      <c r="E25" s="56"/>
      <c r="F25" s="36"/>
    </row>
    <row r="26" spans="1:6" ht="31.8" thickBot="1">
      <c r="A26" s="46">
        <v>13</v>
      </c>
      <c r="B26" s="47" t="s">
        <v>31</v>
      </c>
      <c r="C26" s="47" t="s">
        <v>44</v>
      </c>
      <c r="D26" s="1"/>
      <c r="E26" s="57"/>
      <c r="F26" s="37"/>
    </row>
    <row r="27" spans="1:6" ht="58.2" thickBot="1">
      <c r="A27" s="46">
        <v>14</v>
      </c>
      <c r="B27" s="47" t="s">
        <v>28</v>
      </c>
      <c r="C27" s="47" t="s">
        <v>41</v>
      </c>
      <c r="D27" s="22"/>
      <c r="E27" s="23" t="s">
        <v>86</v>
      </c>
      <c r="F27" s="7">
        <f>COUNTIFS('Tổng hợp điểm'!J6:J100, "&gt;=7", 'Tổng hợp điểm'!K6:K100, "B+") + COUNTIFS('Tổng hợp điểm'!J6:J100, "&gt;=7", 'Tổng hợp điểm'!K6:K100, "A")</f>
        <v>6</v>
      </c>
    </row>
    <row r="28" spans="1:6" ht="31.8" thickBot="1">
      <c r="A28" s="46">
        <v>15</v>
      </c>
      <c r="B28" s="47" t="s">
        <v>105</v>
      </c>
      <c r="C28" s="47" t="s">
        <v>106</v>
      </c>
    </row>
    <row r="29" spans="1:6" ht="31.8" thickBot="1">
      <c r="A29" s="46">
        <v>16</v>
      </c>
      <c r="B29" s="47" t="s">
        <v>107</v>
      </c>
      <c r="C29" s="47" t="s">
        <v>108</v>
      </c>
    </row>
    <row r="30" spans="1:6" ht="31.8" thickBot="1">
      <c r="A30" s="46">
        <v>17</v>
      </c>
      <c r="B30" s="47" t="s">
        <v>109</v>
      </c>
      <c r="C30" s="47" t="s">
        <v>110</v>
      </c>
    </row>
    <row r="31" spans="1:6" ht="31.8" thickBot="1">
      <c r="A31" s="46">
        <v>18</v>
      </c>
      <c r="B31" s="47" t="s">
        <v>111</v>
      </c>
      <c r="C31" s="47" t="s">
        <v>112</v>
      </c>
    </row>
    <row r="32" spans="1:6" ht="31.8" thickBot="1">
      <c r="A32" s="46">
        <v>19</v>
      </c>
      <c r="B32" s="47" t="s">
        <v>37</v>
      </c>
      <c r="C32" s="47" t="s">
        <v>46</v>
      </c>
    </row>
    <row r="33" spans="1:3" ht="31.8" thickBot="1">
      <c r="A33" s="46">
        <v>20</v>
      </c>
      <c r="B33" s="47" t="s">
        <v>113</v>
      </c>
      <c r="C33" s="47" t="s">
        <v>114</v>
      </c>
    </row>
    <row r="34" spans="1:3" ht="31.8" thickBot="1">
      <c r="A34" s="46">
        <v>21</v>
      </c>
      <c r="B34" s="47" t="s">
        <v>38</v>
      </c>
      <c r="C34" s="47" t="s">
        <v>47</v>
      </c>
    </row>
    <row r="35" spans="1:3" ht="31.8" thickBot="1">
      <c r="A35" s="46">
        <v>22</v>
      </c>
      <c r="B35" s="47" t="s">
        <v>115</v>
      </c>
      <c r="C35" s="47" t="s">
        <v>116</v>
      </c>
    </row>
    <row r="36" spans="1:3" ht="31.8" thickBot="1">
      <c r="A36" s="46">
        <v>23</v>
      </c>
      <c r="B36" s="47" t="s">
        <v>117</v>
      </c>
      <c r="C36" s="47" t="s">
        <v>118</v>
      </c>
    </row>
    <row r="37" spans="1:3" ht="31.8" thickBot="1">
      <c r="A37" s="46">
        <v>24</v>
      </c>
      <c r="B37" s="47" t="s">
        <v>29</v>
      </c>
      <c r="C37" s="47" t="s">
        <v>42</v>
      </c>
    </row>
    <row r="38" spans="1:3" ht="31.8" thickBot="1">
      <c r="A38" s="46">
        <v>25</v>
      </c>
      <c r="B38" s="47" t="s">
        <v>119</v>
      </c>
      <c r="C38" s="47" t="s">
        <v>120</v>
      </c>
    </row>
    <row r="39" spans="1:3" ht="31.8" thickBot="1">
      <c r="A39" s="46">
        <v>26</v>
      </c>
      <c r="B39" s="47" t="s">
        <v>27</v>
      </c>
      <c r="C39" s="47" t="s">
        <v>52</v>
      </c>
    </row>
    <row r="40" spans="1:3" ht="31.8" thickBot="1">
      <c r="A40" s="46">
        <v>27</v>
      </c>
      <c r="B40" s="47" t="s">
        <v>121</v>
      </c>
      <c r="C40" s="47" t="s">
        <v>122</v>
      </c>
    </row>
    <row r="41" spans="1:3" ht="31.8" thickBot="1">
      <c r="A41" s="46">
        <v>28</v>
      </c>
      <c r="B41" s="47" t="s">
        <v>36</v>
      </c>
      <c r="C41" s="47" t="s">
        <v>123</v>
      </c>
    </row>
    <row r="42" spans="1:3" ht="31.8" thickBot="1">
      <c r="A42" s="46">
        <v>29</v>
      </c>
      <c r="B42" s="47" t="s">
        <v>124</v>
      </c>
      <c r="C42" s="47" t="s">
        <v>125</v>
      </c>
    </row>
    <row r="43" spans="1:3" ht="31.8" thickBot="1">
      <c r="A43" s="46">
        <v>30</v>
      </c>
      <c r="B43" s="47" t="s">
        <v>32</v>
      </c>
      <c r="C43" s="47" t="s">
        <v>126</v>
      </c>
    </row>
    <row r="44" spans="1:3" ht="31.8" thickBot="1">
      <c r="A44" s="46">
        <v>31</v>
      </c>
      <c r="B44" s="47" t="s">
        <v>127</v>
      </c>
      <c r="C44" s="47" t="s">
        <v>128</v>
      </c>
    </row>
    <row r="45" spans="1:3" ht="31.8" thickBot="1">
      <c r="A45" s="46">
        <v>32</v>
      </c>
      <c r="B45" s="47" t="s">
        <v>39</v>
      </c>
      <c r="C45" s="47" t="s">
        <v>48</v>
      </c>
    </row>
    <row r="46" spans="1:3" ht="31.8" thickBot="1">
      <c r="A46" s="46">
        <v>33</v>
      </c>
      <c r="B46" s="47" t="s">
        <v>129</v>
      </c>
      <c r="C46" s="47" t="s">
        <v>130</v>
      </c>
    </row>
    <row r="47" spans="1:3" ht="31.8" thickBot="1">
      <c r="A47" s="46">
        <v>34</v>
      </c>
      <c r="B47" s="47" t="s">
        <v>131</v>
      </c>
      <c r="C47" s="47" t="s">
        <v>132</v>
      </c>
    </row>
    <row r="48" spans="1:3" ht="31.8" thickBot="1">
      <c r="A48" s="46">
        <v>35</v>
      </c>
      <c r="B48" s="47" t="s">
        <v>35</v>
      </c>
      <c r="C48" s="47" t="s">
        <v>133</v>
      </c>
    </row>
    <row r="49" spans="1:3" ht="31.8" thickBot="1">
      <c r="A49" s="46">
        <v>36</v>
      </c>
      <c r="B49" s="47" t="s">
        <v>134</v>
      </c>
      <c r="C49" s="47" t="s">
        <v>135</v>
      </c>
    </row>
    <row r="50" spans="1:3" ht="31.8" thickBot="1">
      <c r="A50" s="44">
        <v>37</v>
      </c>
      <c r="B50" s="45" t="s">
        <v>136</v>
      </c>
      <c r="C50" s="45" t="s">
        <v>137</v>
      </c>
    </row>
    <row r="51" spans="1:3" ht="31.8" thickBot="1">
      <c r="A51" s="46">
        <v>38</v>
      </c>
      <c r="B51" s="47" t="s">
        <v>138</v>
      </c>
      <c r="C51" s="47" t="s">
        <v>139</v>
      </c>
    </row>
    <row r="52" spans="1:3" ht="31.8" thickBot="1">
      <c r="A52" s="46">
        <v>39</v>
      </c>
      <c r="B52" s="47" t="s">
        <v>140</v>
      </c>
      <c r="C52" s="47" t="s">
        <v>141</v>
      </c>
    </row>
  </sheetData>
  <mergeCells count="7"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3019-836A-40FB-9FDA-8B4B780BB62B}">
  <dimension ref="A1:K12"/>
  <sheetViews>
    <sheetView workbookViewId="0">
      <selection activeCell="B2" sqref="B2"/>
    </sheetView>
  </sheetViews>
  <sheetFormatPr defaultRowHeight="14.4"/>
  <cols>
    <col min="1" max="1" width="7" bestFit="1" customWidth="1"/>
    <col min="2" max="2" width="10.109375" bestFit="1" customWidth="1"/>
    <col min="3" max="3" width="16.21875" bestFit="1" customWidth="1"/>
    <col min="4" max="6" width="9.5546875" bestFit="1" customWidth="1"/>
    <col min="7" max="7" width="11.21875" bestFit="1" customWidth="1"/>
    <col min="8" max="8" width="7.6640625" bestFit="1" customWidth="1"/>
    <col min="9" max="9" width="9.33203125" bestFit="1" customWidth="1"/>
    <col min="10" max="10" width="22.109375" bestFit="1" customWidth="1"/>
    <col min="11" max="11" width="9.21875" bestFit="1" customWidth="1"/>
  </cols>
  <sheetData>
    <row r="1" spans="1:11">
      <c r="A1" s="21" t="s">
        <v>10</v>
      </c>
      <c r="B1" s="21" t="s">
        <v>25</v>
      </c>
      <c r="C1" s="21" t="s">
        <v>12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  <c r="J1" s="21" t="s">
        <v>24</v>
      </c>
      <c r="K1" s="21" t="s">
        <v>26</v>
      </c>
    </row>
    <row r="2" spans="1:11">
      <c r="A2" s="1" cm="1">
        <f t="array" ref="A2:K12">_xlfn._xlws.FILTER('Tổng hợp điểm'!A7:K20,'Tổng hợp điểm'!J7:J20 &lt;7)</f>
        <v>1</v>
      </c>
      <c r="B2" s="1" t="str">
        <v>0B1505719</v>
      </c>
      <c r="C2" s="1" t="str">
        <v>Nguyễn Phước Hiếu</v>
      </c>
      <c r="D2" s="1">
        <v>0.45</v>
      </c>
      <c r="E2" s="1">
        <v>0.25</v>
      </c>
      <c r="F2" s="1">
        <v>0.3</v>
      </c>
      <c r="G2" s="1">
        <v>0.5</v>
      </c>
      <c r="H2" s="1">
        <v>4.2</v>
      </c>
      <c r="I2" s="1">
        <v>4</v>
      </c>
      <c r="J2" s="1">
        <v>5</v>
      </c>
      <c r="K2" s="1" t="str">
        <v>D+</v>
      </c>
    </row>
    <row r="3" spans="1:11">
      <c r="A3" s="1">
        <v>2</v>
      </c>
      <c r="B3" s="1" t="str">
        <v>1B1505915</v>
      </c>
      <c r="C3" s="1" t="str">
        <v>Lý Minh Trí</v>
      </c>
      <c r="D3" s="1">
        <v>0.5</v>
      </c>
      <c r="E3" s="1">
        <v>0.35</v>
      </c>
      <c r="F3" s="1">
        <v>0.4</v>
      </c>
      <c r="G3" s="1">
        <v>1</v>
      </c>
      <c r="H3" s="1">
        <v>5.8</v>
      </c>
      <c r="I3" s="1">
        <v>5.7</v>
      </c>
      <c r="J3" s="1">
        <v>6.2</v>
      </c>
      <c r="K3" s="1" t="str">
        <v>C</v>
      </c>
    </row>
    <row r="4" spans="1:11">
      <c r="A4" s="1">
        <v>3</v>
      </c>
      <c r="B4" s="1" t="str">
        <v>0B1509874</v>
      </c>
      <c r="C4" s="1" t="str">
        <v>Nguyễn Kiều Mi</v>
      </c>
      <c r="D4" s="1">
        <v>0.25</v>
      </c>
      <c r="E4" s="1">
        <v>0.25</v>
      </c>
      <c r="F4" s="1">
        <v>0.3</v>
      </c>
      <c r="G4" s="1">
        <v>0.5</v>
      </c>
      <c r="H4" s="1">
        <v>5.8</v>
      </c>
      <c r="I4" s="1">
        <v>4.8</v>
      </c>
      <c r="J4" s="1">
        <v>5.8</v>
      </c>
      <c r="K4" s="1" t="str">
        <v>C</v>
      </c>
    </row>
    <row r="5" spans="1:11">
      <c r="A5" s="1">
        <v>4</v>
      </c>
      <c r="B5" s="1" t="str">
        <v>0B1509929</v>
      </c>
      <c r="C5" s="1" t="str">
        <v>Đặng Duy Linh</v>
      </c>
      <c r="D5" s="1">
        <v>0.4</v>
      </c>
      <c r="E5" s="1">
        <v>0.25</v>
      </c>
      <c r="F5" s="1">
        <v>0.35</v>
      </c>
      <c r="G5" s="1">
        <v>1</v>
      </c>
      <c r="H5" s="1">
        <v>4.5</v>
      </c>
      <c r="I5" s="1">
        <v>4.7</v>
      </c>
      <c r="J5" s="1">
        <v>5.7</v>
      </c>
      <c r="K5" s="1" t="str">
        <v>C</v>
      </c>
    </row>
    <row r="6" spans="1:11">
      <c r="A6" s="1">
        <v>5</v>
      </c>
      <c r="B6" s="1" t="str">
        <v>2B1605223</v>
      </c>
      <c r="C6" s="1" t="str">
        <v>Lê Thị Trúc Linh</v>
      </c>
      <c r="D6" s="1">
        <v>0.45</v>
      </c>
      <c r="E6" s="1">
        <v>0.4</v>
      </c>
      <c r="F6" s="1">
        <v>0.35</v>
      </c>
      <c r="G6" s="1">
        <v>0.75</v>
      </c>
      <c r="H6" s="1">
        <v>5.5</v>
      </c>
      <c r="I6" s="1">
        <v>5.3</v>
      </c>
      <c r="J6" s="1">
        <v>5.6</v>
      </c>
      <c r="K6" s="1" t="str">
        <v>C</v>
      </c>
    </row>
    <row r="7" spans="1:11">
      <c r="A7" s="1">
        <v>7</v>
      </c>
      <c r="B7" s="1" t="str">
        <v>0B1605249</v>
      </c>
      <c r="C7" s="1" t="str">
        <v>Lê Minh Thông</v>
      </c>
      <c r="D7" s="1">
        <v>0.4</v>
      </c>
      <c r="E7" s="1">
        <v>0.4</v>
      </c>
      <c r="F7" s="1">
        <v>0.4</v>
      </c>
      <c r="G7" s="1">
        <v>1</v>
      </c>
      <c r="H7" s="1">
        <v>5.3</v>
      </c>
      <c r="I7" s="1">
        <v>5.4</v>
      </c>
      <c r="J7" s="1">
        <v>6.4</v>
      </c>
      <c r="K7" s="1" t="str">
        <v>C</v>
      </c>
    </row>
    <row r="8" spans="1:11">
      <c r="A8" s="1">
        <v>9</v>
      </c>
      <c r="B8" s="1" t="str">
        <v>3B1605281</v>
      </c>
      <c r="C8" s="1" t="str">
        <v>Trần Thị Kim Khoa</v>
      </c>
      <c r="D8" s="1">
        <v>0.5</v>
      </c>
      <c r="E8" s="1">
        <v>0.4</v>
      </c>
      <c r="F8" s="1">
        <v>0.4</v>
      </c>
      <c r="G8" s="1">
        <v>1</v>
      </c>
      <c r="H8" s="1">
        <v>-3</v>
      </c>
      <c r="I8" s="1">
        <v>0</v>
      </c>
      <c r="J8" s="1">
        <v>0</v>
      </c>
      <c r="K8" s="1" t="str">
        <v>F</v>
      </c>
    </row>
    <row r="9" spans="1:11">
      <c r="A9" s="1">
        <v>10</v>
      </c>
      <c r="B9" s="1" t="str">
        <v>0B1605285</v>
      </c>
      <c r="C9" s="1" t="str">
        <v>Huỳnh Thị Hồng Loan</v>
      </c>
      <c r="D9" s="1">
        <v>0.45</v>
      </c>
      <c r="E9" s="1">
        <v>0.4</v>
      </c>
      <c r="F9" s="1">
        <v>0.45</v>
      </c>
      <c r="G9" s="1">
        <v>0</v>
      </c>
      <c r="H9" s="1">
        <v>6.8</v>
      </c>
      <c r="I9" s="1">
        <v>5.4</v>
      </c>
      <c r="J9" s="1">
        <v>0</v>
      </c>
      <c r="K9" s="1" t="str">
        <v>F</v>
      </c>
    </row>
    <row r="10" spans="1:11">
      <c r="A10" s="1">
        <v>11</v>
      </c>
      <c r="B10" s="1" t="str">
        <v>0B1605291</v>
      </c>
      <c r="C10" s="1" t="str">
        <v>Trần Thị Thanh Nguyên</v>
      </c>
      <c r="D10" s="1">
        <v>0.45</v>
      </c>
      <c r="E10" s="1">
        <v>0.4</v>
      </c>
      <c r="F10" s="1">
        <v>0.4</v>
      </c>
      <c r="G10" s="1">
        <v>0.75</v>
      </c>
      <c r="H10" s="1">
        <v>6.3</v>
      </c>
      <c r="I10" s="1">
        <v>5.8</v>
      </c>
      <c r="J10" s="1">
        <v>6.8</v>
      </c>
      <c r="K10" s="1" t="str">
        <v>C+</v>
      </c>
    </row>
    <row r="11" spans="1:11">
      <c r="A11" s="1">
        <v>13</v>
      </c>
      <c r="B11" s="1" t="str">
        <v>0B1606845</v>
      </c>
      <c r="C11" s="1" t="str">
        <v>Vũ Mạnh Thắng</v>
      </c>
      <c r="D11" s="1">
        <v>0.4</v>
      </c>
      <c r="E11" s="1">
        <v>0.5</v>
      </c>
      <c r="F11" s="1">
        <v>0.5</v>
      </c>
      <c r="G11" s="1">
        <v>1.2</v>
      </c>
      <c r="H11" s="1">
        <v>5.5</v>
      </c>
      <c r="I11" s="1">
        <v>5.9</v>
      </c>
      <c r="J11" s="1">
        <v>6.9</v>
      </c>
      <c r="K11" s="1" t="str">
        <v>C+</v>
      </c>
    </row>
    <row r="12" spans="1:11">
      <c r="A12" s="1">
        <v>14</v>
      </c>
      <c r="B12" s="1" t="str">
        <v>0B1607017</v>
      </c>
      <c r="C12" s="1" t="str">
        <v>Cao Ngọc Quyên</v>
      </c>
      <c r="D12" s="1">
        <v>0.5</v>
      </c>
      <c r="E12" s="1">
        <v>0.5</v>
      </c>
      <c r="F12" s="1">
        <v>0.45</v>
      </c>
      <c r="G12" s="1">
        <v>0.3</v>
      </c>
      <c r="H12" s="1">
        <v>6</v>
      </c>
      <c r="I12" s="1">
        <v>5.4</v>
      </c>
      <c r="J12" s="1">
        <v>6.4</v>
      </c>
      <c r="K12" s="1" t="str">
        <v>C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5901-00D3-4132-9CBC-32D06F17AFE3}">
  <dimension ref="A1:K7"/>
  <sheetViews>
    <sheetView workbookViewId="0">
      <selection activeCell="L8" sqref="A1:L8"/>
    </sheetView>
  </sheetViews>
  <sheetFormatPr defaultRowHeight="14.4"/>
  <cols>
    <col min="1" max="1" width="4" bestFit="1" customWidth="1"/>
    <col min="2" max="2" width="10.109375" bestFit="1" customWidth="1"/>
    <col min="3" max="3" width="13.88671875" bestFit="1" customWidth="1"/>
    <col min="4" max="6" width="9.5546875" bestFit="1" customWidth="1"/>
    <col min="7" max="7" width="11.21875" bestFit="1" customWidth="1"/>
    <col min="8" max="8" width="7.6640625" bestFit="1" customWidth="1"/>
    <col min="9" max="9" width="9.33203125" bestFit="1" customWidth="1"/>
    <col min="10" max="10" width="22.109375" bestFit="1" customWidth="1"/>
    <col min="11" max="11" width="9.21875" bestFit="1" customWidth="1"/>
  </cols>
  <sheetData>
    <row r="1" spans="1:11">
      <c r="A1" s="21" t="s">
        <v>10</v>
      </c>
      <c r="B1" s="21" t="s">
        <v>25</v>
      </c>
      <c r="C1" s="21" t="s">
        <v>12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  <c r="J1" s="21" t="s">
        <v>24</v>
      </c>
      <c r="K1" s="21" t="s">
        <v>26</v>
      </c>
    </row>
    <row r="2" spans="1:11">
      <c r="A2" cm="1">
        <f t="array" ref="A2:K7">_xlfn._xlws.FILTER('Tổng hợp điểm'!A6:K100,('Tổng hợp điểm'!J6:J100 &gt;=7)*(('Tổng hợp điểm'!K6:K100="B+")+('Tổng hợp điểm'!K6:K100="A")))</f>
        <v>6</v>
      </c>
      <c r="B2" t="str">
        <v>0B1605235</v>
      </c>
      <c r="C2" t="str">
        <v>Phạm Thị Huỳnh Như</v>
      </c>
      <c r="D2">
        <v>0.4</v>
      </c>
      <c r="E2">
        <v>0.45</v>
      </c>
      <c r="F2">
        <v>0.5</v>
      </c>
      <c r="G2">
        <v>1.2</v>
      </c>
      <c r="H2">
        <v>7.5</v>
      </c>
      <c r="I2">
        <v>7.1</v>
      </c>
      <c r="J2">
        <v>8.1</v>
      </c>
      <c r="K2" t="str">
        <v>B+</v>
      </c>
    </row>
    <row r="3" spans="1:11">
      <c r="A3">
        <v>23</v>
      </c>
      <c r="B3" t="str">
        <v>0B1706555</v>
      </c>
      <c r="C3" t="str">
        <v>Lê Hồng Quốc Vương</v>
      </c>
      <c r="D3">
        <v>0.5</v>
      </c>
      <c r="E3">
        <v>0.5</v>
      </c>
      <c r="F3">
        <v>0.5</v>
      </c>
      <c r="G3">
        <v>1.5</v>
      </c>
      <c r="H3">
        <v>7.5</v>
      </c>
      <c r="I3">
        <v>7.5</v>
      </c>
      <c r="J3">
        <v>8.5</v>
      </c>
      <c r="K3" t="str">
        <v>B+</v>
      </c>
    </row>
    <row r="4" spans="1:11">
      <c r="A4">
        <v>24</v>
      </c>
      <c r="B4" t="str">
        <v>2B1706560</v>
      </c>
      <c r="C4" t="str">
        <v>Huỳnh Hoàng Ẩn</v>
      </c>
      <c r="D4">
        <v>0.45</v>
      </c>
      <c r="E4">
        <v>0.3</v>
      </c>
      <c r="F4">
        <v>0.45</v>
      </c>
      <c r="G4">
        <v>1.2</v>
      </c>
      <c r="H4">
        <v>8.8000000000000007</v>
      </c>
      <c r="I4">
        <v>7.7</v>
      </c>
      <c r="J4">
        <v>8</v>
      </c>
      <c r="K4" t="str">
        <v>B+</v>
      </c>
    </row>
    <row r="5" spans="1:11">
      <c r="A5">
        <v>27</v>
      </c>
      <c r="B5" t="str">
        <v>0B1706606</v>
      </c>
      <c r="C5" t="str">
        <v>Ngụy Hữu Lộc</v>
      </c>
      <c r="D5">
        <v>0.5</v>
      </c>
      <c r="E5">
        <v>0.4</v>
      </c>
      <c r="F5">
        <v>0.45</v>
      </c>
      <c r="G5">
        <v>1.5</v>
      </c>
      <c r="H5">
        <v>8.8000000000000007</v>
      </c>
      <c r="I5">
        <v>8.1</v>
      </c>
      <c r="J5">
        <v>9.1</v>
      </c>
      <c r="K5" t="str">
        <v>A</v>
      </c>
    </row>
    <row r="6" spans="1:11">
      <c r="A6">
        <v>28</v>
      </c>
      <c r="B6" t="str">
        <v>0B1706610</v>
      </c>
      <c r="C6" t="str">
        <v>Nguyễn Trà Mi</v>
      </c>
      <c r="D6">
        <v>0.5</v>
      </c>
      <c r="E6">
        <v>0.45</v>
      </c>
      <c r="F6">
        <v>0.45</v>
      </c>
      <c r="G6">
        <v>1</v>
      </c>
      <c r="H6">
        <v>7.8</v>
      </c>
      <c r="I6">
        <v>7.1</v>
      </c>
      <c r="J6">
        <v>8.1</v>
      </c>
      <c r="K6" t="str">
        <v>B+</v>
      </c>
    </row>
    <row r="7" spans="1:11">
      <c r="A7">
        <v>31</v>
      </c>
      <c r="B7" t="str">
        <v>0B1706633</v>
      </c>
      <c r="C7" t="str">
        <v>Trần Thị Hoàng Quyên</v>
      </c>
      <c r="D7">
        <v>0.4</v>
      </c>
      <c r="E7">
        <v>0.5</v>
      </c>
      <c r="F7">
        <v>0.5</v>
      </c>
      <c r="G7">
        <v>1</v>
      </c>
      <c r="H7">
        <v>9.1999999999999993</v>
      </c>
      <c r="I7">
        <v>7.9</v>
      </c>
      <c r="J7">
        <v>8.9</v>
      </c>
      <c r="K7" t="str">
        <v>B+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5611da-222c-4925-8c36-781dabcc9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DAF98FE58BE4886E1DCD75AC21C32" ma:contentTypeVersion="5" ma:contentTypeDescription="Create a new document." ma:contentTypeScope="" ma:versionID="fe626a19f8124813ec2a043b6c0fd0cd">
  <xsd:schema xmlns:xsd="http://www.w3.org/2001/XMLSchema" xmlns:xs="http://www.w3.org/2001/XMLSchema" xmlns:p="http://schemas.microsoft.com/office/2006/metadata/properties" xmlns:ns3="e65611da-222c-4925-8c36-781dabcc93a4" targetNamespace="http://schemas.microsoft.com/office/2006/metadata/properties" ma:root="true" ma:fieldsID="a719f92640ca0aa2d47b17b9609c8cf3" ns3:_="">
    <xsd:import namespace="e65611da-222c-4925-8c36-781dabcc93a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611da-222c-4925-8c36-781dabcc93a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773C0-683C-4621-ACCF-5E6A6279CEF2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e65611da-222c-4925-8c36-781dabcc93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87BA80-584B-45DC-BF63-5A41FCEF7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02EEB-9AFD-4FB0-A3B0-675B0994B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611da-222c-4925-8c36-781dabcc9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Điểm thực hành các buổi</vt:lpstr>
      <vt:lpstr>Điểm bài tập lớn</vt:lpstr>
      <vt:lpstr>Tổng hợp điểm</vt:lpstr>
      <vt:lpstr>Điểm lý thuyết</vt:lpstr>
      <vt:lpstr>Cac bảng tham chiếu và thống kê</vt:lpstr>
      <vt:lpstr>Sinh viên điểm &lt;7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Bao Khang - B2509796</dc:creator>
  <cp:lastModifiedBy>Tran Bao Khang - B2509796</cp:lastModifiedBy>
  <dcterms:created xsi:type="dcterms:W3CDTF">2025-10-15T06:38:04Z</dcterms:created>
  <dcterms:modified xsi:type="dcterms:W3CDTF">2025-10-16T07:50:43Z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0x010100431DAF98FE58BE4886E1DCD75AC21C32</vt:lpwstr>
  </property>
</Properties>
</file>