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7872901-3C24-47E7-BCDD-FCD5D20D9E38}" xr6:coauthVersionLast="47" xr6:coauthVersionMax="47" xr10:uidLastSave="{00000000-0000-0000-0000-000000000000}"/>
  <bookViews>
    <workbookView xWindow="-120" yWindow="-120" windowWidth="29040" windowHeight="15720" xr2:uid="{7D81C20F-F5A5-41EC-90CF-D8AC08056C11}"/>
  </bookViews>
  <sheets>
    <sheet name="1 Задание" sheetId="3" r:id="rId1"/>
    <sheet name="Стипендия" sheetId="1" r:id="rId2"/>
    <sheet name="Анализ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E25" i="3"/>
  <c r="D25" i="3"/>
  <c r="C25" i="3"/>
  <c r="J6" i="3"/>
  <c r="J15" i="3" s="1"/>
  <c r="J7" i="3"/>
  <c r="J8" i="3"/>
  <c r="J9" i="3"/>
  <c r="J10" i="3"/>
  <c r="J11" i="3"/>
  <c r="J12" i="3"/>
  <c r="J13" i="3"/>
  <c r="J14" i="3"/>
  <c r="J5" i="3"/>
  <c r="I6" i="3"/>
  <c r="I7" i="3"/>
  <c r="I8" i="3"/>
  <c r="I9" i="3"/>
  <c r="I10" i="3"/>
  <c r="I11" i="3"/>
  <c r="I12" i="3"/>
  <c r="I13" i="3"/>
  <c r="I14" i="3"/>
  <c r="I5" i="3"/>
  <c r="H6" i="3"/>
  <c r="H7" i="3"/>
  <c r="H8" i="3"/>
  <c r="H9" i="3"/>
  <c r="H10" i="3"/>
  <c r="H11" i="3"/>
  <c r="H12" i="3"/>
  <c r="H13" i="3"/>
  <c r="H14" i="3"/>
  <c r="H5" i="3"/>
  <c r="E17" i="3"/>
  <c r="F17" i="3"/>
  <c r="G17" i="3"/>
  <c r="H17" i="3"/>
  <c r="J17" i="3"/>
  <c r="E16" i="3"/>
  <c r="F16" i="3"/>
  <c r="G16" i="3"/>
  <c r="H16" i="3"/>
  <c r="E15" i="3"/>
  <c r="F15" i="3"/>
  <c r="G15" i="3"/>
  <c r="H15" i="3"/>
  <c r="E6" i="3"/>
  <c r="E7" i="3"/>
  <c r="E8" i="3"/>
  <c r="E9" i="3"/>
  <c r="E10" i="3"/>
  <c r="E11" i="3"/>
  <c r="E12" i="3"/>
  <c r="E13" i="3"/>
  <c r="E14" i="3"/>
  <c r="E5" i="3"/>
  <c r="D17" i="3"/>
  <c r="C17" i="3"/>
  <c r="D16" i="3"/>
  <c r="D15" i="3"/>
  <c r="C16" i="3"/>
  <c r="C15" i="3"/>
  <c r="K9" i="2"/>
  <c r="K8" i="2"/>
  <c r="K7" i="2"/>
  <c r="K6" i="2"/>
  <c r="I9" i="2"/>
  <c r="L9" i="2"/>
  <c r="J9" i="2"/>
  <c r="I8" i="2"/>
  <c r="I7" i="2"/>
  <c r="I6" i="2"/>
  <c r="J8" i="2"/>
  <c r="J7" i="2"/>
  <c r="J6" i="2"/>
  <c r="J5" i="2"/>
  <c r="K5" i="2"/>
  <c r="L5" i="2"/>
  <c r="L8" i="2"/>
  <c r="L7" i="2"/>
  <c r="I5" i="2"/>
  <c r="L6" i="2"/>
  <c r="D8" i="2"/>
  <c r="D7" i="2"/>
  <c r="D6" i="2"/>
  <c r="D5" i="2"/>
  <c r="D4" i="2"/>
  <c r="D3" i="2"/>
  <c r="H5" i="1"/>
  <c r="H6" i="1"/>
  <c r="H7" i="1"/>
  <c r="H8" i="1"/>
  <c r="H9" i="1"/>
  <c r="H10" i="1"/>
  <c r="H4" i="1"/>
  <c r="G5" i="1"/>
  <c r="G7" i="1"/>
  <c r="G8" i="1"/>
  <c r="G9" i="1"/>
  <c r="G10" i="1"/>
  <c r="G4" i="1"/>
  <c r="J16" i="3" l="1"/>
  <c r="I17" i="3"/>
  <c r="I16" i="3"/>
  <c r="I15" i="3"/>
</calcChain>
</file>

<file path=xl/sharedStrings.xml><?xml version="1.0" encoding="utf-8"?>
<sst xmlns="http://schemas.openxmlformats.org/spreadsheetml/2006/main" count="64" uniqueCount="56">
  <si>
    <t>Студент</t>
  </si>
  <si>
    <t>Курс</t>
  </si>
  <si>
    <t>Оц_1</t>
  </si>
  <si>
    <t>Оц_2</t>
  </si>
  <si>
    <t>Оц_3</t>
  </si>
  <si>
    <t>Оц_4</t>
  </si>
  <si>
    <t>Оценки</t>
  </si>
  <si>
    <t>СР Балл</t>
  </si>
  <si>
    <t>Стипендия</t>
  </si>
  <si>
    <t>Расчет стипендии</t>
  </si>
  <si>
    <t>Иванов</t>
  </si>
  <si>
    <t>Алешин</t>
  </si>
  <si>
    <t>Григорьев</t>
  </si>
  <si>
    <t>Максимов</t>
  </si>
  <si>
    <t>Петров</t>
  </si>
  <si>
    <t>Галич</t>
  </si>
  <si>
    <t>Шутова</t>
  </si>
  <si>
    <t>н/а</t>
  </si>
  <si>
    <t>Размер Стипендии</t>
  </si>
  <si>
    <t>Отличники</t>
  </si>
  <si>
    <t>Хорошисты</t>
  </si>
  <si>
    <t>Сдавало сессию:</t>
  </si>
  <si>
    <t>Кол-во отличников:</t>
  </si>
  <si>
    <t>Мин СР Балл:</t>
  </si>
  <si>
    <t>Макс СР Балл:</t>
  </si>
  <si>
    <t>Без стипендии:</t>
  </si>
  <si>
    <t>Кол-во студентов с баллом больше 3,5:</t>
  </si>
  <si>
    <t>№</t>
  </si>
  <si>
    <t>ФИО</t>
  </si>
  <si>
    <t>Максимальный балл</t>
  </si>
  <si>
    <t>Минимальный балл</t>
  </si>
  <si>
    <t>Средний балл</t>
  </si>
  <si>
    <t>Иванов И.И</t>
  </si>
  <si>
    <t>Иваов И.И</t>
  </si>
  <si>
    <t>Иванув И.И</t>
  </si>
  <si>
    <t>Иваноф И.И</t>
  </si>
  <si>
    <t>Ифанов И.И</t>
  </si>
  <si>
    <t>Ифаноф И.И</t>
  </si>
  <si>
    <t>Ивавнов И.И</t>
  </si>
  <si>
    <t>Исанов И.И</t>
  </si>
  <si>
    <t>Иванов И.В</t>
  </si>
  <si>
    <t>Лек</t>
  </si>
  <si>
    <t>Пр</t>
  </si>
  <si>
    <t>Точка 1</t>
  </si>
  <si>
    <t>Вес %</t>
  </si>
  <si>
    <t>Итог по кт 1</t>
  </si>
  <si>
    <t>Точка 2</t>
  </si>
  <si>
    <t>Итог по кт 2</t>
  </si>
  <si>
    <t>Итоговый Рейтинг</t>
  </si>
  <si>
    <t>Оценка по рейтингу</t>
  </si>
  <si>
    <t>Шкала перевода рейтинга в оценку</t>
  </si>
  <si>
    <t>Рейтинг</t>
  </si>
  <si>
    <t>Оценка</t>
  </si>
  <si>
    <t>до 60</t>
  </si>
  <si>
    <t>Итоговые результаты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</si>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</sst>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/>
    <xf numFmtId="0" fontId="0" fillId="0" borderId="7" xfId="0" applyBorder="1"/>
    <xf numFmtId="0" fontId="0" fillId="0" borderId="12" xfId="0" applyBorder="1"/>
    <xf numFmtId="9" fontId="0" fillId="0" borderId="29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" fontId="0" fillId="0" borderId="15" xfId="0" applyNumberFormat="1" applyBorder="1"/>
    <xf numFmtId="1" fontId="0" fillId="0" borderId="11" xfId="0" applyNumberFormat="1" applyBorder="1"/>
    <xf numFmtId="0" fontId="0" fillId="2" borderId="13" xfId="0" applyFill="1" applyBorder="1" applyAlignment="1">
      <alignment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6" xfId="0" applyFill="1" applyBorder="1"/>
    <xf numFmtId="1" fontId="0" fillId="0" borderId="6" xfId="0" applyNumberFormat="1" applyBorder="1"/>
    <xf numFmtId="0" fontId="0" fillId="0" borderId="2" xfId="0" applyBorder="1"/>
    <xf numFmtId="0" fontId="0" fillId="0" borderId="3" xfId="0" applyBorder="1"/>
    <xf numFmtId="0" fontId="0" fillId="0" borderId="28" xfId="0" applyBorder="1"/>
    <xf numFmtId="0" fontId="0" fillId="0" borderId="27" xfId="0" applyBorder="1"/>
    <xf numFmtId="0" fontId="0" fillId="0" borderId="35" xfId="0" applyBorder="1" applyAlignment="1">
      <alignment horizontal="center"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/>
    <xf numFmtId="0" fontId="0" fillId="2" borderId="38" xfId="0" applyFill="1" applyBorder="1"/>
    <xf numFmtId="1" fontId="0" fillId="0" borderId="39" xfId="0" applyNumberFormat="1" applyBorder="1"/>
    <xf numFmtId="0" fontId="0" fillId="0" borderId="40" xfId="0" applyBorder="1"/>
    <xf numFmtId="0" fontId="0" fillId="0" borderId="21" xfId="0" applyBorder="1"/>
    <xf numFmtId="0" fontId="0" fillId="0" borderId="18" xfId="0" applyBorder="1"/>
    <xf numFmtId="1" fontId="0" fillId="0" borderId="18" xfId="0" applyNumberFormat="1" applyBorder="1"/>
    <xf numFmtId="0" fontId="0" fillId="0" borderId="19" xfId="0" applyBorder="1"/>
    <xf numFmtId="164" fontId="0" fillId="0" borderId="16" xfId="0" applyNumberFormat="1" applyBorder="1"/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Итоговый Рейтинг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149825021872265E-2"/>
          <c:y val="0.17171296296296298"/>
          <c:w val="0.90085017497812769"/>
          <c:h val="0.5772572178477690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 Задание'!$B$5:$B$14</c:f>
              <c:strCache>
                <c:ptCount val="10"/>
                <c:pt idx="0">
                  <c:v>Иванов И.И</c:v>
                </c:pt>
                <c:pt idx="1">
                  <c:v>Иваов И.И</c:v>
                </c:pt>
                <c:pt idx="2">
                  <c:v>Иванув И.И</c:v>
                </c:pt>
                <c:pt idx="3">
                  <c:v>Иваноф И.И</c:v>
                </c:pt>
                <c:pt idx="4">
                  <c:v>Иванов И.И</c:v>
                </c:pt>
                <c:pt idx="5">
                  <c:v>Ифанов И.И</c:v>
                </c:pt>
                <c:pt idx="6">
                  <c:v>Ифаноф И.И</c:v>
                </c:pt>
                <c:pt idx="7">
                  <c:v>Ивавнов И.И</c:v>
                </c:pt>
                <c:pt idx="8">
                  <c:v>Исанов И.И</c:v>
                </c:pt>
                <c:pt idx="9">
                  <c:v>Иванов И.В</c:v>
                </c:pt>
              </c:strCache>
            </c:strRef>
          </c:cat>
          <c:val>
            <c:numRef>
              <c:f>'1 Задание'!$I$5:$I$14</c:f>
              <c:numCache>
                <c:formatCode>0</c:formatCode>
                <c:ptCount val="10"/>
                <c:pt idx="0">
                  <c:v>72.75</c:v>
                </c:pt>
                <c:pt idx="1">
                  <c:v>63.499999999999993</c:v>
                </c:pt>
                <c:pt idx="2">
                  <c:v>79.049999999999983</c:v>
                </c:pt>
                <c:pt idx="3">
                  <c:v>60.05</c:v>
                </c:pt>
                <c:pt idx="4">
                  <c:v>63.499999999999993</c:v>
                </c:pt>
                <c:pt idx="5">
                  <c:v>72.75</c:v>
                </c:pt>
                <c:pt idx="6">
                  <c:v>63.499999999999993</c:v>
                </c:pt>
                <c:pt idx="7">
                  <c:v>82.35</c:v>
                </c:pt>
                <c:pt idx="8">
                  <c:v>35.849999999999994</c:v>
                </c:pt>
                <c:pt idx="9">
                  <c:v>82.35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5-41E9-B920-A10CC266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2567199"/>
        <c:axId val="702566367"/>
      </c:barChart>
      <c:catAx>
        <c:axId val="7025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566367"/>
        <c:crosses val="autoZero"/>
        <c:auto val="1"/>
        <c:lblAlgn val="ctr"/>
        <c:lblOffset val="100"/>
        <c:noMultiLvlLbl val="0"/>
      </c:catAx>
      <c:valAx>
        <c:axId val="7025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56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Итоговые Результаты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explosion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'1 Задание'!$C$25:$F$25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0-430F-B310-448C71E452C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138112</xdr:rowOff>
    </xdr:from>
    <xdr:to>
      <xdr:col>18</xdr:col>
      <xdr:colOff>304800</xdr:colOff>
      <xdr:row>16</xdr:row>
      <xdr:rowOff>195262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62B32F-F805-4BD3-9AC4-459F6BD5E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18</xdr:row>
      <xdr:rowOff>14287</xdr:rowOff>
    </xdr:from>
    <xdr:to>
      <xdr:col>18</xdr:col>
      <xdr:colOff>295275</xdr:colOff>
      <xdr:row>32</xdr:row>
      <xdr:rowOff>23812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C5F2E07-9A03-4D6D-8D72-73BE3647A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805E-D060-49DC-9A6E-529639B3FA77}">
  <dimension ref="A1:J25"/>
  <sheetViews>
    <sheetView tabSelected="1" workbookViewId="0">
      <selection activeCell="U29" sqref="U29"/>
    </sheetView>
  </sheetViews>
  <sheetFormatPr defaultRowHeight="15" x14ac:dyDescent="0.25"/>
  <cols>
    <col min="1" max="1" width="7.42578125" customWidth="1"/>
    <col min="2" max="2" width="18.7109375" customWidth="1"/>
    <col min="9" max="9" width="10.5703125" customWidth="1"/>
    <col min="19" max="19" width="4.7109375" customWidth="1"/>
  </cols>
  <sheetData>
    <row r="1" spans="1:10" x14ac:dyDescent="0.25">
      <c r="A1" s="46" t="s">
        <v>27</v>
      </c>
      <c r="B1" s="43" t="s">
        <v>28</v>
      </c>
      <c r="C1" s="46" t="s">
        <v>43</v>
      </c>
      <c r="D1" s="41"/>
      <c r="E1" s="41"/>
      <c r="F1" s="41" t="s">
        <v>46</v>
      </c>
      <c r="G1" s="41"/>
      <c r="H1" s="41"/>
      <c r="I1" s="64" t="s">
        <v>48</v>
      </c>
      <c r="J1" s="65" t="s">
        <v>49</v>
      </c>
    </row>
    <row r="2" spans="1:10" x14ac:dyDescent="0.25">
      <c r="A2" s="47"/>
      <c r="B2" s="48"/>
      <c r="C2" s="47" t="s">
        <v>44</v>
      </c>
      <c r="D2" s="60"/>
      <c r="E2" s="62">
        <v>0.5</v>
      </c>
      <c r="F2" s="60" t="s">
        <v>44</v>
      </c>
      <c r="G2" s="60"/>
      <c r="H2" s="62">
        <v>0.5</v>
      </c>
      <c r="I2" s="61"/>
      <c r="J2" s="66"/>
    </row>
    <row r="3" spans="1:10" x14ac:dyDescent="0.25">
      <c r="A3" s="47"/>
      <c r="B3" s="48"/>
      <c r="C3" s="70">
        <v>0.7</v>
      </c>
      <c r="D3" s="62">
        <v>0.3</v>
      </c>
      <c r="E3" s="61" t="s">
        <v>45</v>
      </c>
      <c r="F3" s="62">
        <v>0.7</v>
      </c>
      <c r="G3" s="62">
        <v>0.3</v>
      </c>
      <c r="H3" s="61" t="s">
        <v>47</v>
      </c>
      <c r="I3" s="61"/>
      <c r="J3" s="66"/>
    </row>
    <row r="4" spans="1:10" ht="15.75" thickBot="1" x14ac:dyDescent="0.3">
      <c r="A4" s="47"/>
      <c r="B4" s="48"/>
      <c r="C4" s="6" t="s">
        <v>41</v>
      </c>
      <c r="D4" s="17" t="s">
        <v>42</v>
      </c>
      <c r="E4" s="71"/>
      <c r="F4" s="17" t="s">
        <v>41</v>
      </c>
      <c r="G4" s="17" t="s">
        <v>42</v>
      </c>
      <c r="H4" s="71"/>
      <c r="I4" s="71"/>
      <c r="J4" s="72"/>
    </row>
    <row r="5" spans="1:10" x14ac:dyDescent="0.25">
      <c r="A5" s="19">
        <v>1</v>
      </c>
      <c r="B5" s="75" t="s">
        <v>32</v>
      </c>
      <c r="C5" s="76">
        <v>60</v>
      </c>
      <c r="D5" s="77">
        <v>100</v>
      </c>
      <c r="E5" s="74">
        <f>C5*$C$3+D5*$D$3</f>
        <v>72</v>
      </c>
      <c r="F5" s="77">
        <v>90</v>
      </c>
      <c r="G5" s="77">
        <v>35</v>
      </c>
      <c r="H5" s="74">
        <f>F5*$F$3+G5*$G$3</f>
        <v>73.5</v>
      </c>
      <c r="I5" s="74">
        <f>AVERAGE(H5,E5)</f>
        <v>72.75</v>
      </c>
      <c r="J5" s="69">
        <f>IF(I5&lt;60,2,IF(I5&lt;70,3,IF(I5&lt;80,4,5)))</f>
        <v>4</v>
      </c>
    </row>
    <row r="6" spans="1:10" x14ac:dyDescent="0.25">
      <c r="A6" s="19">
        <v>2</v>
      </c>
      <c r="B6" s="75" t="s">
        <v>33</v>
      </c>
      <c r="C6" s="78">
        <v>55</v>
      </c>
      <c r="D6" s="79">
        <v>77</v>
      </c>
      <c r="E6" s="74">
        <f t="shared" ref="E6:E14" si="0">C6*$C$3+D6*$D$3</f>
        <v>61.599999999999994</v>
      </c>
      <c r="F6" s="79">
        <v>66</v>
      </c>
      <c r="G6" s="79">
        <v>64</v>
      </c>
      <c r="H6" s="74">
        <f t="shared" ref="H6:H14" si="1">F6*$F$3+G6*$G$3</f>
        <v>65.399999999999991</v>
      </c>
      <c r="I6" s="74">
        <f t="shared" ref="I6:I14" si="2">AVERAGE(H6,E6)</f>
        <v>63.499999999999993</v>
      </c>
      <c r="J6" s="69">
        <f t="shared" ref="J6:J14" si="3">IF(I6&lt;60,2,IF(I6&lt;70,3,IF(I6&lt;80,4,5)))</f>
        <v>3</v>
      </c>
    </row>
    <row r="7" spans="1:10" x14ac:dyDescent="0.25">
      <c r="A7" s="19">
        <v>3</v>
      </c>
      <c r="B7" s="75" t="s">
        <v>34</v>
      </c>
      <c r="C7" s="78">
        <v>68</v>
      </c>
      <c r="D7" s="79">
        <v>86</v>
      </c>
      <c r="E7" s="74">
        <f t="shared" si="0"/>
        <v>73.399999999999991</v>
      </c>
      <c r="F7" s="79">
        <v>88</v>
      </c>
      <c r="G7" s="79">
        <v>77</v>
      </c>
      <c r="H7" s="74">
        <f t="shared" si="1"/>
        <v>84.699999999999989</v>
      </c>
      <c r="I7" s="74">
        <f t="shared" si="2"/>
        <v>79.049999999999983</v>
      </c>
      <c r="J7" s="69">
        <f t="shared" si="3"/>
        <v>4</v>
      </c>
    </row>
    <row r="8" spans="1:10" x14ac:dyDescent="0.25">
      <c r="A8" s="19">
        <v>4</v>
      </c>
      <c r="B8" s="75" t="s">
        <v>35</v>
      </c>
      <c r="C8" s="78">
        <v>77</v>
      </c>
      <c r="D8" s="79">
        <v>44</v>
      </c>
      <c r="E8" s="74">
        <f t="shared" si="0"/>
        <v>67.099999999999994</v>
      </c>
      <c r="F8" s="79">
        <v>38</v>
      </c>
      <c r="G8" s="79">
        <v>88</v>
      </c>
      <c r="H8" s="74">
        <f t="shared" si="1"/>
        <v>53</v>
      </c>
      <c r="I8" s="74">
        <f t="shared" si="2"/>
        <v>60.05</v>
      </c>
      <c r="J8" s="69">
        <f t="shared" si="3"/>
        <v>3</v>
      </c>
    </row>
    <row r="9" spans="1:10" x14ac:dyDescent="0.25">
      <c r="A9" s="19">
        <v>5</v>
      </c>
      <c r="B9" s="75" t="s">
        <v>32</v>
      </c>
      <c r="C9" s="78">
        <v>55</v>
      </c>
      <c r="D9" s="79">
        <v>77</v>
      </c>
      <c r="E9" s="74">
        <f t="shared" si="0"/>
        <v>61.599999999999994</v>
      </c>
      <c r="F9" s="79">
        <v>66</v>
      </c>
      <c r="G9" s="79">
        <v>64</v>
      </c>
      <c r="H9" s="74">
        <f t="shared" si="1"/>
        <v>65.399999999999991</v>
      </c>
      <c r="I9" s="74">
        <f t="shared" si="2"/>
        <v>63.499999999999993</v>
      </c>
      <c r="J9" s="69">
        <f t="shared" si="3"/>
        <v>3</v>
      </c>
    </row>
    <row r="10" spans="1:10" x14ac:dyDescent="0.25">
      <c r="A10" s="19">
        <v>6</v>
      </c>
      <c r="B10" s="75" t="s">
        <v>36</v>
      </c>
      <c r="C10" s="78">
        <v>60</v>
      </c>
      <c r="D10" s="79">
        <v>100</v>
      </c>
      <c r="E10" s="74">
        <f t="shared" si="0"/>
        <v>72</v>
      </c>
      <c r="F10" s="79">
        <v>90</v>
      </c>
      <c r="G10" s="79">
        <v>35</v>
      </c>
      <c r="H10" s="74">
        <f t="shared" si="1"/>
        <v>73.5</v>
      </c>
      <c r="I10" s="74">
        <f t="shared" si="2"/>
        <v>72.75</v>
      </c>
      <c r="J10" s="69">
        <f t="shared" si="3"/>
        <v>4</v>
      </c>
    </row>
    <row r="11" spans="1:10" x14ac:dyDescent="0.25">
      <c r="A11" s="19">
        <v>7</v>
      </c>
      <c r="B11" s="75" t="s">
        <v>37</v>
      </c>
      <c r="C11" s="78">
        <v>55</v>
      </c>
      <c r="D11" s="79">
        <v>77</v>
      </c>
      <c r="E11" s="74">
        <f t="shared" si="0"/>
        <v>61.599999999999994</v>
      </c>
      <c r="F11" s="79">
        <v>66</v>
      </c>
      <c r="G11" s="79">
        <v>64</v>
      </c>
      <c r="H11" s="74">
        <f t="shared" si="1"/>
        <v>65.399999999999991</v>
      </c>
      <c r="I11" s="74">
        <f t="shared" si="2"/>
        <v>63.499999999999993</v>
      </c>
      <c r="J11" s="69">
        <f t="shared" si="3"/>
        <v>3</v>
      </c>
    </row>
    <row r="12" spans="1:10" x14ac:dyDescent="0.25">
      <c r="A12" s="19">
        <v>8</v>
      </c>
      <c r="B12" s="75" t="s">
        <v>38</v>
      </c>
      <c r="C12" s="78">
        <v>68</v>
      </c>
      <c r="D12" s="79">
        <v>86</v>
      </c>
      <c r="E12" s="74">
        <f t="shared" si="0"/>
        <v>73.399999999999991</v>
      </c>
      <c r="F12" s="79">
        <v>88</v>
      </c>
      <c r="G12" s="79">
        <v>99</v>
      </c>
      <c r="H12" s="74">
        <f t="shared" si="1"/>
        <v>91.3</v>
      </c>
      <c r="I12" s="74">
        <f t="shared" si="2"/>
        <v>82.35</v>
      </c>
      <c r="J12" s="69">
        <f t="shared" si="3"/>
        <v>5</v>
      </c>
    </row>
    <row r="13" spans="1:10" x14ac:dyDescent="0.25">
      <c r="A13" s="19">
        <v>9</v>
      </c>
      <c r="B13" s="75" t="s">
        <v>39</v>
      </c>
      <c r="C13" s="78">
        <v>34</v>
      </c>
      <c r="D13" s="79">
        <v>36</v>
      </c>
      <c r="E13" s="74">
        <f t="shared" si="0"/>
        <v>34.599999999999994</v>
      </c>
      <c r="F13" s="79">
        <v>38</v>
      </c>
      <c r="G13" s="79">
        <v>35</v>
      </c>
      <c r="H13" s="74">
        <f t="shared" si="1"/>
        <v>37.099999999999994</v>
      </c>
      <c r="I13" s="74">
        <f t="shared" si="2"/>
        <v>35.849999999999994</v>
      </c>
      <c r="J13" s="69">
        <f t="shared" si="3"/>
        <v>2</v>
      </c>
    </row>
    <row r="14" spans="1:10" ht="15.75" thickBot="1" x14ac:dyDescent="0.3">
      <c r="A14" s="85">
        <v>10</v>
      </c>
      <c r="B14" s="86" t="s">
        <v>40</v>
      </c>
      <c r="C14" s="87">
        <v>68</v>
      </c>
      <c r="D14" s="88">
        <v>86</v>
      </c>
      <c r="E14" s="89">
        <f t="shared" si="0"/>
        <v>73.399999999999991</v>
      </c>
      <c r="F14" s="88">
        <v>88</v>
      </c>
      <c r="G14" s="88">
        <v>99</v>
      </c>
      <c r="H14" s="89">
        <f t="shared" si="1"/>
        <v>91.3</v>
      </c>
      <c r="I14" s="89">
        <f t="shared" si="2"/>
        <v>82.35</v>
      </c>
      <c r="J14" s="90">
        <f t="shared" si="3"/>
        <v>5</v>
      </c>
    </row>
    <row r="15" spans="1:10" x14ac:dyDescent="0.25">
      <c r="A15" s="46" t="s">
        <v>29</v>
      </c>
      <c r="B15" s="43"/>
      <c r="C15" s="91">
        <f>MAX(C5:C14)</f>
        <v>77</v>
      </c>
      <c r="D15" s="92">
        <f>MAX(D5:D14)</f>
        <v>100</v>
      </c>
      <c r="E15" s="93">
        <f t="shared" ref="E15:J15" si="4">MAX(E5:E14)</f>
        <v>73.399999999999991</v>
      </c>
      <c r="F15" s="92">
        <f t="shared" si="4"/>
        <v>90</v>
      </c>
      <c r="G15" s="92">
        <f t="shared" si="4"/>
        <v>99</v>
      </c>
      <c r="H15" s="93">
        <f t="shared" si="4"/>
        <v>91.3</v>
      </c>
      <c r="I15" s="93">
        <f t="shared" si="4"/>
        <v>82.35</v>
      </c>
      <c r="J15" s="94">
        <f t="shared" si="4"/>
        <v>5</v>
      </c>
    </row>
    <row r="16" spans="1:10" x14ac:dyDescent="0.25">
      <c r="A16" s="47" t="s">
        <v>30</v>
      </c>
      <c r="B16" s="48"/>
      <c r="C16" s="68">
        <f>MIN(C5:C14)</f>
        <v>34</v>
      </c>
      <c r="D16" s="63">
        <f>MIN(D5:D14)</f>
        <v>36</v>
      </c>
      <c r="E16" s="80">
        <f t="shared" ref="E16:J16" si="5">MIN(E5:E14)</f>
        <v>34.599999999999994</v>
      </c>
      <c r="F16" s="63">
        <f t="shared" si="5"/>
        <v>38</v>
      </c>
      <c r="G16" s="63">
        <f t="shared" si="5"/>
        <v>35</v>
      </c>
      <c r="H16" s="80">
        <f t="shared" si="5"/>
        <v>37.099999999999994</v>
      </c>
      <c r="I16" s="80">
        <f t="shared" si="5"/>
        <v>35.849999999999994</v>
      </c>
      <c r="J16" s="67">
        <f t="shared" si="5"/>
        <v>2</v>
      </c>
    </row>
    <row r="17" spans="1:10" ht="15.75" thickBot="1" x14ac:dyDescent="0.3">
      <c r="A17" s="49" t="s">
        <v>31</v>
      </c>
      <c r="B17" s="53"/>
      <c r="C17" s="4">
        <f>AVERAGE(C5:C14)</f>
        <v>60</v>
      </c>
      <c r="D17" s="73">
        <f>AVERAGE(D5:D14)</f>
        <v>76.900000000000006</v>
      </c>
      <c r="E17" s="73">
        <f t="shared" ref="E17:J17" si="6">AVERAGE(E5:E14)</f>
        <v>65.070000000000007</v>
      </c>
      <c r="F17" s="73">
        <f t="shared" si="6"/>
        <v>71.8</v>
      </c>
      <c r="G17" s="73">
        <f t="shared" si="6"/>
        <v>66</v>
      </c>
      <c r="H17" s="73">
        <f t="shared" si="6"/>
        <v>70.059999999999988</v>
      </c>
      <c r="I17" s="73">
        <f t="shared" si="6"/>
        <v>67.564999999999998</v>
      </c>
      <c r="J17" s="95">
        <f t="shared" si="6"/>
        <v>3.6</v>
      </c>
    </row>
    <row r="18" spans="1:10" ht="15.75" thickBot="1" x14ac:dyDescent="0.3"/>
    <row r="19" spans="1:10" ht="15.75" thickBot="1" x14ac:dyDescent="0.3">
      <c r="A19" s="22" t="s">
        <v>50</v>
      </c>
      <c r="B19" s="32"/>
      <c r="C19" s="32"/>
      <c r="D19" s="32"/>
      <c r="E19" s="32"/>
      <c r="F19" s="23"/>
    </row>
    <row r="20" spans="1:10" ht="15.75" thickBot="1" x14ac:dyDescent="0.3">
      <c r="A20" s="22" t="s">
        <v>51</v>
      </c>
      <c r="B20" s="23"/>
      <c r="C20" s="81" t="s">
        <v>53</v>
      </c>
      <c r="D20" s="81">
        <v>60</v>
      </c>
      <c r="E20" s="81">
        <v>70</v>
      </c>
      <c r="F20" s="82">
        <v>80</v>
      </c>
    </row>
    <row r="21" spans="1:10" ht="15.75" thickBot="1" x14ac:dyDescent="0.3">
      <c r="A21" s="33" t="s">
        <v>52</v>
      </c>
      <c r="B21" s="31"/>
      <c r="C21" s="83">
        <v>2</v>
      </c>
      <c r="D21" s="83">
        <v>3</v>
      </c>
      <c r="E21" s="83">
        <v>4</v>
      </c>
      <c r="F21" s="84">
        <v>5</v>
      </c>
    </row>
    <row r="22" spans="1:10" ht="15.75" thickBot="1" x14ac:dyDescent="0.3"/>
    <row r="23" spans="1:10" ht="15.75" thickBot="1" x14ac:dyDescent="0.3">
      <c r="A23" s="22" t="s">
        <v>54</v>
      </c>
      <c r="B23" s="32"/>
      <c r="C23" s="32"/>
      <c r="D23" s="32"/>
      <c r="E23" s="32"/>
      <c r="F23" s="23"/>
    </row>
    <row r="24" spans="1:10" ht="15.75" thickBot="1" x14ac:dyDescent="0.3">
      <c r="A24" s="33" t="s">
        <v>52</v>
      </c>
      <c r="B24" s="31"/>
      <c r="C24" s="96">
        <v>2</v>
      </c>
      <c r="D24" s="96">
        <v>3</v>
      </c>
      <c r="E24" s="96">
        <v>4</v>
      </c>
      <c r="F24" s="97">
        <v>5</v>
      </c>
    </row>
    <row r="25" spans="1:10" ht="15.75" thickBot="1" x14ac:dyDescent="0.3">
      <c r="A25" s="33" t="s">
        <v>55</v>
      </c>
      <c r="B25" s="31"/>
      <c r="C25" s="96">
        <f>COUNTIF(J5:J14,2)</f>
        <v>1</v>
      </c>
      <c r="D25" s="96">
        <f>COUNTIF(J5:J14,3)</f>
        <v>4</v>
      </c>
      <c r="E25" s="96">
        <f>COUNTIF(J5:J14,4)</f>
        <v>3</v>
      </c>
      <c r="F25" s="97">
        <f>COUNTIF(J5:J14,5)</f>
        <v>2</v>
      </c>
    </row>
  </sheetData>
  <mergeCells count="19">
    <mergeCell ref="A20:B20"/>
    <mergeCell ref="A21:B21"/>
    <mergeCell ref="A23:F23"/>
    <mergeCell ref="A24:B24"/>
    <mergeCell ref="A25:B25"/>
    <mergeCell ref="F1:H1"/>
    <mergeCell ref="F2:G2"/>
    <mergeCell ref="H3:H4"/>
    <mergeCell ref="I1:I4"/>
    <mergeCell ref="J1:J4"/>
    <mergeCell ref="A19:F19"/>
    <mergeCell ref="A1:A4"/>
    <mergeCell ref="B1:B4"/>
    <mergeCell ref="A15:B15"/>
    <mergeCell ref="A16:B16"/>
    <mergeCell ref="A17:B17"/>
    <mergeCell ref="C2:D2"/>
    <mergeCell ref="C1:E1"/>
    <mergeCell ref="E3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2C53-9719-429A-A129-218981B813C9}">
  <dimension ref="A1:M10"/>
  <sheetViews>
    <sheetView workbookViewId="0">
      <selection activeCell="M8" sqref="M8"/>
    </sheetView>
  </sheetViews>
  <sheetFormatPr defaultRowHeight="15" x14ac:dyDescent="0.25"/>
  <cols>
    <col min="1" max="1" width="14" customWidth="1"/>
    <col min="7" max="7" width="11.5703125" bestFit="1" customWidth="1"/>
    <col min="8" max="8" width="13.140625" customWidth="1"/>
  </cols>
  <sheetData>
    <row r="1" spans="1:13" ht="15.75" thickBot="1" x14ac:dyDescent="0.3">
      <c r="A1" s="34" t="s">
        <v>9</v>
      </c>
      <c r="B1" s="32"/>
      <c r="C1" s="32"/>
      <c r="D1" s="32"/>
      <c r="E1" s="32"/>
      <c r="F1" s="32"/>
      <c r="G1" s="32"/>
      <c r="H1" s="23"/>
    </row>
    <row r="2" spans="1:13" x14ac:dyDescent="0.25">
      <c r="A2" s="35" t="s">
        <v>0</v>
      </c>
      <c r="B2" s="37" t="s">
        <v>1</v>
      </c>
      <c r="C2" s="39" t="s">
        <v>6</v>
      </c>
      <c r="D2" s="40"/>
      <c r="E2" s="40"/>
      <c r="F2" s="40"/>
      <c r="G2" s="41" t="s">
        <v>7</v>
      </c>
      <c r="H2" s="43" t="s">
        <v>8</v>
      </c>
      <c r="J2" s="22"/>
      <c r="K2" s="23"/>
      <c r="L2" s="26" t="s">
        <v>18</v>
      </c>
      <c r="M2" s="27"/>
    </row>
    <row r="3" spans="1:13" ht="15.75" thickBot="1" x14ac:dyDescent="0.3">
      <c r="A3" s="36"/>
      <c r="B3" s="38"/>
      <c r="C3" s="4" t="s">
        <v>2</v>
      </c>
      <c r="D3" s="5" t="s">
        <v>3</v>
      </c>
      <c r="E3" s="5" t="s">
        <v>4</v>
      </c>
      <c r="F3" s="5" t="s">
        <v>5</v>
      </c>
      <c r="G3" s="42"/>
      <c r="H3" s="44"/>
      <c r="J3" s="24"/>
      <c r="K3" s="25"/>
      <c r="L3" s="28"/>
      <c r="M3" s="29"/>
    </row>
    <row r="4" spans="1:13" ht="15.75" thickBot="1" x14ac:dyDescent="0.3">
      <c r="A4" s="2" t="s">
        <v>10</v>
      </c>
      <c r="B4" s="7">
        <v>1</v>
      </c>
      <c r="C4" s="8">
        <v>3</v>
      </c>
      <c r="D4" s="9">
        <v>4</v>
      </c>
      <c r="E4" s="9">
        <v>3</v>
      </c>
      <c r="F4" s="9"/>
      <c r="G4" s="10">
        <f>AVERAGE(C4:F4)</f>
        <v>3.3333333333333335</v>
      </c>
      <c r="H4" s="11" t="str">
        <f>IF(G4&lt;4,"",IF(G4&lt;5,$L$5,$L$4))</f>
        <v/>
      </c>
      <c r="J4" s="22" t="s">
        <v>19</v>
      </c>
      <c r="K4" s="23"/>
      <c r="L4" s="32">
        <v>500</v>
      </c>
      <c r="M4" s="23"/>
    </row>
    <row r="5" spans="1:13" ht="15.75" thickBot="1" x14ac:dyDescent="0.3">
      <c r="A5" s="2" t="s">
        <v>11</v>
      </c>
      <c r="B5" s="12">
        <v>1</v>
      </c>
      <c r="C5" s="13">
        <v>4</v>
      </c>
      <c r="D5" s="1">
        <v>4</v>
      </c>
      <c r="E5" s="1">
        <v>5</v>
      </c>
      <c r="F5" s="1"/>
      <c r="G5" s="10">
        <f t="shared" ref="G5:G10" si="0">AVERAGE(C5:F5)</f>
        <v>4.333333333333333</v>
      </c>
      <c r="H5" s="11">
        <f t="shared" ref="H5:H10" si="1">IF(G5&lt;4,"",IF(G5&lt;5,$L$5,$L$4))</f>
        <v>450</v>
      </c>
      <c r="J5" s="33" t="s">
        <v>20</v>
      </c>
      <c r="K5" s="31"/>
      <c r="L5" s="30">
        <v>450</v>
      </c>
      <c r="M5" s="31"/>
    </row>
    <row r="6" spans="1:13" x14ac:dyDescent="0.25">
      <c r="A6" s="2" t="s">
        <v>12</v>
      </c>
      <c r="B6" s="12">
        <v>2</v>
      </c>
      <c r="C6" s="13">
        <v>4</v>
      </c>
      <c r="D6" s="1" t="s">
        <v>17</v>
      </c>
      <c r="E6" s="1">
        <v>5</v>
      </c>
      <c r="F6" s="1">
        <v>5</v>
      </c>
      <c r="G6" s="10"/>
      <c r="H6" s="11" t="str">
        <f t="shared" si="1"/>
        <v/>
      </c>
    </row>
    <row r="7" spans="1:13" x14ac:dyDescent="0.25">
      <c r="A7" s="2" t="s">
        <v>13</v>
      </c>
      <c r="B7" s="12">
        <v>2</v>
      </c>
      <c r="C7" s="13">
        <v>4</v>
      </c>
      <c r="D7" s="1">
        <v>3</v>
      </c>
      <c r="E7" s="1">
        <v>3</v>
      </c>
      <c r="F7" s="1">
        <v>4</v>
      </c>
      <c r="G7" s="10">
        <f t="shared" si="0"/>
        <v>3.5</v>
      </c>
      <c r="H7" s="11" t="str">
        <f t="shared" si="1"/>
        <v/>
      </c>
    </row>
    <row r="8" spans="1:13" x14ac:dyDescent="0.25">
      <c r="A8" s="2" t="s">
        <v>14</v>
      </c>
      <c r="B8" s="12">
        <v>3</v>
      </c>
      <c r="C8" s="13">
        <v>5</v>
      </c>
      <c r="D8" s="1">
        <v>4</v>
      </c>
      <c r="E8" s="1">
        <v>5</v>
      </c>
      <c r="F8" s="1">
        <v>5</v>
      </c>
      <c r="G8" s="10">
        <f t="shared" si="0"/>
        <v>4.75</v>
      </c>
      <c r="H8" s="11">
        <f t="shared" si="1"/>
        <v>450</v>
      </c>
    </row>
    <row r="9" spans="1:13" x14ac:dyDescent="0.25">
      <c r="A9" s="2" t="s">
        <v>15</v>
      </c>
      <c r="B9" s="12">
        <v>3</v>
      </c>
      <c r="C9" s="13">
        <v>5</v>
      </c>
      <c r="D9" s="1">
        <v>5</v>
      </c>
      <c r="E9" s="1">
        <v>5</v>
      </c>
      <c r="F9" s="1">
        <v>5</v>
      </c>
      <c r="G9" s="10">
        <f t="shared" si="0"/>
        <v>5</v>
      </c>
      <c r="H9" s="11">
        <f t="shared" si="1"/>
        <v>500</v>
      </c>
    </row>
    <row r="10" spans="1:13" ht="15.75" thickBot="1" x14ac:dyDescent="0.3">
      <c r="A10" s="3" t="s">
        <v>16</v>
      </c>
      <c r="B10" s="15">
        <v>3</v>
      </c>
      <c r="C10" s="16">
        <v>4</v>
      </c>
      <c r="D10" s="17">
        <v>4</v>
      </c>
      <c r="E10" s="17">
        <v>3</v>
      </c>
      <c r="F10" s="17">
        <v>4</v>
      </c>
      <c r="G10" s="20">
        <f t="shared" si="0"/>
        <v>3.75</v>
      </c>
      <c r="H10" s="21" t="str">
        <f t="shared" si="1"/>
        <v/>
      </c>
    </row>
  </sheetData>
  <mergeCells count="12">
    <mergeCell ref="A1:H1"/>
    <mergeCell ref="A2:A3"/>
    <mergeCell ref="B2:B3"/>
    <mergeCell ref="C2:F2"/>
    <mergeCell ref="G2:G3"/>
    <mergeCell ref="H2:H3"/>
    <mergeCell ref="J2:K3"/>
    <mergeCell ref="L2:M3"/>
    <mergeCell ref="L5:M5"/>
    <mergeCell ref="L4:M4"/>
    <mergeCell ref="J4:K4"/>
    <mergeCell ref="J5:K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CCEA-B034-440D-9801-FE1298BD1924}">
  <dimension ref="B2:L9"/>
  <sheetViews>
    <sheetView workbookViewId="0">
      <selection activeCell="O8" sqref="O8"/>
    </sheetView>
  </sheetViews>
  <sheetFormatPr defaultRowHeight="15" x14ac:dyDescent="0.25"/>
  <cols>
    <col min="3" max="3" width="29.140625" customWidth="1"/>
    <col min="9" max="12" width="5.28515625" customWidth="1"/>
  </cols>
  <sheetData>
    <row r="2" spans="2:12" ht="15.75" thickBot="1" x14ac:dyDescent="0.3"/>
    <row r="3" spans="2:12" x14ac:dyDescent="0.25">
      <c r="B3" s="55" t="s">
        <v>24</v>
      </c>
      <c r="C3" s="56"/>
      <c r="D3" s="57">
        <f>MAX(Стипендия!G4:G10)</f>
        <v>5</v>
      </c>
      <c r="E3" s="58"/>
      <c r="G3" s="46" t="s">
        <v>6</v>
      </c>
      <c r="H3" s="41"/>
      <c r="I3" s="41" t="s">
        <v>1</v>
      </c>
      <c r="J3" s="41"/>
      <c r="K3" s="41"/>
      <c r="L3" s="43"/>
    </row>
    <row r="4" spans="2:12" ht="15.75" thickBot="1" x14ac:dyDescent="0.3">
      <c r="B4" s="54" t="s">
        <v>23</v>
      </c>
      <c r="C4" s="59"/>
      <c r="D4" s="51">
        <f>MIN(Стипендия!G4:G10)</f>
        <v>3.3333333333333335</v>
      </c>
      <c r="E4" s="52"/>
      <c r="G4" s="45"/>
      <c r="H4" s="42"/>
      <c r="I4" s="17">
        <v>1</v>
      </c>
      <c r="J4" s="17">
        <v>2</v>
      </c>
      <c r="K4" s="17">
        <v>3</v>
      </c>
      <c r="L4" s="18">
        <v>4</v>
      </c>
    </row>
    <row r="5" spans="2:12" x14ac:dyDescent="0.25">
      <c r="B5" s="54" t="s">
        <v>22</v>
      </c>
      <c r="C5" s="59"/>
      <c r="D5" s="54">
        <f>COUNTIF(Стипендия!H4:H10,500)</f>
        <v>1</v>
      </c>
      <c r="E5" s="52"/>
      <c r="G5" s="46">
        <v>5</v>
      </c>
      <c r="H5" s="43"/>
      <c r="I5" s="8">
        <f>COUNTIF(Стипендия!$C$4:$F$5,5)</f>
        <v>1</v>
      </c>
      <c r="J5" s="9">
        <f>COUNTIF(Стипендия!$C$6:$F$7,5)</f>
        <v>2</v>
      </c>
      <c r="K5" s="9">
        <f>COUNTIF(Стипендия!$B$8:$F$10,5)</f>
        <v>7</v>
      </c>
      <c r="L5" s="11">
        <f>COUNTIF(Стипендия!B11:$H$20,5)</f>
        <v>0</v>
      </c>
    </row>
    <row r="6" spans="2:12" x14ac:dyDescent="0.25">
      <c r="B6" s="54" t="s">
        <v>21</v>
      </c>
      <c r="C6" s="59"/>
      <c r="D6" s="54">
        <f>COUNT(Стипендия!B4:B10)</f>
        <v>7</v>
      </c>
      <c r="E6" s="52"/>
      <c r="G6" s="47">
        <v>4</v>
      </c>
      <c r="H6" s="48"/>
      <c r="I6" s="13">
        <f>COUNTIF(Стипендия!$C$4:$F$5,4)</f>
        <v>3</v>
      </c>
      <c r="J6" s="1">
        <f>COUNTIF(Стипендия!$C$6:$F$7,4)</f>
        <v>3</v>
      </c>
      <c r="K6" s="1">
        <f>COUNTIF(Стипендия!$B$8:$F$10,4)</f>
        <v>4</v>
      </c>
      <c r="L6" s="14">
        <f>COUNTIF(Стипендия!$B$11:H17,4)</f>
        <v>0</v>
      </c>
    </row>
    <row r="7" spans="2:12" x14ac:dyDescent="0.25">
      <c r="B7" s="54" t="s">
        <v>26</v>
      </c>
      <c r="C7" s="59"/>
      <c r="D7" s="54">
        <f>COUNTIF(Стипендия!G4:G10,"&gt;3,5")</f>
        <v>4</v>
      </c>
      <c r="E7" s="52"/>
      <c r="G7" s="47">
        <v>3</v>
      </c>
      <c r="H7" s="48"/>
      <c r="I7" s="13">
        <f>COUNTIF(Стипендия!$C$4:$F$5,3)</f>
        <v>2</v>
      </c>
      <c r="J7" s="1">
        <f>COUNTIF(Стипендия!$C$6:$F$7,3)</f>
        <v>2</v>
      </c>
      <c r="K7" s="1">
        <f>COUNTIF(Стипендия!$B$8:$F$10,3)</f>
        <v>4</v>
      </c>
      <c r="L7" s="14">
        <f>COUNTIF(Стипендия!$B$11:$H$18,3)</f>
        <v>0</v>
      </c>
    </row>
    <row r="8" spans="2:12" ht="15.75" thickBot="1" x14ac:dyDescent="0.3">
      <c r="B8" s="49" t="s">
        <v>25</v>
      </c>
      <c r="C8" s="50"/>
      <c r="D8" s="49">
        <f>COUNTBLANK(Стипендия!H4:H10)</f>
        <v>4</v>
      </c>
      <c r="E8" s="53"/>
      <c r="G8" s="47">
        <v>2</v>
      </c>
      <c r="H8" s="48"/>
      <c r="I8" s="13">
        <f>COUNTIF(Стипендия!$C$4:$F$5,2)</f>
        <v>0</v>
      </c>
      <c r="J8" s="1">
        <f>COUNTIF(Стипендия!$C$6:$F$7,2)</f>
        <v>0</v>
      </c>
      <c r="K8" s="1">
        <f>COUNTIF(Стипендия!$B$8:$F$10,2)</f>
        <v>0</v>
      </c>
      <c r="L8" s="14">
        <f>COUNTIF(Стипендия!$B$11:$H$19,2)</f>
        <v>0</v>
      </c>
    </row>
    <row r="9" spans="2:12" ht="15.75" thickBot="1" x14ac:dyDescent="0.3">
      <c r="G9" s="45" t="s">
        <v>17</v>
      </c>
      <c r="H9" s="44"/>
      <c r="I9" s="16">
        <f>COUNTIF(Стипендия!$C$4:$F$5,"н/а")</f>
        <v>0</v>
      </c>
      <c r="J9" s="17">
        <f>COUNTIF(Стипендия!$C$6:$F$7,"н/а")</f>
        <v>1</v>
      </c>
      <c r="K9" s="17">
        <f>COUNTIF(Стипендия!$B$8:$F$10,"н/а")</f>
        <v>0</v>
      </c>
      <c r="L9" s="18">
        <f>COUNTIF(Стипендия!$B$11:$H$20,"н/а")</f>
        <v>0</v>
      </c>
    </row>
  </sheetData>
  <mergeCells count="19">
    <mergeCell ref="B3:C3"/>
    <mergeCell ref="D3:E3"/>
    <mergeCell ref="B5:C5"/>
    <mergeCell ref="B6:C6"/>
    <mergeCell ref="B4:C4"/>
    <mergeCell ref="B8:C8"/>
    <mergeCell ref="D4:E4"/>
    <mergeCell ref="D8:E8"/>
    <mergeCell ref="D7:E7"/>
    <mergeCell ref="D6:E6"/>
    <mergeCell ref="D5:E5"/>
    <mergeCell ref="B7:C7"/>
    <mergeCell ref="G9:H9"/>
    <mergeCell ref="G3:H4"/>
    <mergeCell ref="I3:L3"/>
    <mergeCell ref="G8:H8"/>
    <mergeCell ref="G7:H7"/>
    <mergeCell ref="G6:H6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Задание</vt:lpstr>
      <vt:lpstr>Стипендия</vt:lpstr>
      <vt:lpstr>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Кирюшин</dc:creator>
  <cp:lastModifiedBy>Артем Кирюшин</cp:lastModifiedBy>
  <dcterms:created xsi:type="dcterms:W3CDTF">2024-10-22T12:36:16Z</dcterms:created>
  <dcterms:modified xsi:type="dcterms:W3CDTF">2024-10-29T16:15:22Z</dcterms:modified>
</cp:coreProperties>
</file>