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Judy\Desktop\"/>
    </mc:Choice>
  </mc:AlternateContent>
  <xr:revisionPtr revIDLastSave="0" documentId="13_ncr:1_{AB4404CB-DA01-49E6-B41C-0B9520A05851}" xr6:coauthVersionLast="47" xr6:coauthVersionMax="47" xr10:uidLastSave="{00000000-0000-0000-0000-000000000000}"/>
  <bookViews>
    <workbookView xWindow="-120" yWindow="-120" windowWidth="29040" windowHeight="15840" xr2:uid="{114A3ACC-2F61-4F50-A5CF-63A86B2334B2}"/>
  </bookViews>
  <sheets>
    <sheet name="Case" sheetId="96" r:id="rId1"/>
    <sheet name="Answers" sheetId="75" state="hidden" r:id="rId2"/>
    <sheet name="Add-In Output" sheetId="86" state="hidden" r:id="rId3"/>
    <sheet name="Asteroid Field Map (Levels 4-6)" sheetId="84" r:id="rId4"/>
    <sheet name="Spaceship 整理" sheetId="98" r:id="rId5"/>
    <sheet name="Asteroid 整理" sheetId="100" r:id="rId6"/>
    <sheet name="Add-In Output 整理" sheetId="99" r:id="rId7"/>
    <sheet name="草稿-Questions" sheetId="97" r:id="rId8"/>
    <sheet name="草稿-Bonus" sheetId="102" r:id="rId9"/>
  </sheets>
  <definedNames>
    <definedName name="_xlnm._FilterDatabase" localSheetId="6" hidden="1">'Add-In Output 整理'!$A$1:$H$422</definedName>
    <definedName name="_xlnm._FilterDatabase" localSheetId="5" hidden="1">'Asteroid 整理'!$R$2:$X$137</definedName>
    <definedName name="_xlnm._FilterDatabase" localSheetId="7" hidden="1">'草稿-Questions'!$M$2:$Q$23</definedName>
    <definedName name="color" localSheetId="6">get.color(63,'草稿-Questions'!XEY1)</definedName>
    <definedName name="color">get.color(63,'草稿-Questions'!XEY1)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6" i="96" l="1"/>
  <c r="AH56" i="102"/>
  <c r="AI56" i="102"/>
  <c r="AJ56" i="102"/>
  <c r="AK56" i="102"/>
  <c r="AL56" i="102"/>
  <c r="AM56" i="102"/>
  <c r="AN56" i="102"/>
  <c r="AO56" i="102"/>
  <c r="AP56" i="102"/>
  <c r="AQ56" i="102"/>
  <c r="AR56" i="102"/>
  <c r="AS56" i="102"/>
  <c r="AT56" i="102"/>
  <c r="AU56" i="102"/>
  <c r="AV56" i="102"/>
  <c r="AW56" i="102"/>
  <c r="AX56" i="102"/>
  <c r="AY56" i="102"/>
  <c r="AZ56" i="102"/>
  <c r="BA56" i="102"/>
  <c r="BB56" i="102"/>
  <c r="BC56" i="102"/>
  <c r="BD56" i="102"/>
  <c r="BE56" i="102"/>
  <c r="AH57" i="102"/>
  <c r="AI57" i="102"/>
  <c r="AJ57" i="102"/>
  <c r="AK57" i="102"/>
  <c r="AL57" i="102"/>
  <c r="AM57" i="102"/>
  <c r="AN57" i="102"/>
  <c r="AO57" i="102"/>
  <c r="AP57" i="102"/>
  <c r="AQ57" i="102"/>
  <c r="AR57" i="102"/>
  <c r="AS57" i="102"/>
  <c r="AT57" i="102"/>
  <c r="AU57" i="102"/>
  <c r="AV57" i="102"/>
  <c r="AW57" i="102"/>
  <c r="AX57" i="102"/>
  <c r="AY57" i="102"/>
  <c r="AZ57" i="102"/>
  <c r="BA57" i="102"/>
  <c r="BB57" i="102"/>
  <c r="BC57" i="102"/>
  <c r="BD57" i="102"/>
  <c r="BE57" i="102"/>
  <c r="AH58" i="102"/>
  <c r="AI58" i="102"/>
  <c r="AJ58" i="102"/>
  <c r="AK58" i="102"/>
  <c r="AL58" i="102"/>
  <c r="AM58" i="102"/>
  <c r="AN58" i="102"/>
  <c r="AO58" i="102"/>
  <c r="AP58" i="102"/>
  <c r="AQ58" i="102"/>
  <c r="AR58" i="102"/>
  <c r="AS58" i="102"/>
  <c r="AT58" i="102"/>
  <c r="AU58" i="102"/>
  <c r="AV58" i="102"/>
  <c r="AW58" i="102"/>
  <c r="AX58" i="102"/>
  <c r="AY58" i="102"/>
  <c r="AZ58" i="102"/>
  <c r="BA58" i="102"/>
  <c r="BB58" i="102"/>
  <c r="BC58" i="102"/>
  <c r="BD58" i="102"/>
  <c r="BE58" i="102"/>
  <c r="AH59" i="102"/>
  <c r="AI59" i="102"/>
  <c r="AJ59" i="102"/>
  <c r="AK59" i="102"/>
  <c r="AL59" i="102"/>
  <c r="AM59" i="102"/>
  <c r="AN59" i="102"/>
  <c r="AO59" i="102"/>
  <c r="AP59" i="102"/>
  <c r="AQ59" i="102"/>
  <c r="AR59" i="102"/>
  <c r="AS59" i="102"/>
  <c r="AT59" i="102"/>
  <c r="AU59" i="102"/>
  <c r="AV59" i="102"/>
  <c r="AW59" i="102"/>
  <c r="AX59" i="102"/>
  <c r="AY59" i="102"/>
  <c r="AZ59" i="102"/>
  <c r="BA59" i="102"/>
  <c r="BB59" i="102"/>
  <c r="BC59" i="102"/>
  <c r="BD59" i="102"/>
  <c r="BE59" i="102"/>
  <c r="AH60" i="102"/>
  <c r="AI60" i="102"/>
  <c r="AJ60" i="102"/>
  <c r="AK60" i="102"/>
  <c r="AL60" i="102"/>
  <c r="AM60" i="102"/>
  <c r="AN60" i="102"/>
  <c r="AO60" i="102"/>
  <c r="AP60" i="102"/>
  <c r="AQ60" i="102"/>
  <c r="AR60" i="102"/>
  <c r="AS60" i="102"/>
  <c r="AT60" i="102"/>
  <c r="AU60" i="102"/>
  <c r="AV60" i="102"/>
  <c r="AW60" i="102"/>
  <c r="AX60" i="102"/>
  <c r="AY60" i="102"/>
  <c r="AZ60" i="102"/>
  <c r="BA60" i="102"/>
  <c r="BB60" i="102"/>
  <c r="BC60" i="102"/>
  <c r="BD60" i="102"/>
  <c r="BE60" i="102"/>
  <c r="AH61" i="102"/>
  <c r="AI61" i="102"/>
  <c r="AJ61" i="102"/>
  <c r="AK61" i="102"/>
  <c r="AL61" i="102"/>
  <c r="AM61" i="102"/>
  <c r="AN61" i="102"/>
  <c r="AO61" i="102"/>
  <c r="AP61" i="102"/>
  <c r="AQ61" i="102"/>
  <c r="AR61" i="102"/>
  <c r="AS61" i="102"/>
  <c r="AT61" i="102"/>
  <c r="AU61" i="102"/>
  <c r="AV61" i="102"/>
  <c r="AW61" i="102"/>
  <c r="AX61" i="102"/>
  <c r="AY61" i="102"/>
  <c r="AZ61" i="102"/>
  <c r="BA61" i="102"/>
  <c r="BB61" i="102"/>
  <c r="BC61" i="102"/>
  <c r="BD61" i="102"/>
  <c r="BE61" i="102"/>
  <c r="AH62" i="102"/>
  <c r="AI62" i="102"/>
  <c r="AJ62" i="102"/>
  <c r="AK62" i="102"/>
  <c r="AL62" i="102"/>
  <c r="AM62" i="102"/>
  <c r="AN62" i="102"/>
  <c r="AO62" i="102"/>
  <c r="AP62" i="102"/>
  <c r="AQ62" i="102"/>
  <c r="AR62" i="102"/>
  <c r="AS62" i="102"/>
  <c r="AT62" i="102"/>
  <c r="AU62" i="102"/>
  <c r="AV62" i="102"/>
  <c r="AW62" i="102"/>
  <c r="AX62" i="102"/>
  <c r="AY62" i="102"/>
  <c r="AZ62" i="102"/>
  <c r="BA62" i="102"/>
  <c r="BB62" i="102"/>
  <c r="BC62" i="102"/>
  <c r="BD62" i="102"/>
  <c r="BE62" i="102"/>
  <c r="AH63" i="102"/>
  <c r="AI63" i="102"/>
  <c r="AJ63" i="102"/>
  <c r="AK63" i="102"/>
  <c r="AL63" i="102"/>
  <c r="AM63" i="102"/>
  <c r="AN63" i="102"/>
  <c r="AO63" i="102"/>
  <c r="AP63" i="102"/>
  <c r="AQ63" i="102"/>
  <c r="AR63" i="102"/>
  <c r="AS63" i="102"/>
  <c r="AT63" i="102"/>
  <c r="AU63" i="102"/>
  <c r="AV63" i="102"/>
  <c r="AW63" i="102"/>
  <c r="AX63" i="102"/>
  <c r="AY63" i="102"/>
  <c r="AZ63" i="102"/>
  <c r="BA63" i="102"/>
  <c r="BB63" i="102"/>
  <c r="BC63" i="102"/>
  <c r="BD63" i="102"/>
  <c r="BE63" i="102"/>
  <c r="AH64" i="102"/>
  <c r="AI64" i="102"/>
  <c r="AJ64" i="102"/>
  <c r="AK64" i="102"/>
  <c r="AL64" i="102"/>
  <c r="AM64" i="102"/>
  <c r="AN64" i="102"/>
  <c r="AO64" i="102"/>
  <c r="AP64" i="102"/>
  <c r="AQ64" i="102"/>
  <c r="AR64" i="102"/>
  <c r="AS64" i="102"/>
  <c r="AT64" i="102"/>
  <c r="AU64" i="102"/>
  <c r="AV64" i="102"/>
  <c r="AW64" i="102"/>
  <c r="AX64" i="102"/>
  <c r="AY64" i="102"/>
  <c r="AZ64" i="102"/>
  <c r="BA64" i="102"/>
  <c r="BB64" i="102"/>
  <c r="BC64" i="102"/>
  <c r="BD64" i="102"/>
  <c r="BE64" i="102"/>
  <c r="AH65" i="102"/>
  <c r="AI65" i="102"/>
  <c r="AJ65" i="102"/>
  <c r="AK65" i="102"/>
  <c r="AL65" i="102"/>
  <c r="AM65" i="102"/>
  <c r="AN65" i="102"/>
  <c r="AO65" i="102"/>
  <c r="AP65" i="102"/>
  <c r="AQ65" i="102"/>
  <c r="AR65" i="102"/>
  <c r="AS65" i="102"/>
  <c r="AT65" i="102"/>
  <c r="AU65" i="102"/>
  <c r="AV65" i="102"/>
  <c r="AW65" i="102"/>
  <c r="AX65" i="102"/>
  <c r="AY65" i="102"/>
  <c r="AZ65" i="102"/>
  <c r="BA65" i="102"/>
  <c r="BB65" i="102"/>
  <c r="BC65" i="102"/>
  <c r="BD65" i="102"/>
  <c r="BE65" i="102"/>
  <c r="AH66" i="102"/>
  <c r="AI66" i="102"/>
  <c r="AJ66" i="102"/>
  <c r="AK66" i="102"/>
  <c r="AL66" i="102"/>
  <c r="AM66" i="102"/>
  <c r="AN66" i="102"/>
  <c r="AO66" i="102"/>
  <c r="AP66" i="102"/>
  <c r="AQ66" i="102"/>
  <c r="AR66" i="102"/>
  <c r="AS66" i="102"/>
  <c r="AT66" i="102"/>
  <c r="AU66" i="102"/>
  <c r="AV66" i="102"/>
  <c r="AW66" i="102"/>
  <c r="AX66" i="102"/>
  <c r="AY66" i="102"/>
  <c r="AZ66" i="102"/>
  <c r="BA66" i="102"/>
  <c r="BB66" i="102"/>
  <c r="BC66" i="102"/>
  <c r="BD66" i="102"/>
  <c r="BE66" i="102"/>
  <c r="AH67" i="102"/>
  <c r="AI67" i="102"/>
  <c r="AJ67" i="102"/>
  <c r="AK67" i="102"/>
  <c r="AL67" i="102"/>
  <c r="AM67" i="102"/>
  <c r="AN67" i="102"/>
  <c r="AO67" i="102"/>
  <c r="AP67" i="102"/>
  <c r="AQ67" i="102"/>
  <c r="AR67" i="102"/>
  <c r="AS67" i="102"/>
  <c r="AT67" i="102"/>
  <c r="AU67" i="102"/>
  <c r="AV67" i="102"/>
  <c r="AW67" i="102"/>
  <c r="AX67" i="102"/>
  <c r="AY67" i="102"/>
  <c r="AZ67" i="102"/>
  <c r="BA67" i="102"/>
  <c r="BB67" i="102"/>
  <c r="BC67" i="102"/>
  <c r="BD67" i="102"/>
  <c r="BE67" i="102"/>
  <c r="AH68" i="102"/>
  <c r="AI68" i="102"/>
  <c r="AJ68" i="102"/>
  <c r="AK68" i="102"/>
  <c r="AL68" i="102"/>
  <c r="AM68" i="102"/>
  <c r="AN68" i="102"/>
  <c r="AO68" i="102"/>
  <c r="AP68" i="102"/>
  <c r="AQ68" i="102"/>
  <c r="AR68" i="102"/>
  <c r="AS68" i="102"/>
  <c r="AT68" i="102"/>
  <c r="AU68" i="102"/>
  <c r="AV68" i="102"/>
  <c r="AW68" i="102"/>
  <c r="AX68" i="102"/>
  <c r="AY68" i="102"/>
  <c r="AZ68" i="102"/>
  <c r="BA68" i="102"/>
  <c r="BB68" i="102"/>
  <c r="BC68" i="102"/>
  <c r="BD68" i="102"/>
  <c r="BE68" i="102"/>
  <c r="AH69" i="102"/>
  <c r="AI69" i="102"/>
  <c r="AJ69" i="102"/>
  <c r="AK69" i="102"/>
  <c r="AL69" i="102"/>
  <c r="AM69" i="102"/>
  <c r="AN69" i="102"/>
  <c r="AO69" i="102"/>
  <c r="AP69" i="102"/>
  <c r="AQ69" i="102"/>
  <c r="AR69" i="102"/>
  <c r="AS69" i="102"/>
  <c r="AT69" i="102"/>
  <c r="AU69" i="102"/>
  <c r="AV69" i="102"/>
  <c r="AW69" i="102"/>
  <c r="AX69" i="102"/>
  <c r="AY69" i="102"/>
  <c r="AZ69" i="102"/>
  <c r="BA69" i="102"/>
  <c r="BB69" i="102"/>
  <c r="BC69" i="102"/>
  <c r="BD69" i="102"/>
  <c r="BE69" i="102"/>
  <c r="AH70" i="102"/>
  <c r="AI70" i="102"/>
  <c r="AJ70" i="102"/>
  <c r="AK70" i="102"/>
  <c r="AL70" i="102"/>
  <c r="AM70" i="102"/>
  <c r="AN70" i="102"/>
  <c r="AO70" i="102"/>
  <c r="AP70" i="102"/>
  <c r="AQ70" i="102"/>
  <c r="AR70" i="102"/>
  <c r="AS70" i="102"/>
  <c r="AT70" i="102"/>
  <c r="AU70" i="102"/>
  <c r="AV70" i="102"/>
  <c r="AW70" i="102"/>
  <c r="AX70" i="102"/>
  <c r="AY70" i="102"/>
  <c r="AZ70" i="102"/>
  <c r="BA70" i="102"/>
  <c r="BB70" i="102"/>
  <c r="BC70" i="102"/>
  <c r="BD70" i="102"/>
  <c r="BE70" i="102"/>
  <c r="AH71" i="102"/>
  <c r="AI71" i="102"/>
  <c r="AJ71" i="102"/>
  <c r="AK71" i="102"/>
  <c r="AL71" i="102"/>
  <c r="AM71" i="102"/>
  <c r="AN71" i="102"/>
  <c r="AO71" i="102"/>
  <c r="AP71" i="102"/>
  <c r="AQ71" i="102"/>
  <c r="AR71" i="102"/>
  <c r="AS71" i="102"/>
  <c r="AT71" i="102"/>
  <c r="AU71" i="102"/>
  <c r="AV71" i="102"/>
  <c r="AW71" i="102"/>
  <c r="AX71" i="102"/>
  <c r="AY71" i="102"/>
  <c r="AZ71" i="102"/>
  <c r="BA71" i="102"/>
  <c r="BB71" i="102"/>
  <c r="BC71" i="102"/>
  <c r="BD71" i="102"/>
  <c r="BE71" i="102"/>
  <c r="AH72" i="102"/>
  <c r="AI72" i="102"/>
  <c r="AJ72" i="102"/>
  <c r="AK72" i="102"/>
  <c r="AL72" i="102"/>
  <c r="AM72" i="102"/>
  <c r="AN72" i="102"/>
  <c r="AO72" i="102"/>
  <c r="AP72" i="102"/>
  <c r="AQ72" i="102"/>
  <c r="AR72" i="102"/>
  <c r="AS72" i="102"/>
  <c r="AT72" i="102"/>
  <c r="AU72" i="102"/>
  <c r="AV72" i="102"/>
  <c r="AW72" i="102"/>
  <c r="AX72" i="102"/>
  <c r="AY72" i="102"/>
  <c r="AZ72" i="102"/>
  <c r="BA72" i="102"/>
  <c r="BB72" i="102"/>
  <c r="BC72" i="102"/>
  <c r="BD72" i="102"/>
  <c r="BE72" i="102"/>
  <c r="AH73" i="102"/>
  <c r="AI73" i="102"/>
  <c r="AJ73" i="102"/>
  <c r="AK73" i="102"/>
  <c r="AL73" i="102"/>
  <c r="AM73" i="102"/>
  <c r="AN73" i="102"/>
  <c r="AO73" i="102"/>
  <c r="AP73" i="102"/>
  <c r="AQ73" i="102"/>
  <c r="AR73" i="102"/>
  <c r="AS73" i="102"/>
  <c r="AT73" i="102"/>
  <c r="AU73" i="102"/>
  <c r="AV73" i="102"/>
  <c r="AW73" i="102"/>
  <c r="AX73" i="102"/>
  <c r="AY73" i="102"/>
  <c r="AZ73" i="102"/>
  <c r="BA73" i="102"/>
  <c r="BB73" i="102"/>
  <c r="BC73" i="102"/>
  <c r="BD73" i="102"/>
  <c r="BE73" i="102"/>
  <c r="AH74" i="102"/>
  <c r="AI74" i="102"/>
  <c r="AJ74" i="102"/>
  <c r="AK74" i="102"/>
  <c r="AL74" i="102"/>
  <c r="AM74" i="102"/>
  <c r="AN74" i="102"/>
  <c r="AO74" i="102"/>
  <c r="AP74" i="102"/>
  <c r="AQ74" i="102"/>
  <c r="AR74" i="102"/>
  <c r="AS74" i="102"/>
  <c r="AT74" i="102"/>
  <c r="AU74" i="102"/>
  <c r="AV74" i="102"/>
  <c r="AW74" i="102"/>
  <c r="AX74" i="102"/>
  <c r="AY74" i="102"/>
  <c r="AZ74" i="102"/>
  <c r="BA74" i="102"/>
  <c r="BB74" i="102"/>
  <c r="BC74" i="102"/>
  <c r="BD74" i="102"/>
  <c r="BE74" i="102"/>
  <c r="AI55" i="102"/>
  <c r="AJ55" i="102"/>
  <c r="AK55" i="102"/>
  <c r="AL55" i="102"/>
  <c r="AM55" i="102"/>
  <c r="AN55" i="102"/>
  <c r="AO55" i="102"/>
  <c r="AP55" i="102"/>
  <c r="AQ55" i="102"/>
  <c r="AR55" i="102"/>
  <c r="AS55" i="102"/>
  <c r="AT55" i="102"/>
  <c r="AU55" i="102"/>
  <c r="AV55" i="102"/>
  <c r="AW55" i="102"/>
  <c r="AX55" i="102"/>
  <c r="AY55" i="102"/>
  <c r="AZ55" i="102"/>
  <c r="BA55" i="102"/>
  <c r="BB55" i="102"/>
  <c r="BC55" i="102"/>
  <c r="BD55" i="102"/>
  <c r="BE55" i="102"/>
  <c r="AH55" i="102"/>
  <c r="AG56" i="102"/>
  <c r="AG57" i="102" s="1"/>
  <c r="AG58" i="102" s="1"/>
  <c r="AG59" i="102" s="1"/>
  <c r="AG60" i="102" s="1"/>
  <c r="AG61" i="102" s="1"/>
  <c r="AG62" i="102" s="1"/>
  <c r="AG63" i="102" s="1"/>
  <c r="AG64" i="102" s="1"/>
  <c r="AG65" i="102" s="1"/>
  <c r="AG66" i="102" s="1"/>
  <c r="AG67" i="102" s="1"/>
  <c r="AG68" i="102" s="1"/>
  <c r="AG69" i="102" s="1"/>
  <c r="AG70" i="102" s="1"/>
  <c r="AG71" i="102" s="1"/>
  <c r="AG72" i="102" s="1"/>
  <c r="AG73" i="102" s="1"/>
  <c r="AG74" i="102" s="1"/>
  <c r="AH33" i="102"/>
  <c r="AI33" i="102"/>
  <c r="AJ33" i="102"/>
  <c r="AK33" i="102"/>
  <c r="AL33" i="102"/>
  <c r="AM33" i="102"/>
  <c r="AN33" i="102"/>
  <c r="AO33" i="102"/>
  <c r="AP33" i="102"/>
  <c r="AQ33" i="102"/>
  <c r="AR33" i="102"/>
  <c r="AS33" i="102"/>
  <c r="AT33" i="102"/>
  <c r="AU33" i="102"/>
  <c r="AV33" i="102"/>
  <c r="AW33" i="102"/>
  <c r="AX33" i="102"/>
  <c r="AY33" i="102"/>
  <c r="AZ33" i="102"/>
  <c r="BA33" i="102"/>
  <c r="BB33" i="102"/>
  <c r="BC33" i="102"/>
  <c r="BD33" i="102"/>
  <c r="BE33" i="102"/>
  <c r="AH34" i="102"/>
  <c r="AI34" i="102"/>
  <c r="AJ34" i="102"/>
  <c r="AK34" i="102"/>
  <c r="AL34" i="102"/>
  <c r="AM34" i="102"/>
  <c r="AN34" i="102"/>
  <c r="AO34" i="102"/>
  <c r="AP34" i="102"/>
  <c r="AQ34" i="102"/>
  <c r="AR34" i="102"/>
  <c r="AS34" i="102"/>
  <c r="AT34" i="102"/>
  <c r="AU34" i="102"/>
  <c r="AV34" i="102"/>
  <c r="AW34" i="102"/>
  <c r="AX34" i="102"/>
  <c r="AY34" i="102"/>
  <c r="AZ34" i="102"/>
  <c r="BA34" i="102"/>
  <c r="BB34" i="102"/>
  <c r="BC34" i="102"/>
  <c r="BD34" i="102"/>
  <c r="BE34" i="102"/>
  <c r="AH35" i="102"/>
  <c r="AI35" i="102"/>
  <c r="AJ35" i="102"/>
  <c r="AK35" i="102"/>
  <c r="AL35" i="102"/>
  <c r="AM35" i="102"/>
  <c r="AN35" i="102"/>
  <c r="AO35" i="102"/>
  <c r="AP35" i="102"/>
  <c r="AQ35" i="102"/>
  <c r="AR35" i="102"/>
  <c r="AS35" i="102"/>
  <c r="AT35" i="102"/>
  <c r="AU35" i="102"/>
  <c r="AV35" i="102"/>
  <c r="AW35" i="102"/>
  <c r="AX35" i="102"/>
  <c r="AY35" i="102"/>
  <c r="AZ35" i="102"/>
  <c r="BA35" i="102"/>
  <c r="BB35" i="102"/>
  <c r="BC35" i="102"/>
  <c r="BD35" i="102"/>
  <c r="BE35" i="102"/>
  <c r="AH36" i="102"/>
  <c r="AI36" i="102"/>
  <c r="AJ36" i="102"/>
  <c r="AK36" i="102"/>
  <c r="AL36" i="102"/>
  <c r="AM36" i="102"/>
  <c r="AN36" i="102"/>
  <c r="AO36" i="102"/>
  <c r="AP36" i="102"/>
  <c r="AQ36" i="102"/>
  <c r="AR36" i="102"/>
  <c r="AS36" i="102"/>
  <c r="AT36" i="102"/>
  <c r="AU36" i="102"/>
  <c r="AV36" i="102"/>
  <c r="AW36" i="102"/>
  <c r="AX36" i="102"/>
  <c r="AY36" i="102"/>
  <c r="AZ36" i="102"/>
  <c r="BA36" i="102"/>
  <c r="BB36" i="102"/>
  <c r="BC36" i="102"/>
  <c r="BD36" i="102"/>
  <c r="BE36" i="102"/>
  <c r="AH37" i="102"/>
  <c r="AI37" i="102"/>
  <c r="AJ37" i="102"/>
  <c r="AK37" i="102"/>
  <c r="AL37" i="102"/>
  <c r="AM37" i="102"/>
  <c r="AN37" i="102"/>
  <c r="AO37" i="102"/>
  <c r="AP37" i="102"/>
  <c r="AQ37" i="102"/>
  <c r="AR37" i="102"/>
  <c r="AS37" i="102"/>
  <c r="AT37" i="102"/>
  <c r="AU37" i="102"/>
  <c r="AV37" i="102"/>
  <c r="AW37" i="102"/>
  <c r="AX37" i="102"/>
  <c r="AY37" i="102"/>
  <c r="AZ37" i="102"/>
  <c r="BA37" i="102"/>
  <c r="BB37" i="102"/>
  <c r="BC37" i="102"/>
  <c r="BD37" i="102"/>
  <c r="BE37" i="102"/>
  <c r="AH38" i="102"/>
  <c r="AI38" i="102"/>
  <c r="AJ38" i="102"/>
  <c r="AK38" i="102"/>
  <c r="AL38" i="102"/>
  <c r="AM38" i="102"/>
  <c r="AN38" i="102"/>
  <c r="AO38" i="102"/>
  <c r="AP38" i="102"/>
  <c r="AQ38" i="102"/>
  <c r="AR38" i="102"/>
  <c r="AS38" i="102"/>
  <c r="AT38" i="102"/>
  <c r="AU38" i="102"/>
  <c r="AV38" i="102"/>
  <c r="AW38" i="102"/>
  <c r="AX38" i="102"/>
  <c r="AY38" i="102"/>
  <c r="AZ38" i="102"/>
  <c r="BA38" i="102"/>
  <c r="BB38" i="102"/>
  <c r="BC38" i="102"/>
  <c r="BD38" i="102"/>
  <c r="BE38" i="102"/>
  <c r="AH39" i="102"/>
  <c r="AI39" i="102"/>
  <c r="AJ39" i="102"/>
  <c r="AK39" i="102"/>
  <c r="AL39" i="102"/>
  <c r="AM39" i="102"/>
  <c r="AN39" i="102"/>
  <c r="AO39" i="102"/>
  <c r="AP39" i="102"/>
  <c r="AQ39" i="102"/>
  <c r="AR39" i="102"/>
  <c r="AS39" i="102"/>
  <c r="AT39" i="102"/>
  <c r="AU39" i="102"/>
  <c r="AV39" i="102"/>
  <c r="AW39" i="102"/>
  <c r="AX39" i="102"/>
  <c r="AY39" i="102"/>
  <c r="AZ39" i="102"/>
  <c r="BA39" i="102"/>
  <c r="BB39" i="102"/>
  <c r="BC39" i="102"/>
  <c r="BD39" i="102"/>
  <c r="BE39" i="102"/>
  <c r="AH40" i="102"/>
  <c r="AI40" i="102"/>
  <c r="AJ40" i="102"/>
  <c r="AK40" i="102"/>
  <c r="AL40" i="102"/>
  <c r="AM40" i="102"/>
  <c r="AN40" i="102"/>
  <c r="AO40" i="102"/>
  <c r="AP40" i="102"/>
  <c r="AQ40" i="102"/>
  <c r="AR40" i="102"/>
  <c r="AS40" i="102"/>
  <c r="AT40" i="102"/>
  <c r="AU40" i="102"/>
  <c r="AV40" i="102"/>
  <c r="AW40" i="102"/>
  <c r="AX40" i="102"/>
  <c r="AY40" i="102"/>
  <c r="AZ40" i="102"/>
  <c r="BA40" i="102"/>
  <c r="BB40" i="102"/>
  <c r="BC40" i="102"/>
  <c r="BD40" i="102"/>
  <c r="BE40" i="102"/>
  <c r="AH41" i="102"/>
  <c r="AI41" i="102"/>
  <c r="AJ41" i="102"/>
  <c r="AK41" i="102"/>
  <c r="AL41" i="102"/>
  <c r="AM41" i="102"/>
  <c r="AN41" i="102"/>
  <c r="AO41" i="102"/>
  <c r="AP41" i="102"/>
  <c r="AQ41" i="102"/>
  <c r="AR41" i="102"/>
  <c r="AS41" i="102"/>
  <c r="AT41" i="102"/>
  <c r="AU41" i="102"/>
  <c r="AV41" i="102"/>
  <c r="AW41" i="102"/>
  <c r="AX41" i="102"/>
  <c r="AY41" i="102"/>
  <c r="AZ41" i="102"/>
  <c r="BA41" i="102"/>
  <c r="BB41" i="102"/>
  <c r="BC41" i="102"/>
  <c r="BD41" i="102"/>
  <c r="BE41" i="102"/>
  <c r="AH42" i="102"/>
  <c r="AI42" i="102"/>
  <c r="AJ42" i="102"/>
  <c r="AK42" i="102"/>
  <c r="AL42" i="102"/>
  <c r="AM42" i="102"/>
  <c r="AN42" i="102"/>
  <c r="AO42" i="102"/>
  <c r="AP42" i="102"/>
  <c r="AQ42" i="102"/>
  <c r="AR42" i="102"/>
  <c r="AS42" i="102"/>
  <c r="AT42" i="102"/>
  <c r="AU42" i="102"/>
  <c r="AV42" i="102"/>
  <c r="AW42" i="102"/>
  <c r="AX42" i="102"/>
  <c r="AY42" i="102"/>
  <c r="AZ42" i="102"/>
  <c r="BA42" i="102"/>
  <c r="BB42" i="102"/>
  <c r="BC42" i="102"/>
  <c r="BD42" i="102"/>
  <c r="BE42" i="102"/>
  <c r="AH43" i="102"/>
  <c r="AI43" i="102"/>
  <c r="AJ43" i="102"/>
  <c r="AK43" i="102"/>
  <c r="AL43" i="102"/>
  <c r="AM43" i="102"/>
  <c r="AN43" i="102"/>
  <c r="AO43" i="102"/>
  <c r="AP43" i="102"/>
  <c r="AQ43" i="102"/>
  <c r="AR43" i="102"/>
  <c r="AS43" i="102"/>
  <c r="AT43" i="102"/>
  <c r="AU43" i="102"/>
  <c r="AV43" i="102"/>
  <c r="AW43" i="102"/>
  <c r="AX43" i="102"/>
  <c r="AY43" i="102"/>
  <c r="AZ43" i="102"/>
  <c r="BA43" i="102"/>
  <c r="BB43" i="102"/>
  <c r="BC43" i="102"/>
  <c r="BD43" i="102"/>
  <c r="BE43" i="102"/>
  <c r="AH44" i="102"/>
  <c r="AI44" i="102"/>
  <c r="AJ44" i="102"/>
  <c r="AK44" i="102"/>
  <c r="AL44" i="102"/>
  <c r="AM44" i="102"/>
  <c r="AN44" i="102"/>
  <c r="AO44" i="102"/>
  <c r="AP44" i="102"/>
  <c r="AQ44" i="102"/>
  <c r="AR44" i="102"/>
  <c r="AS44" i="102"/>
  <c r="AT44" i="102"/>
  <c r="AU44" i="102"/>
  <c r="AV44" i="102"/>
  <c r="AW44" i="102"/>
  <c r="AX44" i="102"/>
  <c r="AY44" i="102"/>
  <c r="AZ44" i="102"/>
  <c r="BA44" i="102"/>
  <c r="BB44" i="102"/>
  <c r="BC44" i="102"/>
  <c r="BD44" i="102"/>
  <c r="BE44" i="102"/>
  <c r="AH45" i="102"/>
  <c r="AI45" i="102"/>
  <c r="AJ45" i="102"/>
  <c r="AK45" i="102"/>
  <c r="AL45" i="102"/>
  <c r="AM45" i="102"/>
  <c r="AN45" i="102"/>
  <c r="AO45" i="102"/>
  <c r="AP45" i="102"/>
  <c r="AQ45" i="102"/>
  <c r="AR45" i="102"/>
  <c r="AS45" i="102"/>
  <c r="AT45" i="102"/>
  <c r="AU45" i="102"/>
  <c r="AV45" i="102"/>
  <c r="AW45" i="102"/>
  <c r="AX45" i="102"/>
  <c r="AY45" i="102"/>
  <c r="AZ45" i="102"/>
  <c r="BA45" i="102"/>
  <c r="BB45" i="102"/>
  <c r="BC45" i="102"/>
  <c r="BD45" i="102"/>
  <c r="BE45" i="102"/>
  <c r="AH46" i="102"/>
  <c r="AI46" i="102"/>
  <c r="AJ46" i="102"/>
  <c r="AK46" i="102"/>
  <c r="AL46" i="102"/>
  <c r="AM46" i="102"/>
  <c r="AN46" i="102"/>
  <c r="AO46" i="102"/>
  <c r="AP46" i="102"/>
  <c r="AQ46" i="102"/>
  <c r="AR46" i="102"/>
  <c r="AS46" i="102"/>
  <c r="AT46" i="102"/>
  <c r="AU46" i="102"/>
  <c r="AV46" i="102"/>
  <c r="AW46" i="102"/>
  <c r="AX46" i="102"/>
  <c r="AY46" i="102"/>
  <c r="AZ46" i="102"/>
  <c r="BA46" i="102"/>
  <c r="BB46" i="102"/>
  <c r="BC46" i="102"/>
  <c r="BD46" i="102"/>
  <c r="BE46" i="102"/>
  <c r="AH47" i="102"/>
  <c r="AI47" i="102"/>
  <c r="AJ47" i="102"/>
  <c r="AK47" i="102"/>
  <c r="AL47" i="102"/>
  <c r="AM47" i="102"/>
  <c r="AN47" i="102"/>
  <c r="AO47" i="102"/>
  <c r="AP47" i="102"/>
  <c r="AQ47" i="102"/>
  <c r="AR47" i="102"/>
  <c r="AS47" i="102"/>
  <c r="AT47" i="102"/>
  <c r="AU47" i="102"/>
  <c r="AV47" i="102"/>
  <c r="AW47" i="102"/>
  <c r="AX47" i="102"/>
  <c r="AY47" i="102"/>
  <c r="AZ47" i="102"/>
  <c r="BA47" i="102"/>
  <c r="BB47" i="102"/>
  <c r="BC47" i="102"/>
  <c r="BD47" i="102"/>
  <c r="BE47" i="102"/>
  <c r="AH48" i="102"/>
  <c r="AI48" i="102"/>
  <c r="AJ48" i="102"/>
  <c r="AK48" i="102"/>
  <c r="AL48" i="102"/>
  <c r="AM48" i="102"/>
  <c r="AN48" i="102"/>
  <c r="AO48" i="102"/>
  <c r="AP48" i="102"/>
  <c r="AQ48" i="102"/>
  <c r="AR48" i="102"/>
  <c r="AS48" i="102"/>
  <c r="AT48" i="102"/>
  <c r="AU48" i="102"/>
  <c r="AV48" i="102"/>
  <c r="AW48" i="102"/>
  <c r="AX48" i="102"/>
  <c r="AY48" i="102"/>
  <c r="AZ48" i="102"/>
  <c r="BA48" i="102"/>
  <c r="BB48" i="102"/>
  <c r="BC48" i="102"/>
  <c r="BD48" i="102"/>
  <c r="BE48" i="102"/>
  <c r="AH49" i="102"/>
  <c r="AI49" i="102"/>
  <c r="AJ49" i="102"/>
  <c r="AK49" i="102"/>
  <c r="AL49" i="102"/>
  <c r="AM49" i="102"/>
  <c r="AN49" i="102"/>
  <c r="AO49" i="102"/>
  <c r="AP49" i="102"/>
  <c r="AQ49" i="102"/>
  <c r="AR49" i="102"/>
  <c r="AS49" i="102"/>
  <c r="AT49" i="102"/>
  <c r="AU49" i="102"/>
  <c r="AV49" i="102"/>
  <c r="AW49" i="102"/>
  <c r="AX49" i="102"/>
  <c r="AY49" i="102"/>
  <c r="AZ49" i="102"/>
  <c r="BA49" i="102"/>
  <c r="BB49" i="102"/>
  <c r="BC49" i="102"/>
  <c r="BD49" i="102"/>
  <c r="BE49" i="102"/>
  <c r="AH50" i="102"/>
  <c r="AI50" i="102"/>
  <c r="AJ50" i="102"/>
  <c r="AK50" i="102"/>
  <c r="AL50" i="102"/>
  <c r="AM50" i="102"/>
  <c r="AN50" i="102"/>
  <c r="AO50" i="102"/>
  <c r="AP50" i="102"/>
  <c r="AQ50" i="102"/>
  <c r="AR50" i="102"/>
  <c r="AS50" i="102"/>
  <c r="AT50" i="102"/>
  <c r="AU50" i="102"/>
  <c r="AV50" i="102"/>
  <c r="AW50" i="102"/>
  <c r="AX50" i="102"/>
  <c r="AY50" i="102"/>
  <c r="AZ50" i="102"/>
  <c r="BA50" i="102"/>
  <c r="BB50" i="102"/>
  <c r="BC50" i="102"/>
  <c r="BD50" i="102"/>
  <c r="BE50" i="102"/>
  <c r="AH51" i="102"/>
  <c r="AI51" i="102"/>
  <c r="AJ51" i="102"/>
  <c r="AK51" i="102"/>
  <c r="AL51" i="102"/>
  <c r="AM51" i="102"/>
  <c r="AN51" i="102"/>
  <c r="AO51" i="102"/>
  <c r="AP51" i="102"/>
  <c r="AQ51" i="102"/>
  <c r="AR51" i="102"/>
  <c r="AS51" i="102"/>
  <c r="AT51" i="102"/>
  <c r="AU51" i="102"/>
  <c r="AV51" i="102"/>
  <c r="AW51" i="102"/>
  <c r="AX51" i="102"/>
  <c r="AY51" i="102"/>
  <c r="AZ51" i="102"/>
  <c r="BA51" i="102"/>
  <c r="BB51" i="102"/>
  <c r="BC51" i="102"/>
  <c r="BD51" i="102"/>
  <c r="BE51" i="102"/>
  <c r="AI32" i="102"/>
  <c r="AJ32" i="102"/>
  <c r="AK32" i="102"/>
  <c r="AL32" i="102"/>
  <c r="AM32" i="102"/>
  <c r="AN32" i="102"/>
  <c r="AO32" i="102"/>
  <c r="AP32" i="102"/>
  <c r="AQ32" i="102"/>
  <c r="AR32" i="102"/>
  <c r="AS32" i="102"/>
  <c r="AT32" i="102"/>
  <c r="AU32" i="102"/>
  <c r="AV32" i="102"/>
  <c r="AW32" i="102"/>
  <c r="AX32" i="102"/>
  <c r="AY32" i="102"/>
  <c r="AZ32" i="102"/>
  <c r="BA32" i="102"/>
  <c r="BB32" i="102"/>
  <c r="BC32" i="102"/>
  <c r="BD32" i="102"/>
  <c r="BE32" i="102"/>
  <c r="AH32" i="102"/>
  <c r="DG36" i="97"/>
  <c r="AG34" i="102"/>
  <c r="AG35" i="102" s="1"/>
  <c r="AG36" i="102" s="1"/>
  <c r="AG37" i="102" s="1"/>
  <c r="AG38" i="102" s="1"/>
  <c r="AG39" i="102" s="1"/>
  <c r="AG40" i="102" s="1"/>
  <c r="AG41" i="102" s="1"/>
  <c r="AG42" i="102" s="1"/>
  <c r="AG43" i="102" s="1"/>
  <c r="AG44" i="102" s="1"/>
  <c r="AG45" i="102" s="1"/>
  <c r="AG46" i="102" s="1"/>
  <c r="AG47" i="102" s="1"/>
  <c r="AG48" i="102" s="1"/>
  <c r="AG49" i="102" s="1"/>
  <c r="AG50" i="102" s="1"/>
  <c r="AG51" i="102" s="1"/>
  <c r="AG33" i="102"/>
  <c r="AH10" i="102"/>
  <c r="AI10" i="102"/>
  <c r="AJ10" i="102"/>
  <c r="AK10" i="102"/>
  <c r="AL10" i="102"/>
  <c r="AM10" i="102"/>
  <c r="AN10" i="102"/>
  <c r="AO10" i="102"/>
  <c r="AP10" i="102"/>
  <c r="AQ10" i="102"/>
  <c r="AR10" i="102"/>
  <c r="AS10" i="102"/>
  <c r="AT10" i="102"/>
  <c r="AU10" i="102"/>
  <c r="AV10" i="102"/>
  <c r="AW10" i="102"/>
  <c r="AX10" i="102"/>
  <c r="AY10" i="102"/>
  <c r="AZ10" i="102"/>
  <c r="BA10" i="102"/>
  <c r="BB10" i="102"/>
  <c r="BC10" i="102"/>
  <c r="BD10" i="102"/>
  <c r="BE10" i="102"/>
  <c r="AH11" i="102"/>
  <c r="AI11" i="102"/>
  <c r="AJ11" i="102"/>
  <c r="AK11" i="102"/>
  <c r="AL11" i="102"/>
  <c r="AM11" i="102"/>
  <c r="AN11" i="102"/>
  <c r="AO11" i="102"/>
  <c r="AP11" i="102"/>
  <c r="AQ11" i="102"/>
  <c r="AR11" i="102"/>
  <c r="AS11" i="102"/>
  <c r="AT11" i="102"/>
  <c r="AU11" i="102"/>
  <c r="AV11" i="102"/>
  <c r="AW11" i="102"/>
  <c r="AX11" i="102"/>
  <c r="AY11" i="102"/>
  <c r="AZ11" i="102"/>
  <c r="BA11" i="102"/>
  <c r="BB11" i="102"/>
  <c r="BC11" i="102"/>
  <c r="BD11" i="102"/>
  <c r="BE11" i="102"/>
  <c r="AH12" i="102"/>
  <c r="AI12" i="102"/>
  <c r="AJ12" i="102"/>
  <c r="AK12" i="102"/>
  <c r="AL12" i="102"/>
  <c r="AM12" i="102"/>
  <c r="AN12" i="102"/>
  <c r="AO12" i="102"/>
  <c r="AP12" i="102"/>
  <c r="AQ12" i="102"/>
  <c r="AR12" i="102"/>
  <c r="AS12" i="102"/>
  <c r="AT12" i="102"/>
  <c r="AU12" i="102"/>
  <c r="AV12" i="102"/>
  <c r="AW12" i="102"/>
  <c r="AX12" i="102"/>
  <c r="AY12" i="102"/>
  <c r="AZ12" i="102"/>
  <c r="BA12" i="102"/>
  <c r="BB12" i="102"/>
  <c r="BC12" i="102"/>
  <c r="BD12" i="102"/>
  <c r="BE12" i="102"/>
  <c r="AH13" i="102"/>
  <c r="AI13" i="102"/>
  <c r="AJ13" i="102"/>
  <c r="AK13" i="102"/>
  <c r="AL13" i="102"/>
  <c r="AM13" i="102"/>
  <c r="AN13" i="102"/>
  <c r="AO13" i="102"/>
  <c r="AP13" i="102"/>
  <c r="AQ13" i="102"/>
  <c r="AR13" i="102"/>
  <c r="AS13" i="102"/>
  <c r="AT13" i="102"/>
  <c r="AU13" i="102"/>
  <c r="AV13" i="102"/>
  <c r="AW13" i="102"/>
  <c r="AX13" i="102"/>
  <c r="AY13" i="102"/>
  <c r="AZ13" i="102"/>
  <c r="BA13" i="102"/>
  <c r="BB13" i="102"/>
  <c r="BC13" i="102"/>
  <c r="BD13" i="102"/>
  <c r="BE13" i="102"/>
  <c r="AH14" i="102"/>
  <c r="AI14" i="102"/>
  <c r="AJ14" i="102"/>
  <c r="AK14" i="102"/>
  <c r="AL14" i="102"/>
  <c r="AM14" i="102"/>
  <c r="AN14" i="102"/>
  <c r="AO14" i="102"/>
  <c r="AP14" i="102"/>
  <c r="AQ14" i="102"/>
  <c r="AR14" i="102"/>
  <c r="AS14" i="102"/>
  <c r="AT14" i="102"/>
  <c r="AU14" i="102"/>
  <c r="AV14" i="102"/>
  <c r="AW14" i="102"/>
  <c r="AX14" i="102"/>
  <c r="AY14" i="102"/>
  <c r="AZ14" i="102"/>
  <c r="BA14" i="102"/>
  <c r="BB14" i="102"/>
  <c r="BC14" i="102"/>
  <c r="BD14" i="102"/>
  <c r="BE14" i="102"/>
  <c r="AH15" i="102"/>
  <c r="AI15" i="102"/>
  <c r="AJ15" i="102"/>
  <c r="AK15" i="102"/>
  <c r="AL15" i="102"/>
  <c r="AM15" i="102"/>
  <c r="AN15" i="102"/>
  <c r="AO15" i="102"/>
  <c r="AP15" i="102"/>
  <c r="AQ15" i="102"/>
  <c r="AR15" i="102"/>
  <c r="AS15" i="102"/>
  <c r="AT15" i="102"/>
  <c r="AU15" i="102"/>
  <c r="AV15" i="102"/>
  <c r="AW15" i="102"/>
  <c r="AX15" i="102"/>
  <c r="AY15" i="102"/>
  <c r="AZ15" i="102"/>
  <c r="BA15" i="102"/>
  <c r="BB15" i="102"/>
  <c r="BC15" i="102"/>
  <c r="BD15" i="102"/>
  <c r="BE15" i="102"/>
  <c r="AH16" i="102"/>
  <c r="AI16" i="102"/>
  <c r="AJ16" i="102"/>
  <c r="AK16" i="102"/>
  <c r="AL16" i="102"/>
  <c r="AM16" i="102"/>
  <c r="AN16" i="102"/>
  <c r="AO16" i="102"/>
  <c r="AP16" i="102"/>
  <c r="AQ16" i="102"/>
  <c r="AR16" i="102"/>
  <c r="AS16" i="102"/>
  <c r="AT16" i="102"/>
  <c r="AU16" i="102"/>
  <c r="AV16" i="102"/>
  <c r="AW16" i="102"/>
  <c r="AX16" i="102"/>
  <c r="AY16" i="102"/>
  <c r="AZ16" i="102"/>
  <c r="BA16" i="102"/>
  <c r="BB16" i="102"/>
  <c r="BC16" i="102"/>
  <c r="BD16" i="102"/>
  <c r="BE16" i="102"/>
  <c r="AH17" i="102"/>
  <c r="AI17" i="102"/>
  <c r="AJ17" i="102"/>
  <c r="AK17" i="102"/>
  <c r="AL17" i="102"/>
  <c r="AM17" i="102"/>
  <c r="AN17" i="102"/>
  <c r="AO17" i="102"/>
  <c r="AP17" i="102"/>
  <c r="AQ17" i="102"/>
  <c r="AR17" i="102"/>
  <c r="AS17" i="102"/>
  <c r="AT17" i="102"/>
  <c r="AU17" i="102"/>
  <c r="AV17" i="102"/>
  <c r="AW17" i="102"/>
  <c r="AX17" i="102"/>
  <c r="AY17" i="102"/>
  <c r="AZ17" i="102"/>
  <c r="BA17" i="102"/>
  <c r="BB17" i="102"/>
  <c r="BC17" i="102"/>
  <c r="BD17" i="102"/>
  <c r="BE17" i="102"/>
  <c r="AH18" i="102"/>
  <c r="AI18" i="102"/>
  <c r="AJ18" i="102"/>
  <c r="AK18" i="102"/>
  <c r="AL18" i="102"/>
  <c r="AM18" i="102"/>
  <c r="AN18" i="102"/>
  <c r="AO18" i="102"/>
  <c r="AP18" i="102"/>
  <c r="AQ18" i="102"/>
  <c r="AR18" i="102"/>
  <c r="AS18" i="102"/>
  <c r="AT18" i="102"/>
  <c r="AU18" i="102"/>
  <c r="AV18" i="102"/>
  <c r="AW18" i="102"/>
  <c r="AX18" i="102"/>
  <c r="AY18" i="102"/>
  <c r="AZ18" i="102"/>
  <c r="BA18" i="102"/>
  <c r="BB18" i="102"/>
  <c r="BC18" i="102"/>
  <c r="BD18" i="102"/>
  <c r="BE18" i="102"/>
  <c r="AH19" i="102"/>
  <c r="AI19" i="102"/>
  <c r="AJ19" i="102"/>
  <c r="AK19" i="102"/>
  <c r="AL19" i="102"/>
  <c r="AM19" i="102"/>
  <c r="AN19" i="102"/>
  <c r="AO19" i="102"/>
  <c r="AP19" i="102"/>
  <c r="AQ19" i="102"/>
  <c r="AR19" i="102"/>
  <c r="AS19" i="102"/>
  <c r="AT19" i="102"/>
  <c r="AU19" i="102"/>
  <c r="AV19" i="102"/>
  <c r="AW19" i="102"/>
  <c r="AX19" i="102"/>
  <c r="AY19" i="102"/>
  <c r="AZ19" i="102"/>
  <c r="BA19" i="102"/>
  <c r="BB19" i="102"/>
  <c r="BC19" i="102"/>
  <c r="BD19" i="102"/>
  <c r="BE19" i="102"/>
  <c r="AH20" i="102"/>
  <c r="AI20" i="102"/>
  <c r="AJ20" i="102"/>
  <c r="AK20" i="102"/>
  <c r="AL20" i="102"/>
  <c r="AM20" i="102"/>
  <c r="AN20" i="102"/>
  <c r="AO20" i="102"/>
  <c r="AP20" i="102"/>
  <c r="AQ20" i="102"/>
  <c r="AR20" i="102"/>
  <c r="AS20" i="102"/>
  <c r="AT20" i="102"/>
  <c r="AU20" i="102"/>
  <c r="AV20" i="102"/>
  <c r="AW20" i="102"/>
  <c r="AX20" i="102"/>
  <c r="AY20" i="102"/>
  <c r="AZ20" i="102"/>
  <c r="BA20" i="102"/>
  <c r="BB20" i="102"/>
  <c r="BC20" i="102"/>
  <c r="BD20" i="102"/>
  <c r="BE20" i="102"/>
  <c r="AH21" i="102"/>
  <c r="AI21" i="102"/>
  <c r="AJ21" i="102"/>
  <c r="AK21" i="102"/>
  <c r="AL21" i="102"/>
  <c r="AM21" i="102"/>
  <c r="AN21" i="102"/>
  <c r="AO21" i="102"/>
  <c r="AP21" i="102"/>
  <c r="AQ21" i="102"/>
  <c r="AR21" i="102"/>
  <c r="AS21" i="102"/>
  <c r="AT21" i="102"/>
  <c r="AU21" i="102"/>
  <c r="AV21" i="102"/>
  <c r="AW21" i="102"/>
  <c r="AX21" i="102"/>
  <c r="AY21" i="102"/>
  <c r="AZ21" i="102"/>
  <c r="BA21" i="102"/>
  <c r="BB21" i="102"/>
  <c r="BC21" i="102"/>
  <c r="BD21" i="102"/>
  <c r="BE21" i="102"/>
  <c r="AH22" i="102"/>
  <c r="AI22" i="102"/>
  <c r="AJ22" i="102"/>
  <c r="AK22" i="102"/>
  <c r="AL22" i="102"/>
  <c r="AM22" i="102"/>
  <c r="AN22" i="102"/>
  <c r="AO22" i="102"/>
  <c r="AP22" i="102"/>
  <c r="AQ22" i="102"/>
  <c r="AR22" i="102"/>
  <c r="AS22" i="102"/>
  <c r="AT22" i="102"/>
  <c r="AU22" i="102"/>
  <c r="AV22" i="102"/>
  <c r="AW22" i="102"/>
  <c r="AX22" i="102"/>
  <c r="AY22" i="102"/>
  <c r="AZ22" i="102"/>
  <c r="BA22" i="102"/>
  <c r="BB22" i="102"/>
  <c r="BC22" i="102"/>
  <c r="BD22" i="102"/>
  <c r="BE22" i="102"/>
  <c r="AH23" i="102"/>
  <c r="AI23" i="102"/>
  <c r="AJ23" i="102"/>
  <c r="AK23" i="102"/>
  <c r="AL23" i="102"/>
  <c r="AM23" i="102"/>
  <c r="AN23" i="102"/>
  <c r="AO23" i="102"/>
  <c r="AP23" i="102"/>
  <c r="AQ23" i="102"/>
  <c r="AR23" i="102"/>
  <c r="AS23" i="102"/>
  <c r="AT23" i="102"/>
  <c r="AU23" i="102"/>
  <c r="AV23" i="102"/>
  <c r="AW23" i="102"/>
  <c r="AX23" i="102"/>
  <c r="AY23" i="102"/>
  <c r="AZ23" i="102"/>
  <c r="BA23" i="102"/>
  <c r="BB23" i="102"/>
  <c r="BC23" i="102"/>
  <c r="BD23" i="102"/>
  <c r="BE23" i="102"/>
  <c r="AH24" i="102"/>
  <c r="AI24" i="102"/>
  <c r="AJ24" i="102"/>
  <c r="AK24" i="102"/>
  <c r="AL24" i="102"/>
  <c r="AM24" i="102"/>
  <c r="AN24" i="102"/>
  <c r="AO24" i="102"/>
  <c r="AP24" i="102"/>
  <c r="AQ24" i="102"/>
  <c r="AR24" i="102"/>
  <c r="AS24" i="102"/>
  <c r="AT24" i="102"/>
  <c r="AU24" i="102"/>
  <c r="AV24" i="102"/>
  <c r="AW24" i="102"/>
  <c r="AX24" i="102"/>
  <c r="AY24" i="102"/>
  <c r="AZ24" i="102"/>
  <c r="BA24" i="102"/>
  <c r="BB24" i="102"/>
  <c r="BC24" i="102"/>
  <c r="BD24" i="102"/>
  <c r="BE24" i="102"/>
  <c r="AH25" i="102"/>
  <c r="AI25" i="102"/>
  <c r="AJ25" i="102"/>
  <c r="AK25" i="102"/>
  <c r="AL25" i="102"/>
  <c r="AM25" i="102"/>
  <c r="AN25" i="102"/>
  <c r="AO25" i="102"/>
  <c r="AP25" i="102"/>
  <c r="AQ25" i="102"/>
  <c r="AR25" i="102"/>
  <c r="AS25" i="102"/>
  <c r="AT25" i="102"/>
  <c r="AU25" i="102"/>
  <c r="AV25" i="102"/>
  <c r="AW25" i="102"/>
  <c r="AX25" i="102"/>
  <c r="AY25" i="102"/>
  <c r="AZ25" i="102"/>
  <c r="BA25" i="102"/>
  <c r="BB25" i="102"/>
  <c r="BC25" i="102"/>
  <c r="BD25" i="102"/>
  <c r="BE25" i="102"/>
  <c r="AH26" i="102"/>
  <c r="AI26" i="102"/>
  <c r="AJ26" i="102"/>
  <c r="AK26" i="102"/>
  <c r="AL26" i="102"/>
  <c r="AM26" i="102"/>
  <c r="AN26" i="102"/>
  <c r="AO26" i="102"/>
  <c r="AP26" i="102"/>
  <c r="AQ26" i="102"/>
  <c r="AR26" i="102"/>
  <c r="AS26" i="102"/>
  <c r="AT26" i="102"/>
  <c r="AU26" i="102"/>
  <c r="AV26" i="102"/>
  <c r="AW26" i="102"/>
  <c r="AX26" i="102"/>
  <c r="AY26" i="102"/>
  <c r="AZ26" i="102"/>
  <c r="BA26" i="102"/>
  <c r="BB26" i="102"/>
  <c r="BC26" i="102"/>
  <c r="BD26" i="102"/>
  <c r="BE26" i="102"/>
  <c r="AH27" i="102"/>
  <c r="AI27" i="102"/>
  <c r="AJ27" i="102"/>
  <c r="AK27" i="102"/>
  <c r="AL27" i="102"/>
  <c r="AM27" i="102"/>
  <c r="AN27" i="102"/>
  <c r="AO27" i="102"/>
  <c r="AP27" i="102"/>
  <c r="AQ27" i="102"/>
  <c r="AR27" i="102"/>
  <c r="AS27" i="102"/>
  <c r="AT27" i="102"/>
  <c r="AU27" i="102"/>
  <c r="AV27" i="102"/>
  <c r="AW27" i="102"/>
  <c r="AX27" i="102"/>
  <c r="AY27" i="102"/>
  <c r="AZ27" i="102"/>
  <c r="BA27" i="102"/>
  <c r="BB27" i="102"/>
  <c r="BC27" i="102"/>
  <c r="BD27" i="102"/>
  <c r="BE27" i="102"/>
  <c r="AH28" i="102"/>
  <c r="AI28" i="102"/>
  <c r="AJ28" i="102"/>
  <c r="AK28" i="102"/>
  <c r="AL28" i="102"/>
  <c r="AM28" i="102"/>
  <c r="AN28" i="102"/>
  <c r="AO28" i="102"/>
  <c r="AP28" i="102"/>
  <c r="AQ28" i="102"/>
  <c r="AR28" i="102"/>
  <c r="AS28" i="102"/>
  <c r="AT28" i="102"/>
  <c r="AU28" i="102"/>
  <c r="AV28" i="102"/>
  <c r="AW28" i="102"/>
  <c r="AX28" i="102"/>
  <c r="AY28" i="102"/>
  <c r="AZ28" i="102"/>
  <c r="BA28" i="102"/>
  <c r="BB28" i="102"/>
  <c r="BC28" i="102"/>
  <c r="BD28" i="102"/>
  <c r="BE28" i="102"/>
  <c r="AI9" i="102"/>
  <c r="AJ9" i="102"/>
  <c r="AK9" i="102"/>
  <c r="AL9" i="102"/>
  <c r="AM9" i="102"/>
  <c r="AN9" i="102"/>
  <c r="AO9" i="102"/>
  <c r="AP9" i="102"/>
  <c r="AQ9" i="102"/>
  <c r="AR9" i="102"/>
  <c r="AS9" i="102"/>
  <c r="AT9" i="102"/>
  <c r="AU9" i="102"/>
  <c r="AV9" i="102"/>
  <c r="AW9" i="102"/>
  <c r="AX9" i="102"/>
  <c r="AY9" i="102"/>
  <c r="AZ9" i="102"/>
  <c r="BA9" i="102"/>
  <c r="BB9" i="102"/>
  <c r="BC9" i="102"/>
  <c r="BD9" i="102"/>
  <c r="BE9" i="102"/>
  <c r="AH9" i="102"/>
  <c r="DG13" i="97"/>
  <c r="AG10" i="102"/>
  <c r="AG11" i="102" s="1"/>
  <c r="AG12" i="102" s="1"/>
  <c r="AG13" i="102" s="1"/>
  <c r="AG14" i="102" s="1"/>
  <c r="AG15" i="102" s="1"/>
  <c r="AG16" i="102" s="1"/>
  <c r="AG17" i="102" s="1"/>
  <c r="AG18" i="102" s="1"/>
  <c r="AG19" i="102" s="1"/>
  <c r="AG20" i="102" s="1"/>
  <c r="AG21" i="102" s="1"/>
  <c r="AG22" i="102" s="1"/>
  <c r="AG23" i="102" s="1"/>
  <c r="AG24" i="102" s="1"/>
  <c r="AG25" i="102" s="1"/>
  <c r="AG26" i="102" s="1"/>
  <c r="AG27" i="102" s="1"/>
  <c r="AG28" i="102" s="1"/>
  <c r="DH9" i="97"/>
  <c r="DI9" i="97"/>
  <c r="DJ9" i="97"/>
  <c r="DK9" i="97"/>
  <c r="DL9" i="97"/>
  <c r="DM9" i="97"/>
  <c r="DN9" i="97"/>
  <c r="DO9" i="97"/>
  <c r="DP9" i="97"/>
  <c r="DQ9" i="97"/>
  <c r="DR9" i="97"/>
  <c r="DG9" i="97"/>
  <c r="CI18" i="97"/>
  <c r="DE37" i="97"/>
  <c r="DE38" i="97" s="1"/>
  <c r="DE39" i="97" s="1"/>
  <c r="DE40" i="97" s="1"/>
  <c r="DE41" i="97" s="1"/>
  <c r="DE42" i="97" s="1"/>
  <c r="DE43" i="97" s="1"/>
  <c r="DE44" i="97" s="1"/>
  <c r="DE45" i="97" s="1"/>
  <c r="DE46" i="97" s="1"/>
  <c r="DE47" i="97" s="1"/>
  <c r="DE48" i="97" s="1"/>
  <c r="DE49" i="97" s="1"/>
  <c r="DE50" i="97" s="1"/>
  <c r="DE51" i="97" s="1"/>
  <c r="DE52" i="97" s="1"/>
  <c r="DE53" i="97" s="1"/>
  <c r="DE54" i="97" s="1"/>
  <c r="DE55" i="97" s="1"/>
  <c r="Y16" i="102"/>
  <c r="Y17" i="102"/>
  <c r="Y18" i="102"/>
  <c r="Y15" i="102"/>
  <c r="CI16" i="97"/>
  <c r="P9" i="102"/>
  <c r="P10" i="102"/>
  <c r="P11" i="102"/>
  <c r="P12" i="102"/>
  <c r="P13" i="102"/>
  <c r="P14" i="102"/>
  <c r="P15" i="102"/>
  <c r="P16" i="102"/>
  <c r="P17" i="102"/>
  <c r="P18" i="102"/>
  <c r="P19" i="102"/>
  <c r="P20" i="102"/>
  <c r="P21" i="102"/>
  <c r="P22" i="102"/>
  <c r="P23" i="102"/>
  <c r="P24" i="102"/>
  <c r="P25" i="102"/>
  <c r="P26" i="102"/>
  <c r="P27" i="102"/>
  <c r="P28" i="102"/>
  <c r="P29" i="102"/>
  <c r="P30" i="102"/>
  <c r="P31" i="102"/>
  <c r="P32" i="102"/>
  <c r="P33" i="102"/>
  <c r="P34" i="102"/>
  <c r="P35" i="102"/>
  <c r="P36" i="102"/>
  <c r="P37" i="102"/>
  <c r="P38" i="102"/>
  <c r="P39" i="102"/>
  <c r="P40" i="102"/>
  <c r="P41" i="102"/>
  <c r="P42" i="102"/>
  <c r="P43" i="102"/>
  <c r="P44" i="102"/>
  <c r="P45" i="102"/>
  <c r="P46" i="102"/>
  <c r="P47" i="102"/>
  <c r="P48" i="102"/>
  <c r="P49" i="102"/>
  <c r="P50" i="102"/>
  <c r="P51" i="102"/>
  <c r="P52" i="102"/>
  <c r="P53" i="102"/>
  <c r="P54" i="102"/>
  <c r="P55" i="102"/>
  <c r="P56" i="102"/>
  <c r="P57" i="102"/>
  <c r="P58" i="102"/>
  <c r="P59" i="102"/>
  <c r="P60" i="102"/>
  <c r="P61" i="102"/>
  <c r="P62" i="102"/>
  <c r="P63" i="102"/>
  <c r="P64" i="102"/>
  <c r="P65" i="102"/>
  <c r="P66" i="102"/>
  <c r="P67" i="102"/>
  <c r="P68" i="102"/>
  <c r="P69" i="102"/>
  <c r="P70" i="102"/>
  <c r="P71" i="102"/>
  <c r="P72" i="102"/>
  <c r="P73" i="102"/>
  <c r="P74" i="102"/>
  <c r="P75" i="102"/>
  <c r="P76" i="102"/>
  <c r="P77" i="102"/>
  <c r="P78" i="102"/>
  <c r="P79" i="102"/>
  <c r="P80" i="102"/>
  <c r="P81" i="102"/>
  <c r="P82" i="102"/>
  <c r="P83" i="102"/>
  <c r="P84" i="102"/>
  <c r="P85" i="102"/>
  <c r="P86" i="102"/>
  <c r="P87" i="102"/>
  <c r="P88" i="102"/>
  <c r="P89" i="102"/>
  <c r="P90" i="102"/>
  <c r="P91" i="102"/>
  <c r="P92" i="102"/>
  <c r="P93" i="102"/>
  <c r="P94" i="102"/>
  <c r="P95" i="102"/>
  <c r="P96" i="102"/>
  <c r="P97" i="102"/>
  <c r="P98" i="102"/>
  <c r="P99" i="102"/>
  <c r="P100" i="102"/>
  <c r="P101" i="102"/>
  <c r="P102" i="102"/>
  <c r="P103" i="102"/>
  <c r="P104" i="102"/>
  <c r="P105" i="102"/>
  <c r="P106" i="102"/>
  <c r="P107" i="102"/>
  <c r="P108" i="102"/>
  <c r="P109" i="102"/>
  <c r="P110" i="102"/>
  <c r="P111" i="102"/>
  <c r="P112" i="102"/>
  <c r="P113" i="102"/>
  <c r="P114" i="102"/>
  <c r="P115" i="102"/>
  <c r="P116" i="102"/>
  <c r="P117" i="102"/>
  <c r="P118" i="102"/>
  <c r="P119" i="102"/>
  <c r="P120" i="102"/>
  <c r="P121" i="102"/>
  <c r="P122" i="102"/>
  <c r="P123" i="102"/>
  <c r="P124" i="102"/>
  <c r="P125" i="102"/>
  <c r="P126" i="102"/>
  <c r="P127" i="102"/>
  <c r="P128" i="102"/>
  <c r="P129" i="102"/>
  <c r="P130" i="102"/>
  <c r="P131" i="102"/>
  <c r="P132" i="102"/>
  <c r="P133" i="102"/>
  <c r="P134" i="102"/>
  <c r="P135" i="102"/>
  <c r="P136" i="102"/>
  <c r="P137" i="102"/>
  <c r="P138" i="102"/>
  <c r="P139" i="102"/>
  <c r="P140" i="102"/>
  <c r="P141" i="102"/>
  <c r="P142" i="102"/>
  <c r="P143" i="102"/>
  <c r="P144" i="102"/>
  <c r="P145" i="102"/>
  <c r="P146" i="102"/>
  <c r="P147" i="102"/>
  <c r="P148" i="102"/>
  <c r="P149" i="102"/>
  <c r="P150" i="102"/>
  <c r="P151" i="102"/>
  <c r="P152" i="102"/>
  <c r="P153" i="102"/>
  <c r="P154" i="102"/>
  <c r="P155" i="102"/>
  <c r="P156" i="102"/>
  <c r="P157" i="102"/>
  <c r="P158" i="102"/>
  <c r="P159" i="102"/>
  <c r="P160" i="102"/>
  <c r="P161" i="102"/>
  <c r="P162" i="102"/>
  <c r="P163" i="102"/>
  <c r="P164" i="102"/>
  <c r="P165" i="102"/>
  <c r="P166" i="102"/>
  <c r="P167" i="102"/>
  <c r="P168" i="102"/>
  <c r="P169" i="102"/>
  <c r="P170" i="102"/>
  <c r="P171" i="102"/>
  <c r="P172" i="102"/>
  <c r="P173" i="102"/>
  <c r="P174" i="102"/>
  <c r="P175" i="102"/>
  <c r="P176" i="102"/>
  <c r="P177" i="102"/>
  <c r="P178" i="102"/>
  <c r="P179" i="102"/>
  <c r="P180" i="102"/>
  <c r="P181" i="102"/>
  <c r="P182" i="102"/>
  <c r="P183" i="102"/>
  <c r="P184" i="102"/>
  <c r="P185" i="102"/>
  <c r="P186" i="102"/>
  <c r="P187" i="102"/>
  <c r="P188" i="102"/>
  <c r="P189" i="102"/>
  <c r="P190" i="102"/>
  <c r="P191" i="102"/>
  <c r="P192" i="102"/>
  <c r="P193" i="102"/>
  <c r="P194" i="102"/>
  <c r="P195" i="102"/>
  <c r="P196" i="102"/>
  <c r="P197" i="102"/>
  <c r="P198" i="102"/>
  <c r="P199" i="102"/>
  <c r="P200" i="102"/>
  <c r="P201" i="102"/>
  <c r="P202" i="102"/>
  <c r="P203" i="102"/>
  <c r="P204" i="102"/>
  <c r="P205" i="102"/>
  <c r="P206" i="102"/>
  <c r="P207" i="102"/>
  <c r="P208" i="102"/>
  <c r="P209" i="102"/>
  <c r="P210" i="102"/>
  <c r="P211" i="102"/>
  <c r="P212" i="102"/>
  <c r="P213" i="102"/>
  <c r="P214" i="102"/>
  <c r="P215" i="102"/>
  <c r="P216" i="102"/>
  <c r="Q216" i="102" s="1"/>
  <c r="P8" i="102"/>
  <c r="F8" i="102"/>
  <c r="F9" i="102"/>
  <c r="F10" i="102"/>
  <c r="F11" i="102"/>
  <c r="F12" i="102"/>
  <c r="F13" i="102"/>
  <c r="F14" i="102"/>
  <c r="F15" i="102"/>
  <c r="F16" i="102"/>
  <c r="F17" i="102"/>
  <c r="F18" i="102"/>
  <c r="F19" i="102"/>
  <c r="F20" i="102"/>
  <c r="F21" i="102"/>
  <c r="F22" i="102"/>
  <c r="F23" i="102"/>
  <c r="F24" i="102"/>
  <c r="F25" i="102"/>
  <c r="F26" i="102"/>
  <c r="F27" i="102"/>
  <c r="F28" i="102"/>
  <c r="F29" i="102"/>
  <c r="F30" i="102"/>
  <c r="F31" i="102"/>
  <c r="F32" i="102"/>
  <c r="F33" i="102"/>
  <c r="F34" i="102"/>
  <c r="F35" i="102"/>
  <c r="F36" i="102"/>
  <c r="F37" i="102"/>
  <c r="F38" i="102"/>
  <c r="E52" i="96"/>
  <c r="F52" i="96" s="1"/>
  <c r="GZ5" i="97"/>
  <c r="GZ6" i="97" s="1"/>
  <c r="GZ7" i="97" s="1"/>
  <c r="GZ8" i="97" s="1"/>
  <c r="GZ9" i="97" s="1"/>
  <c r="GZ10" i="97" s="1"/>
  <c r="GZ11" i="97" s="1"/>
  <c r="GZ12" i="97" s="1"/>
  <c r="GZ13" i="97" s="1"/>
  <c r="GZ14" i="97" s="1"/>
  <c r="GZ15" i="97" s="1"/>
  <c r="GZ16" i="97" s="1"/>
  <c r="GZ17" i="97" s="1"/>
  <c r="GZ18" i="97" s="1"/>
  <c r="GZ19" i="97" s="1"/>
  <c r="GZ20" i="97" s="1"/>
  <c r="GZ21" i="97" s="1"/>
  <c r="GZ22" i="97" s="1"/>
  <c r="GZ23" i="97" s="1"/>
  <c r="GZ24" i="97" s="1"/>
  <c r="GZ25" i="97" s="1"/>
  <c r="GZ26" i="97" s="1"/>
  <c r="GZ27" i="97" s="1"/>
  <c r="GZ28" i="97" s="1"/>
  <c r="GZ29" i="97" s="1"/>
  <c r="GZ30" i="97" s="1"/>
  <c r="GZ31" i="97" s="1"/>
  <c r="GZ32" i="97" s="1"/>
  <c r="GZ33" i="97" s="1"/>
  <c r="GQ5" i="97"/>
  <c r="GQ6" i="97" s="1"/>
  <c r="GQ7" i="97" s="1"/>
  <c r="GQ8" i="97" s="1"/>
  <c r="GQ9" i="97" s="1"/>
  <c r="GQ10" i="97" s="1"/>
  <c r="GQ11" i="97" s="1"/>
  <c r="GQ12" i="97" s="1"/>
  <c r="GQ13" i="97" s="1"/>
  <c r="GQ14" i="97" s="1"/>
  <c r="GQ15" i="97" s="1"/>
  <c r="GQ16" i="97" s="1"/>
  <c r="GQ17" i="97" s="1"/>
  <c r="GQ18" i="97" s="1"/>
  <c r="GQ19" i="97" s="1"/>
  <c r="GQ20" i="97" s="1"/>
  <c r="GQ21" i="97" s="1"/>
  <c r="GQ22" i="97" s="1"/>
  <c r="GQ23" i="97" s="1"/>
  <c r="GQ24" i="97" s="1"/>
  <c r="GQ25" i="97" s="1"/>
  <c r="GQ26" i="97" s="1"/>
  <c r="GQ27" i="97" s="1"/>
  <c r="GQ28" i="97" s="1"/>
  <c r="GQ29" i="97" s="1"/>
  <c r="GQ30" i="97" s="1"/>
  <c r="GQ31" i="97" s="1"/>
  <c r="GQ32" i="97" s="1"/>
  <c r="GQ33" i="97" s="1"/>
  <c r="GK38" i="97"/>
  <c r="GK39" i="97" s="1"/>
  <c r="GK40" i="97" s="1"/>
  <c r="GK41" i="97" s="1"/>
  <c r="GK42" i="97" s="1"/>
  <c r="GK43" i="97" s="1"/>
  <c r="GK44" i="97" s="1"/>
  <c r="GK45" i="97" s="1"/>
  <c r="GK46" i="97" s="1"/>
  <c r="GK47" i="97" s="1"/>
  <c r="GK48" i="97" s="1"/>
  <c r="GK49" i="97" s="1"/>
  <c r="GK50" i="97" s="1"/>
  <c r="GK51" i="97" s="1"/>
  <c r="GK52" i="97" s="1"/>
  <c r="GK53" i="97" s="1"/>
  <c r="GK54" i="97" s="1"/>
  <c r="GK55" i="97" s="1"/>
  <c r="GK56" i="97" s="1"/>
  <c r="GK57" i="97" s="1"/>
  <c r="GK58" i="97" s="1"/>
  <c r="GK59" i="97" s="1"/>
  <c r="GK60" i="97" s="1"/>
  <c r="GK61" i="97" s="1"/>
  <c r="GK62" i="97" s="1"/>
  <c r="GK63" i="97" s="1"/>
  <c r="GK64" i="97" s="1"/>
  <c r="GK65" i="97" s="1"/>
  <c r="GK66" i="97" s="1"/>
  <c r="GL5" i="97"/>
  <c r="GM5" i="97"/>
  <c r="GN5" i="97"/>
  <c r="GO5" i="97"/>
  <c r="GL6" i="97"/>
  <c r="GL39" i="97" s="1"/>
  <c r="GM6" i="97"/>
  <c r="GN6" i="97"/>
  <c r="GO6" i="97"/>
  <c r="GL7" i="97"/>
  <c r="GM7" i="97"/>
  <c r="GN7" i="97"/>
  <c r="GN40" i="97" s="1"/>
  <c r="GO7" i="97"/>
  <c r="GL8" i="97"/>
  <c r="GM8" i="97"/>
  <c r="GN8" i="97"/>
  <c r="GO8" i="97"/>
  <c r="GL9" i="97"/>
  <c r="GL42" i="97" s="1"/>
  <c r="GM9" i="97"/>
  <c r="GN9" i="97"/>
  <c r="GO9" i="97"/>
  <c r="GL10" i="97"/>
  <c r="GM10" i="97"/>
  <c r="GN10" i="97"/>
  <c r="GO10" i="97"/>
  <c r="GL11" i="97"/>
  <c r="GM11" i="97"/>
  <c r="GN11" i="97"/>
  <c r="GO11" i="97"/>
  <c r="GO44" i="97" s="1"/>
  <c r="GL12" i="97"/>
  <c r="GM12" i="97"/>
  <c r="GN12" i="97"/>
  <c r="GO12" i="97"/>
  <c r="GL13" i="97"/>
  <c r="GM13" i="97"/>
  <c r="GN13" i="97"/>
  <c r="GO13" i="97"/>
  <c r="GL14" i="97"/>
  <c r="GM14" i="97"/>
  <c r="GN14" i="97"/>
  <c r="GO14" i="97"/>
  <c r="GO47" i="97" s="1"/>
  <c r="GL15" i="97"/>
  <c r="GM15" i="97"/>
  <c r="GN15" i="97"/>
  <c r="GO15" i="97"/>
  <c r="GL16" i="97"/>
  <c r="GL49" i="97" s="1"/>
  <c r="GM16" i="97"/>
  <c r="GN16" i="97"/>
  <c r="GO16" i="97"/>
  <c r="GL17" i="97"/>
  <c r="GL50" i="97" s="1"/>
  <c r="GM17" i="97"/>
  <c r="GN17" i="97"/>
  <c r="GO17" i="97"/>
  <c r="GL18" i="97"/>
  <c r="GM18" i="97"/>
  <c r="GN18" i="97"/>
  <c r="GN51" i="97" s="1"/>
  <c r="GO18" i="97"/>
  <c r="GL19" i="97"/>
  <c r="GM19" i="97"/>
  <c r="GN19" i="97"/>
  <c r="GO19" i="97"/>
  <c r="GL20" i="97"/>
  <c r="GL53" i="97" s="1"/>
  <c r="GM20" i="97"/>
  <c r="GN20" i="97"/>
  <c r="GO20" i="97"/>
  <c r="GL21" i="97"/>
  <c r="GM21" i="97"/>
  <c r="GM54" i="97" s="1"/>
  <c r="GN21" i="97"/>
  <c r="GO21" i="97"/>
  <c r="GL22" i="97"/>
  <c r="GM22" i="97"/>
  <c r="GM55" i="97" s="1"/>
  <c r="GN22" i="97"/>
  <c r="GN55" i="97" s="1"/>
  <c r="GO22" i="97"/>
  <c r="GL23" i="97"/>
  <c r="GL56" i="97" s="1"/>
  <c r="GM23" i="97"/>
  <c r="GM56" i="97" s="1"/>
  <c r="GN23" i="97"/>
  <c r="GO23" i="97"/>
  <c r="GL24" i="97"/>
  <c r="GL57" i="97" s="1"/>
  <c r="GM24" i="97"/>
  <c r="GN24" i="97"/>
  <c r="GN57" i="97" s="1"/>
  <c r="GO24" i="97"/>
  <c r="GL25" i="97"/>
  <c r="GL58" i="97" s="1"/>
  <c r="GM25" i="97"/>
  <c r="GN25" i="97"/>
  <c r="GO25" i="97"/>
  <c r="GL26" i="97"/>
  <c r="GM26" i="97"/>
  <c r="GN26" i="97"/>
  <c r="GO26" i="97"/>
  <c r="GL27" i="97"/>
  <c r="GM27" i="97"/>
  <c r="GN27" i="97"/>
  <c r="GO27" i="97"/>
  <c r="GL28" i="97"/>
  <c r="GM28" i="97"/>
  <c r="GN28" i="97"/>
  <c r="GN61" i="97" s="1"/>
  <c r="GO28" i="97"/>
  <c r="GL29" i="97"/>
  <c r="GM29" i="97"/>
  <c r="GM62" i="97" s="1"/>
  <c r="GN29" i="97"/>
  <c r="GO29" i="97"/>
  <c r="GO62" i="97" s="1"/>
  <c r="GL30" i="97"/>
  <c r="GM30" i="97"/>
  <c r="GN30" i="97"/>
  <c r="GO30" i="97"/>
  <c r="GL31" i="97"/>
  <c r="GM31" i="97"/>
  <c r="GN31" i="97"/>
  <c r="GO31" i="97"/>
  <c r="GL32" i="97"/>
  <c r="GM32" i="97"/>
  <c r="GN32" i="97"/>
  <c r="GO32" i="97"/>
  <c r="GL33" i="97"/>
  <c r="GM33" i="97"/>
  <c r="GN33" i="97"/>
  <c r="GO33" i="97"/>
  <c r="GM4" i="97"/>
  <c r="GN4" i="97"/>
  <c r="GN37" i="97" s="1"/>
  <c r="GO4" i="97"/>
  <c r="GL4" i="97"/>
  <c r="GL37" i="97" s="1"/>
  <c r="GK5" i="97"/>
  <c r="GK6" i="97" s="1"/>
  <c r="GK7" i="97" s="1"/>
  <c r="GK8" i="97" s="1"/>
  <c r="GK9" i="97" s="1"/>
  <c r="GK10" i="97" s="1"/>
  <c r="GK11" i="97" s="1"/>
  <c r="GK12" i="97" s="1"/>
  <c r="GK13" i="97" s="1"/>
  <c r="GK14" i="97" s="1"/>
  <c r="GK15" i="97" s="1"/>
  <c r="GK16" i="97" s="1"/>
  <c r="GK17" i="97" s="1"/>
  <c r="GK18" i="97" s="1"/>
  <c r="GK19" i="97" s="1"/>
  <c r="GK20" i="97" s="1"/>
  <c r="GK21" i="97" s="1"/>
  <c r="GK22" i="97" s="1"/>
  <c r="GK23" i="97" s="1"/>
  <c r="GK24" i="97" s="1"/>
  <c r="GK25" i="97" s="1"/>
  <c r="GK26" i="97" s="1"/>
  <c r="GK27" i="97" s="1"/>
  <c r="GK28" i="97" s="1"/>
  <c r="GK29" i="97" s="1"/>
  <c r="GK30" i="97" s="1"/>
  <c r="GK31" i="97" s="1"/>
  <c r="GK32" i="97" s="1"/>
  <c r="GK33" i="97" s="1"/>
  <c r="EK5" i="97"/>
  <c r="EK6" i="97" s="1"/>
  <c r="EK7" i="97" s="1"/>
  <c r="EK8" i="97" s="1"/>
  <c r="EK9" i="97" s="1"/>
  <c r="EK10" i="97" s="1"/>
  <c r="EK11" i="97" s="1"/>
  <c r="EK12" i="97" s="1"/>
  <c r="EK13" i="97" s="1"/>
  <c r="EK14" i="97" s="1"/>
  <c r="EK15" i="97" s="1"/>
  <c r="EK16" i="97" s="1"/>
  <c r="EK17" i="97" s="1"/>
  <c r="EK18" i="97" s="1"/>
  <c r="EK19" i="97" s="1"/>
  <c r="EK20" i="97" s="1"/>
  <c r="EK21" i="97" s="1"/>
  <c r="EK22" i="97" s="1"/>
  <c r="EK23" i="97" s="1"/>
  <c r="EK24" i="97" s="1"/>
  <c r="EK25" i="97" s="1"/>
  <c r="EK26" i="97" s="1"/>
  <c r="EK27" i="97" s="1"/>
  <c r="EK28" i="97" s="1"/>
  <c r="EK29" i="97" s="1"/>
  <c r="EK30" i="97" s="1"/>
  <c r="EK31" i="97" s="1"/>
  <c r="EK32" i="97" s="1"/>
  <c r="EK33" i="97" s="1"/>
  <c r="EL3" i="97" a="1"/>
  <c r="EL3" i="97" s="1"/>
  <c r="DG14" i="97"/>
  <c r="DH14" i="97"/>
  <c r="DI14" i="97"/>
  <c r="DJ14" i="97"/>
  <c r="DK14" i="97"/>
  <c r="DL14" i="97"/>
  <c r="DM14" i="97"/>
  <c r="DN14" i="97"/>
  <c r="DO14" i="97"/>
  <c r="DP14" i="97"/>
  <c r="DQ14" i="97"/>
  <c r="DR14" i="97"/>
  <c r="DG15" i="97"/>
  <c r="DH15" i="97"/>
  <c r="DI15" i="97"/>
  <c r="DJ15" i="97"/>
  <c r="DK15" i="97"/>
  <c r="DL15" i="97"/>
  <c r="DL38" i="97" s="1"/>
  <c r="DM15" i="97"/>
  <c r="DM38" i="97" s="1"/>
  <c r="DN15" i="97"/>
  <c r="DN38" i="97" s="1"/>
  <c r="DO15" i="97"/>
  <c r="DO38" i="97" s="1"/>
  <c r="DP15" i="97"/>
  <c r="DP38" i="97" s="1"/>
  <c r="DQ15" i="97"/>
  <c r="DQ38" i="97" s="1"/>
  <c r="DR15" i="97"/>
  <c r="DR38" i="97" s="1"/>
  <c r="DG16" i="97"/>
  <c r="DH16" i="97"/>
  <c r="DI16" i="97"/>
  <c r="DJ16" i="97"/>
  <c r="DK16" i="97"/>
  <c r="DL16" i="97"/>
  <c r="DM16" i="97"/>
  <c r="DN16" i="97"/>
  <c r="DO16" i="97"/>
  <c r="DP16" i="97"/>
  <c r="DQ16" i="97"/>
  <c r="DR16" i="97"/>
  <c r="DG17" i="97"/>
  <c r="DH17" i="97"/>
  <c r="DI17" i="97"/>
  <c r="DJ17" i="97"/>
  <c r="DK17" i="97"/>
  <c r="DL17" i="97"/>
  <c r="DM17" i="97"/>
  <c r="DN17" i="97"/>
  <c r="DO17" i="97"/>
  <c r="DP17" i="97"/>
  <c r="DQ17" i="97"/>
  <c r="DR17" i="97"/>
  <c r="DG18" i="97"/>
  <c r="DH18" i="97"/>
  <c r="DI18" i="97"/>
  <c r="DJ18" i="97"/>
  <c r="DK18" i="97"/>
  <c r="DL18" i="97"/>
  <c r="DM18" i="97"/>
  <c r="DN18" i="97"/>
  <c r="DO18" i="97"/>
  <c r="DP18" i="97"/>
  <c r="DQ18" i="97"/>
  <c r="DR18" i="97"/>
  <c r="DG19" i="97"/>
  <c r="DH19" i="97"/>
  <c r="DI19" i="97"/>
  <c r="DJ19" i="97"/>
  <c r="DK19" i="97"/>
  <c r="DL19" i="97"/>
  <c r="DM19" i="97"/>
  <c r="DN19" i="97"/>
  <c r="DO19" i="97"/>
  <c r="DP19" i="97"/>
  <c r="DQ19" i="97"/>
  <c r="DR19" i="97"/>
  <c r="DG20" i="97"/>
  <c r="DG43" i="97" s="1"/>
  <c r="DU12" i="97" s="1"/>
  <c r="DH20" i="97"/>
  <c r="DH43" i="97" s="1"/>
  <c r="DI20" i="97"/>
  <c r="DI43" i="97" s="1"/>
  <c r="DJ20" i="97"/>
  <c r="DJ43" i="97" s="1"/>
  <c r="DK20" i="97"/>
  <c r="DK43" i="97" s="1"/>
  <c r="DL20" i="97"/>
  <c r="DM20" i="97"/>
  <c r="DN20" i="97"/>
  <c r="DO20" i="97"/>
  <c r="DP20" i="97"/>
  <c r="DQ20" i="97"/>
  <c r="DR20" i="97"/>
  <c r="DG21" i="97"/>
  <c r="DG44" i="97" s="1"/>
  <c r="DU13" i="97" s="1"/>
  <c r="DH21" i="97"/>
  <c r="DH44" i="97" s="1"/>
  <c r="DI21" i="97"/>
  <c r="DI44" i="97" s="1"/>
  <c r="DJ21" i="97"/>
  <c r="DJ44" i="97" s="1"/>
  <c r="DK21" i="97"/>
  <c r="DK44" i="97" s="1"/>
  <c r="DL21" i="97"/>
  <c r="DM21" i="97"/>
  <c r="DN21" i="97"/>
  <c r="DO21" i="97"/>
  <c r="DP21" i="97"/>
  <c r="DQ21" i="97"/>
  <c r="DR21" i="97"/>
  <c r="DG22" i="97"/>
  <c r="DH22" i="97"/>
  <c r="DI22" i="97"/>
  <c r="DJ22" i="97"/>
  <c r="DK22" i="97"/>
  <c r="DL22" i="97"/>
  <c r="DL45" i="97" s="1"/>
  <c r="DM22" i="97"/>
  <c r="DM45" i="97" s="1"/>
  <c r="DN22" i="97"/>
  <c r="DN45" i="97" s="1"/>
  <c r="DO22" i="97"/>
  <c r="DO45" i="97" s="1"/>
  <c r="DP22" i="97"/>
  <c r="DP45" i="97" s="1"/>
  <c r="DQ22" i="97"/>
  <c r="DQ45" i="97" s="1"/>
  <c r="DR22" i="97"/>
  <c r="DR45" i="97" s="1"/>
  <c r="DG23" i="97"/>
  <c r="DH23" i="97"/>
  <c r="DI23" i="97"/>
  <c r="DJ23" i="97"/>
  <c r="DK23" i="97"/>
  <c r="DL23" i="97"/>
  <c r="DM23" i="97"/>
  <c r="DN23" i="97"/>
  <c r="DO23" i="97"/>
  <c r="DP23" i="97"/>
  <c r="DQ23" i="97"/>
  <c r="DR23" i="97"/>
  <c r="DG24" i="97"/>
  <c r="DG47" i="97" s="1"/>
  <c r="DU16" i="97" s="1"/>
  <c r="DH24" i="97"/>
  <c r="DH47" i="97" s="1"/>
  <c r="DI24" i="97"/>
  <c r="DI47" i="97" s="1"/>
  <c r="DJ24" i="97"/>
  <c r="DJ47" i="97" s="1"/>
  <c r="DK24" i="97"/>
  <c r="DK47" i="97" s="1"/>
  <c r="DL24" i="97"/>
  <c r="DM24" i="97"/>
  <c r="DN24" i="97"/>
  <c r="DO24" i="97"/>
  <c r="DP24" i="97"/>
  <c r="DQ24" i="97"/>
  <c r="DR24" i="97"/>
  <c r="DG25" i="97"/>
  <c r="DH25" i="97"/>
  <c r="DI25" i="97"/>
  <c r="DJ25" i="97"/>
  <c r="DK25" i="97"/>
  <c r="DL25" i="97"/>
  <c r="DM25" i="97"/>
  <c r="DN25" i="97"/>
  <c r="DO25" i="97"/>
  <c r="DP25" i="97"/>
  <c r="DQ25" i="97"/>
  <c r="DR25" i="97"/>
  <c r="DG26" i="97"/>
  <c r="DH26" i="97"/>
  <c r="DI26" i="97"/>
  <c r="DJ26" i="97"/>
  <c r="DK26" i="97"/>
  <c r="DL26" i="97"/>
  <c r="DM26" i="97"/>
  <c r="DN26" i="97"/>
  <c r="DO26" i="97"/>
  <c r="DP26" i="97"/>
  <c r="DQ26" i="97"/>
  <c r="DR26" i="97"/>
  <c r="DG27" i="97"/>
  <c r="DH27" i="97"/>
  <c r="DI27" i="97"/>
  <c r="DJ27" i="97"/>
  <c r="DK27" i="97"/>
  <c r="DL27" i="97"/>
  <c r="DM27" i="97"/>
  <c r="DN27" i="97"/>
  <c r="DO27" i="97"/>
  <c r="DP27" i="97"/>
  <c r="DQ27" i="97"/>
  <c r="DR27" i="97"/>
  <c r="DG28" i="97"/>
  <c r="DH28" i="97"/>
  <c r="DI28" i="97"/>
  <c r="DJ28" i="97"/>
  <c r="DK28" i="97"/>
  <c r="DL28" i="97"/>
  <c r="DM28" i="97"/>
  <c r="DN28" i="97"/>
  <c r="DO28" i="97"/>
  <c r="DP28" i="97"/>
  <c r="DQ28" i="97"/>
  <c r="DR28" i="97"/>
  <c r="DG29" i="97"/>
  <c r="DH29" i="97"/>
  <c r="DI29" i="97"/>
  <c r="DJ29" i="97"/>
  <c r="DK29" i="97"/>
  <c r="DL29" i="97"/>
  <c r="DM29" i="97"/>
  <c r="DN29" i="97"/>
  <c r="DO29" i="97"/>
  <c r="DP29" i="97"/>
  <c r="DQ29" i="97"/>
  <c r="DR29" i="97"/>
  <c r="DG30" i="97"/>
  <c r="DH30" i="97"/>
  <c r="DI30" i="97"/>
  <c r="DJ30" i="97"/>
  <c r="DK30" i="97"/>
  <c r="DL30" i="97"/>
  <c r="DM30" i="97"/>
  <c r="DN30" i="97"/>
  <c r="DO30" i="97"/>
  <c r="DP30" i="97"/>
  <c r="DQ30" i="97"/>
  <c r="DR30" i="97"/>
  <c r="DG31" i="97"/>
  <c r="DH31" i="97"/>
  <c r="DI31" i="97"/>
  <c r="DJ31" i="97"/>
  <c r="DK31" i="97"/>
  <c r="DL31" i="97"/>
  <c r="DM31" i="97"/>
  <c r="DN31" i="97"/>
  <c r="DO31" i="97"/>
  <c r="DP31" i="97"/>
  <c r="DQ31" i="97"/>
  <c r="DR31" i="97"/>
  <c r="DG32" i="97"/>
  <c r="DH32" i="97"/>
  <c r="DI32" i="97"/>
  <c r="DJ32" i="97"/>
  <c r="DK32" i="97"/>
  <c r="DL32" i="97"/>
  <c r="DM32" i="97"/>
  <c r="DN32" i="97"/>
  <c r="DO32" i="97"/>
  <c r="DP32" i="97"/>
  <c r="DQ32" i="97"/>
  <c r="DR32" i="97"/>
  <c r="DH13" i="97"/>
  <c r="DH36" i="97" s="1"/>
  <c r="DI13" i="97"/>
  <c r="DI36" i="97" s="1"/>
  <c r="DJ13" i="97"/>
  <c r="DJ36" i="97" s="1"/>
  <c r="DK13" i="97"/>
  <c r="DK36" i="97" s="1"/>
  <c r="DL13" i="97"/>
  <c r="DM13" i="97"/>
  <c r="DN13" i="97"/>
  <c r="DO13" i="97"/>
  <c r="DP13" i="97"/>
  <c r="DQ13" i="97"/>
  <c r="DR13" i="97"/>
  <c r="DE14" i="97"/>
  <c r="DE15" i="97" s="1"/>
  <c r="DE16" i="97" s="1"/>
  <c r="DE17" i="97" s="1"/>
  <c r="DE18" i="97" s="1"/>
  <c r="DE19" i="97" s="1"/>
  <c r="DE20" i="97" s="1"/>
  <c r="DE21" i="97" s="1"/>
  <c r="DE22" i="97" s="1"/>
  <c r="DE23" i="97" s="1"/>
  <c r="DE24" i="97" s="1"/>
  <c r="DE25" i="97" s="1"/>
  <c r="DE26" i="97" s="1"/>
  <c r="DE27" i="97" s="1"/>
  <c r="DE28" i="97" s="1"/>
  <c r="DE29" i="97" s="1"/>
  <c r="DE30" i="97" s="1"/>
  <c r="DE31" i="97" s="1"/>
  <c r="DE32" i="97" s="1"/>
  <c r="DT6" i="97"/>
  <c r="DT7" i="97" s="1"/>
  <c r="DT8" i="97" s="1"/>
  <c r="DT9" i="97" s="1"/>
  <c r="DT10" i="97" s="1"/>
  <c r="DT11" i="97" s="1"/>
  <c r="DT12" i="97" s="1"/>
  <c r="DT13" i="97" s="1"/>
  <c r="DT14" i="97" s="1"/>
  <c r="DT15" i="97" s="1"/>
  <c r="DT16" i="97" s="1"/>
  <c r="DT17" i="97" s="1"/>
  <c r="DT18" i="97" s="1"/>
  <c r="DT19" i="97" s="1"/>
  <c r="DT20" i="97" s="1"/>
  <c r="DT21" i="97" s="1"/>
  <c r="DT22" i="97" s="1"/>
  <c r="DT23" i="97" s="1"/>
  <c r="CI17" i="97"/>
  <c r="CI19" i="97"/>
  <c r="CR16" i="97"/>
  <c r="CT16" i="97" s="1"/>
  <c r="CR11" i="97"/>
  <c r="CT11" i="97" s="1"/>
  <c r="CR14" i="97"/>
  <c r="CT14" i="97" s="1"/>
  <c r="CR17" i="97"/>
  <c r="CT17" i="97" s="1"/>
  <c r="CR24" i="97"/>
  <c r="CT24" i="97" s="1"/>
  <c r="CR27" i="97"/>
  <c r="CT27" i="97" s="1"/>
  <c r="CR9" i="97"/>
  <c r="CT9" i="97" s="1"/>
  <c r="CR13" i="97"/>
  <c r="CT13" i="97" s="1"/>
  <c r="CR20" i="97"/>
  <c r="CT20" i="97" s="1"/>
  <c r="CR22" i="97"/>
  <c r="CT22" i="97" s="1"/>
  <c r="CR10" i="97"/>
  <c r="CT10" i="97" s="1"/>
  <c r="CR15" i="97"/>
  <c r="CT15" i="97" s="1"/>
  <c r="CR19" i="97"/>
  <c r="CT19" i="97" s="1"/>
  <c r="CR25" i="97"/>
  <c r="CT25" i="97" s="1"/>
  <c r="CR18" i="97"/>
  <c r="CT18" i="97" s="1"/>
  <c r="CR21" i="97"/>
  <c r="CT21" i="97" s="1"/>
  <c r="CR4" i="97"/>
  <c r="CT4" i="97" s="1"/>
  <c r="CR8" i="97"/>
  <c r="CT8" i="97" s="1"/>
  <c r="CR5" i="97"/>
  <c r="CT5" i="97" s="1"/>
  <c r="CR26" i="97"/>
  <c r="CT26" i="97" s="1"/>
  <c r="CR6" i="97"/>
  <c r="CT6" i="97" s="1"/>
  <c r="CR7" i="97"/>
  <c r="CT7" i="97" s="1"/>
  <c r="CR23" i="97"/>
  <c r="CT23" i="97" s="1"/>
  <c r="CR12" i="97"/>
  <c r="CT12" i="97" s="1"/>
  <c r="BY5" i="97"/>
  <c r="BY6" i="97" s="1"/>
  <c r="BY7" i="97" s="1"/>
  <c r="BY8" i="97" s="1"/>
  <c r="BY9" i="97" s="1"/>
  <c r="BY10" i="97" s="1"/>
  <c r="BY11" i="97" s="1"/>
  <c r="BY12" i="97" s="1"/>
  <c r="BY13" i="97" s="1"/>
  <c r="BY14" i="97" s="1"/>
  <c r="BY15" i="97" s="1"/>
  <c r="BY16" i="97" s="1"/>
  <c r="BY17" i="97" s="1"/>
  <c r="BY18" i="97" s="1"/>
  <c r="BY19" i="97" s="1"/>
  <c r="BY20" i="97" s="1"/>
  <c r="BY21" i="97" s="1"/>
  <c r="BY22" i="97" s="1"/>
  <c r="BY23" i="97" s="1"/>
  <c r="BS5" i="97"/>
  <c r="BS6" i="97" s="1"/>
  <c r="BS7" i="97" s="1"/>
  <c r="BS8" i="97" s="1"/>
  <c r="BS9" i="97" s="1"/>
  <c r="BS10" i="97" s="1"/>
  <c r="BS11" i="97" s="1"/>
  <c r="BS12" i="97" s="1"/>
  <c r="BS13" i="97" s="1"/>
  <c r="BS14" i="97" s="1"/>
  <c r="BS15" i="97" s="1"/>
  <c r="BS16" i="97" s="1"/>
  <c r="BS17" i="97" s="1"/>
  <c r="BS18" i="97" s="1"/>
  <c r="BS19" i="97" s="1"/>
  <c r="BS20" i="97" s="1"/>
  <c r="BS21" i="97" s="1"/>
  <c r="BS22" i="97" s="1"/>
  <c r="BS23" i="97" s="1"/>
  <c r="BF28" i="97"/>
  <c r="BF29" i="97" s="1"/>
  <c r="BF30" i="97" s="1"/>
  <c r="BF31" i="97" s="1"/>
  <c r="BF32" i="97" s="1"/>
  <c r="BF33" i="97" s="1"/>
  <c r="BF34" i="97" s="1"/>
  <c r="BF35" i="97" s="1"/>
  <c r="BF36" i="97" s="1"/>
  <c r="BF37" i="97" s="1"/>
  <c r="BF38" i="97" s="1"/>
  <c r="BF39" i="97" s="1"/>
  <c r="BF40" i="97" s="1"/>
  <c r="BF41" i="97" s="1"/>
  <c r="BF42" i="97" s="1"/>
  <c r="BF43" i="97" s="1"/>
  <c r="BF44" i="97" s="1"/>
  <c r="BF45" i="97" s="1"/>
  <c r="BF46" i="97" s="1"/>
  <c r="AT51" i="97"/>
  <c r="AT52" i="97" s="1"/>
  <c r="AT53" i="97" s="1"/>
  <c r="AT54" i="97" s="1"/>
  <c r="AT55" i="97" s="1"/>
  <c r="AT56" i="97" s="1"/>
  <c r="AT57" i="97" s="1"/>
  <c r="AT58" i="97" s="1"/>
  <c r="AT59" i="97" s="1"/>
  <c r="AT60" i="97" s="1"/>
  <c r="AT61" i="97" s="1"/>
  <c r="AT62" i="97" s="1"/>
  <c r="AT63" i="97" s="1"/>
  <c r="AT64" i="97" s="1"/>
  <c r="AT65" i="97" s="1"/>
  <c r="AT66" i="97" s="1"/>
  <c r="AT67" i="97" s="1"/>
  <c r="AT68" i="97" s="1"/>
  <c r="AT69" i="97" s="1"/>
  <c r="BF5" i="97"/>
  <c r="BF6" i="97" s="1"/>
  <c r="BF7" i="97" s="1"/>
  <c r="BF8" i="97" s="1"/>
  <c r="BF9" i="97" s="1"/>
  <c r="BF10" i="97" s="1"/>
  <c r="BF11" i="97" s="1"/>
  <c r="BF12" i="97" s="1"/>
  <c r="BF13" i="97" s="1"/>
  <c r="BF14" i="97" s="1"/>
  <c r="BF15" i="97" s="1"/>
  <c r="BF16" i="97" s="1"/>
  <c r="BF17" i="97" s="1"/>
  <c r="BF18" i="97" s="1"/>
  <c r="BF19" i="97" s="1"/>
  <c r="BF20" i="97" s="1"/>
  <c r="BF21" i="97" s="1"/>
  <c r="BF22" i="97" s="1"/>
  <c r="BF23" i="97" s="1"/>
  <c r="AU5" i="97"/>
  <c r="AV5" i="97"/>
  <c r="AV51" i="97" s="1"/>
  <c r="AW5" i="97"/>
  <c r="AW51" i="97" s="1"/>
  <c r="AX5" i="97"/>
  <c r="AX51" i="97" s="1"/>
  <c r="AY5" i="97"/>
  <c r="AY51" i="97" s="1"/>
  <c r="AZ5" i="97"/>
  <c r="AZ51" i="97" s="1"/>
  <c r="BA5" i="97"/>
  <c r="BA51" i="97" s="1"/>
  <c r="BB5" i="97"/>
  <c r="BB51" i="97" s="1"/>
  <c r="BC5" i="97"/>
  <c r="BC51" i="97" s="1"/>
  <c r="BD5" i="97"/>
  <c r="BD51" i="97" s="1"/>
  <c r="AU6" i="97"/>
  <c r="AV6" i="97"/>
  <c r="AV52" i="97" s="1"/>
  <c r="AW6" i="97"/>
  <c r="AW52" i="97" s="1"/>
  <c r="AX6" i="97"/>
  <c r="AX52" i="97" s="1"/>
  <c r="AY6" i="97"/>
  <c r="AY52" i="97" s="1"/>
  <c r="AZ6" i="97"/>
  <c r="AZ52" i="97" s="1"/>
  <c r="BA6" i="97"/>
  <c r="BA52" i="97" s="1"/>
  <c r="BB6" i="97"/>
  <c r="BB52" i="97" s="1"/>
  <c r="BC6" i="97"/>
  <c r="BC52" i="97" s="1"/>
  <c r="BD6" i="97"/>
  <c r="BD52" i="97" s="1"/>
  <c r="AU7" i="97"/>
  <c r="AV7" i="97"/>
  <c r="AV53" i="97" s="1"/>
  <c r="AW7" i="97"/>
  <c r="AW53" i="97" s="1"/>
  <c r="AX7" i="97"/>
  <c r="AX53" i="97" s="1"/>
  <c r="AY7" i="97"/>
  <c r="AY53" i="97" s="1"/>
  <c r="AZ7" i="97"/>
  <c r="AZ53" i="97" s="1"/>
  <c r="BA7" i="97"/>
  <c r="BA53" i="97" s="1"/>
  <c r="BB7" i="97"/>
  <c r="BB53" i="97" s="1"/>
  <c r="BC7" i="97"/>
  <c r="BC53" i="97" s="1"/>
  <c r="BD7" i="97"/>
  <c r="BD53" i="97" s="1"/>
  <c r="AU8" i="97"/>
  <c r="AV8" i="97"/>
  <c r="AV54" i="97" s="1"/>
  <c r="AW8" i="97"/>
  <c r="AW54" i="97" s="1"/>
  <c r="AX8" i="97"/>
  <c r="AX54" i="97" s="1"/>
  <c r="AY8" i="97"/>
  <c r="AY54" i="97" s="1"/>
  <c r="AZ8" i="97"/>
  <c r="AZ54" i="97" s="1"/>
  <c r="BA8" i="97"/>
  <c r="BA54" i="97" s="1"/>
  <c r="BB8" i="97"/>
  <c r="BB54" i="97" s="1"/>
  <c r="BC8" i="97"/>
  <c r="BC54" i="97" s="1"/>
  <c r="BD8" i="97"/>
  <c r="BD54" i="97" s="1"/>
  <c r="AU9" i="97"/>
  <c r="AV9" i="97"/>
  <c r="AV55" i="97" s="1"/>
  <c r="AW9" i="97"/>
  <c r="AW55" i="97" s="1"/>
  <c r="AX9" i="97"/>
  <c r="AX55" i="97" s="1"/>
  <c r="AY9" i="97"/>
  <c r="AY55" i="97" s="1"/>
  <c r="AZ9" i="97"/>
  <c r="AZ55" i="97" s="1"/>
  <c r="BA9" i="97"/>
  <c r="BA55" i="97" s="1"/>
  <c r="BB9" i="97"/>
  <c r="BB55" i="97" s="1"/>
  <c r="BC9" i="97"/>
  <c r="BC55" i="97" s="1"/>
  <c r="BD9" i="97"/>
  <c r="BD55" i="97" s="1"/>
  <c r="AU10" i="97"/>
  <c r="AV10" i="97"/>
  <c r="AV56" i="97" s="1"/>
  <c r="AW10" i="97"/>
  <c r="AW56" i="97" s="1"/>
  <c r="AX10" i="97"/>
  <c r="AX56" i="97" s="1"/>
  <c r="AY10" i="97"/>
  <c r="AY56" i="97" s="1"/>
  <c r="AZ10" i="97"/>
  <c r="AZ56" i="97" s="1"/>
  <c r="BA10" i="97"/>
  <c r="BA56" i="97" s="1"/>
  <c r="BB10" i="97"/>
  <c r="BB56" i="97" s="1"/>
  <c r="BC10" i="97"/>
  <c r="BC56" i="97" s="1"/>
  <c r="BD10" i="97"/>
  <c r="BD56" i="97" s="1"/>
  <c r="AU11" i="97"/>
  <c r="AV11" i="97"/>
  <c r="AV57" i="97" s="1"/>
  <c r="AW11" i="97"/>
  <c r="AW57" i="97" s="1"/>
  <c r="AX11" i="97"/>
  <c r="AX57" i="97" s="1"/>
  <c r="AY11" i="97"/>
  <c r="AY57" i="97" s="1"/>
  <c r="AZ11" i="97"/>
  <c r="AZ57" i="97" s="1"/>
  <c r="BA11" i="97"/>
  <c r="BA57" i="97" s="1"/>
  <c r="BB11" i="97"/>
  <c r="BB57" i="97" s="1"/>
  <c r="BC11" i="97"/>
  <c r="BC57" i="97" s="1"/>
  <c r="BD11" i="97"/>
  <c r="BD57" i="97" s="1"/>
  <c r="AU12" i="97"/>
  <c r="AV12" i="97"/>
  <c r="AV58" i="97" s="1"/>
  <c r="AW12" i="97"/>
  <c r="AW58" i="97" s="1"/>
  <c r="AX12" i="97"/>
  <c r="AX58" i="97" s="1"/>
  <c r="AY12" i="97"/>
  <c r="AY58" i="97" s="1"/>
  <c r="AZ12" i="97"/>
  <c r="AZ58" i="97" s="1"/>
  <c r="BA12" i="97"/>
  <c r="BA58" i="97" s="1"/>
  <c r="BB12" i="97"/>
  <c r="BB58" i="97" s="1"/>
  <c r="BC12" i="97"/>
  <c r="BC58" i="97" s="1"/>
  <c r="BD12" i="97"/>
  <c r="BD58" i="97" s="1"/>
  <c r="AU13" i="97"/>
  <c r="AV13" i="97"/>
  <c r="AV59" i="97" s="1"/>
  <c r="AW13" i="97"/>
  <c r="AW59" i="97" s="1"/>
  <c r="AX13" i="97"/>
  <c r="AX59" i="97" s="1"/>
  <c r="AY13" i="97"/>
  <c r="AY59" i="97" s="1"/>
  <c r="AZ13" i="97"/>
  <c r="AZ59" i="97" s="1"/>
  <c r="BA13" i="97"/>
  <c r="BA59" i="97" s="1"/>
  <c r="BB13" i="97"/>
  <c r="BB59" i="97" s="1"/>
  <c r="BC13" i="97"/>
  <c r="BC59" i="97" s="1"/>
  <c r="BD13" i="97"/>
  <c r="BD59" i="97" s="1"/>
  <c r="AU14" i="97"/>
  <c r="AV14" i="97"/>
  <c r="AV60" i="97" s="1"/>
  <c r="AW14" i="97"/>
  <c r="AW60" i="97" s="1"/>
  <c r="AX14" i="97"/>
  <c r="AX60" i="97" s="1"/>
  <c r="AY14" i="97"/>
  <c r="AY60" i="97" s="1"/>
  <c r="AZ14" i="97"/>
  <c r="AZ60" i="97" s="1"/>
  <c r="BA14" i="97"/>
  <c r="BA60" i="97" s="1"/>
  <c r="BB14" i="97"/>
  <c r="BB60" i="97" s="1"/>
  <c r="BC14" i="97"/>
  <c r="BC60" i="97" s="1"/>
  <c r="BD14" i="97"/>
  <c r="BD60" i="97" s="1"/>
  <c r="AU15" i="97"/>
  <c r="AV15" i="97"/>
  <c r="AV61" i="97" s="1"/>
  <c r="AW15" i="97"/>
  <c r="AW61" i="97" s="1"/>
  <c r="AX15" i="97"/>
  <c r="AX61" i="97" s="1"/>
  <c r="AY15" i="97"/>
  <c r="AY61" i="97" s="1"/>
  <c r="AZ15" i="97"/>
  <c r="AZ61" i="97" s="1"/>
  <c r="BA15" i="97"/>
  <c r="BA61" i="97" s="1"/>
  <c r="BB15" i="97"/>
  <c r="BB61" i="97" s="1"/>
  <c r="BC15" i="97"/>
  <c r="BC61" i="97" s="1"/>
  <c r="BD15" i="97"/>
  <c r="BD61" i="97" s="1"/>
  <c r="AU16" i="97"/>
  <c r="AV16" i="97"/>
  <c r="AV62" i="97" s="1"/>
  <c r="AW16" i="97"/>
  <c r="AW62" i="97" s="1"/>
  <c r="AX16" i="97"/>
  <c r="AX62" i="97" s="1"/>
  <c r="AY16" i="97"/>
  <c r="AY62" i="97" s="1"/>
  <c r="AZ16" i="97"/>
  <c r="AZ62" i="97" s="1"/>
  <c r="BA16" i="97"/>
  <c r="BA62" i="97" s="1"/>
  <c r="BB16" i="97"/>
  <c r="BB62" i="97" s="1"/>
  <c r="BC16" i="97"/>
  <c r="BC62" i="97" s="1"/>
  <c r="BD16" i="97"/>
  <c r="BD62" i="97" s="1"/>
  <c r="AU17" i="97"/>
  <c r="AV17" i="97"/>
  <c r="AV63" i="97" s="1"/>
  <c r="AW17" i="97"/>
  <c r="AW63" i="97" s="1"/>
  <c r="AX17" i="97"/>
  <c r="AX63" i="97" s="1"/>
  <c r="AY17" i="97"/>
  <c r="AY63" i="97" s="1"/>
  <c r="AZ17" i="97"/>
  <c r="AZ63" i="97" s="1"/>
  <c r="BA17" i="97"/>
  <c r="BA63" i="97" s="1"/>
  <c r="BB17" i="97"/>
  <c r="BB63" i="97" s="1"/>
  <c r="BC17" i="97"/>
  <c r="BC63" i="97" s="1"/>
  <c r="BD17" i="97"/>
  <c r="BD63" i="97" s="1"/>
  <c r="AU18" i="97"/>
  <c r="AV18" i="97"/>
  <c r="AV64" i="97" s="1"/>
  <c r="AW18" i="97"/>
  <c r="AW64" i="97" s="1"/>
  <c r="AX18" i="97"/>
  <c r="AX64" i="97" s="1"/>
  <c r="AY18" i="97"/>
  <c r="AY64" i="97" s="1"/>
  <c r="AZ18" i="97"/>
  <c r="AZ64" i="97" s="1"/>
  <c r="BA18" i="97"/>
  <c r="BA64" i="97" s="1"/>
  <c r="BB18" i="97"/>
  <c r="BB64" i="97" s="1"/>
  <c r="BC18" i="97"/>
  <c r="BC64" i="97" s="1"/>
  <c r="BD18" i="97"/>
  <c r="BD64" i="97" s="1"/>
  <c r="AU19" i="97"/>
  <c r="AV19" i="97"/>
  <c r="AV65" i="97" s="1"/>
  <c r="AW19" i="97"/>
  <c r="AW65" i="97" s="1"/>
  <c r="AX19" i="97"/>
  <c r="AX65" i="97" s="1"/>
  <c r="AY19" i="97"/>
  <c r="AY65" i="97" s="1"/>
  <c r="AZ19" i="97"/>
  <c r="AZ65" i="97" s="1"/>
  <c r="BA19" i="97"/>
  <c r="BA65" i="97" s="1"/>
  <c r="BB19" i="97"/>
  <c r="BB65" i="97" s="1"/>
  <c r="BC19" i="97"/>
  <c r="BC65" i="97" s="1"/>
  <c r="BD19" i="97"/>
  <c r="BD65" i="97" s="1"/>
  <c r="AU20" i="97"/>
  <c r="AV20" i="97"/>
  <c r="AV66" i="97" s="1"/>
  <c r="AW20" i="97"/>
  <c r="AW66" i="97" s="1"/>
  <c r="AX20" i="97"/>
  <c r="AX66" i="97" s="1"/>
  <c r="AY20" i="97"/>
  <c r="AY66" i="97" s="1"/>
  <c r="AZ20" i="97"/>
  <c r="AZ66" i="97" s="1"/>
  <c r="BA20" i="97"/>
  <c r="BA66" i="97" s="1"/>
  <c r="BB20" i="97"/>
  <c r="BB66" i="97" s="1"/>
  <c r="BC20" i="97"/>
  <c r="BC66" i="97" s="1"/>
  <c r="BD20" i="97"/>
  <c r="BD66" i="97" s="1"/>
  <c r="AU21" i="97"/>
  <c r="AV21" i="97"/>
  <c r="AV67" i="97" s="1"/>
  <c r="AW21" i="97"/>
  <c r="AW67" i="97" s="1"/>
  <c r="AX21" i="97"/>
  <c r="AX67" i="97" s="1"/>
  <c r="AY21" i="97"/>
  <c r="AY67" i="97" s="1"/>
  <c r="AZ21" i="97"/>
  <c r="AZ67" i="97" s="1"/>
  <c r="BA21" i="97"/>
  <c r="BA67" i="97" s="1"/>
  <c r="BB21" i="97"/>
  <c r="BB67" i="97" s="1"/>
  <c r="BC21" i="97"/>
  <c r="BC67" i="97" s="1"/>
  <c r="BD21" i="97"/>
  <c r="BD67" i="97" s="1"/>
  <c r="AU22" i="97"/>
  <c r="AV22" i="97"/>
  <c r="AV68" i="97" s="1"/>
  <c r="AW22" i="97"/>
  <c r="AW68" i="97" s="1"/>
  <c r="AX22" i="97"/>
  <c r="AX68" i="97" s="1"/>
  <c r="AY22" i="97"/>
  <c r="AY68" i="97" s="1"/>
  <c r="AZ22" i="97"/>
  <c r="AZ68" i="97" s="1"/>
  <c r="BA22" i="97"/>
  <c r="BA68" i="97" s="1"/>
  <c r="BB22" i="97"/>
  <c r="BB68" i="97" s="1"/>
  <c r="BC22" i="97"/>
  <c r="BC68" i="97" s="1"/>
  <c r="BD22" i="97"/>
  <c r="BD68" i="97" s="1"/>
  <c r="AU23" i="97"/>
  <c r="AV23" i="97"/>
  <c r="AV69" i="97" s="1"/>
  <c r="AW23" i="97"/>
  <c r="AW69" i="97" s="1"/>
  <c r="AX23" i="97"/>
  <c r="AX69" i="97" s="1"/>
  <c r="AY23" i="97"/>
  <c r="AY69" i="97" s="1"/>
  <c r="AZ23" i="97"/>
  <c r="AZ69" i="97" s="1"/>
  <c r="BA23" i="97"/>
  <c r="BA69" i="97" s="1"/>
  <c r="BB23" i="97"/>
  <c r="BB69" i="97" s="1"/>
  <c r="BC23" i="97"/>
  <c r="BC69" i="97" s="1"/>
  <c r="BD23" i="97"/>
  <c r="BD69" i="97" s="1"/>
  <c r="AV4" i="97"/>
  <c r="AV50" i="97" s="1"/>
  <c r="AW4" i="97"/>
  <c r="AW50" i="97" s="1"/>
  <c r="AX4" i="97"/>
  <c r="AX50" i="97" s="1"/>
  <c r="AY4" i="97"/>
  <c r="AY50" i="97" s="1"/>
  <c r="AZ4" i="97"/>
  <c r="AZ50" i="97" s="1"/>
  <c r="BA4" i="97"/>
  <c r="BA50" i="97" s="1"/>
  <c r="BB4" i="97"/>
  <c r="BB50" i="97" s="1"/>
  <c r="BC4" i="97"/>
  <c r="BC50" i="97" s="1"/>
  <c r="BD4" i="97"/>
  <c r="BD50" i="97" s="1"/>
  <c r="AU4" i="97"/>
  <c r="AT28" i="97"/>
  <c r="AT29" i="97" s="1"/>
  <c r="AT30" i="97" s="1"/>
  <c r="AT31" i="97" s="1"/>
  <c r="AT32" i="97" s="1"/>
  <c r="AT33" i="97" s="1"/>
  <c r="AT34" i="97" s="1"/>
  <c r="AT35" i="97" s="1"/>
  <c r="AT36" i="97" s="1"/>
  <c r="AT37" i="97" s="1"/>
  <c r="AT38" i="97" s="1"/>
  <c r="AT39" i="97" s="1"/>
  <c r="AT40" i="97" s="1"/>
  <c r="AT41" i="97" s="1"/>
  <c r="AT42" i="97" s="1"/>
  <c r="AT43" i="97" s="1"/>
  <c r="AT44" i="97" s="1"/>
  <c r="AT45" i="97" s="1"/>
  <c r="AT46" i="97" s="1"/>
  <c r="B13" i="100"/>
  <c r="B14" i="100"/>
  <c r="B15" i="100"/>
  <c r="B16" i="100"/>
  <c r="B12" i="100"/>
  <c r="AT5" i="97"/>
  <c r="AT6" i="97" s="1"/>
  <c r="AT7" i="97" s="1"/>
  <c r="AT8" i="97" s="1"/>
  <c r="AT9" i="97" s="1"/>
  <c r="AT10" i="97" s="1"/>
  <c r="AT11" i="97" s="1"/>
  <c r="AT12" i="97" s="1"/>
  <c r="AT13" i="97" s="1"/>
  <c r="AT14" i="97" s="1"/>
  <c r="AT15" i="97" s="1"/>
  <c r="AT16" i="97" s="1"/>
  <c r="AT17" i="97" s="1"/>
  <c r="AT18" i="97" s="1"/>
  <c r="AT19" i="97" s="1"/>
  <c r="AT20" i="97" s="1"/>
  <c r="AT21" i="97" s="1"/>
  <c r="AT22" i="97" s="1"/>
  <c r="AT23" i="97" s="1"/>
  <c r="X4" i="100"/>
  <c r="X5" i="100"/>
  <c r="X6" i="100"/>
  <c r="X7" i="100"/>
  <c r="X8" i="100"/>
  <c r="X9" i="100"/>
  <c r="X10" i="100"/>
  <c r="X11" i="100"/>
  <c r="X12" i="100"/>
  <c r="X13" i="100"/>
  <c r="X14" i="100"/>
  <c r="X15" i="100"/>
  <c r="X16" i="100"/>
  <c r="X17" i="100"/>
  <c r="X18" i="100"/>
  <c r="X19" i="100"/>
  <c r="X20" i="100"/>
  <c r="CU12" i="97" s="1"/>
  <c r="X21" i="100"/>
  <c r="X22" i="100"/>
  <c r="X23" i="100"/>
  <c r="X24" i="100"/>
  <c r="X25" i="100"/>
  <c r="X26" i="100"/>
  <c r="AK14" i="97" s="1" a="1"/>
  <c r="AK14" i="97" s="1"/>
  <c r="X27" i="100"/>
  <c r="X28" i="100"/>
  <c r="X29" i="100"/>
  <c r="CU16" i="97" s="1"/>
  <c r="X30" i="100"/>
  <c r="X31" i="100"/>
  <c r="X117" i="100"/>
  <c r="BB46" i="97" s="1"/>
  <c r="X33" i="100"/>
  <c r="X119" i="100"/>
  <c r="BC39" i="97" s="1"/>
  <c r="X35" i="100"/>
  <c r="X36" i="100"/>
  <c r="X37" i="100"/>
  <c r="AU40" i="97" s="1"/>
  <c r="X38" i="100"/>
  <c r="X39" i="100"/>
  <c r="AY44" i="97" s="1"/>
  <c r="X40" i="100"/>
  <c r="X41" i="100"/>
  <c r="X42" i="100"/>
  <c r="BA28" i="97" s="1"/>
  <c r="X43" i="100"/>
  <c r="X44" i="100"/>
  <c r="X45" i="100"/>
  <c r="X46" i="100"/>
  <c r="X47" i="100"/>
  <c r="X48" i="100"/>
  <c r="X49" i="100"/>
  <c r="X50" i="100"/>
  <c r="X51" i="100"/>
  <c r="X52" i="100"/>
  <c r="X53" i="100"/>
  <c r="X54" i="100"/>
  <c r="X55" i="100"/>
  <c r="X56" i="100"/>
  <c r="X57" i="100"/>
  <c r="X111" i="100"/>
  <c r="AK6" i="97" s="1" a="1"/>
  <c r="AK6" i="97" s="1"/>
  <c r="X59" i="100"/>
  <c r="X60" i="100"/>
  <c r="CU13" i="97" s="1"/>
  <c r="X61" i="100"/>
  <c r="X62" i="100"/>
  <c r="AX44" i="97" s="1"/>
  <c r="X63" i="100"/>
  <c r="X64" i="100"/>
  <c r="X65" i="100"/>
  <c r="AU41" i="97" s="1"/>
  <c r="X66" i="100"/>
  <c r="X67" i="100"/>
  <c r="X68" i="100"/>
  <c r="X69" i="100"/>
  <c r="BC44" i="97" s="1"/>
  <c r="X70" i="100"/>
  <c r="X71" i="100"/>
  <c r="X72" i="100"/>
  <c r="X73" i="100"/>
  <c r="X74" i="100"/>
  <c r="BD36" i="97" s="1"/>
  <c r="X75" i="100"/>
  <c r="X76" i="100"/>
  <c r="X77" i="100"/>
  <c r="X78" i="100"/>
  <c r="X79" i="100"/>
  <c r="X80" i="100"/>
  <c r="X81" i="100"/>
  <c r="X82" i="100"/>
  <c r="AW46" i="97" s="1"/>
  <c r="X83" i="100"/>
  <c r="X84" i="100"/>
  <c r="X85" i="100"/>
  <c r="X86" i="100"/>
  <c r="X87" i="100"/>
  <c r="AV43" i="97" s="1"/>
  <c r="X88" i="100"/>
  <c r="X89" i="100"/>
  <c r="X90" i="100"/>
  <c r="AY43" i="97" s="1"/>
  <c r="X91" i="100"/>
  <c r="X92" i="100"/>
  <c r="X93" i="100"/>
  <c r="X94" i="100"/>
  <c r="BC40" i="97" s="1"/>
  <c r="X95" i="100"/>
  <c r="X96" i="100"/>
  <c r="X97" i="100"/>
  <c r="X32" i="100"/>
  <c r="AX35" i="97" s="1"/>
  <c r="X99" i="100"/>
  <c r="X100" i="100"/>
  <c r="X101" i="100"/>
  <c r="X102" i="100"/>
  <c r="X103" i="100"/>
  <c r="X104" i="100"/>
  <c r="X105" i="100"/>
  <c r="X106" i="100"/>
  <c r="X107" i="100"/>
  <c r="AV32" i="97" s="1"/>
  <c r="X108" i="100"/>
  <c r="X109" i="100"/>
  <c r="X110" i="100"/>
  <c r="X34" i="100"/>
  <c r="AZ45" i="97" s="1"/>
  <c r="X112" i="100"/>
  <c r="AK10" i="97" s="1" a="1"/>
  <c r="AK10" i="97" s="1"/>
  <c r="X113" i="100"/>
  <c r="X114" i="100"/>
  <c r="AY46" i="97" s="1"/>
  <c r="X115" i="100"/>
  <c r="X116" i="100"/>
  <c r="X58" i="100"/>
  <c r="BA27" i="97" s="1"/>
  <c r="X118" i="100"/>
  <c r="X98" i="100"/>
  <c r="BD44" i="97" s="1"/>
  <c r="X120" i="100"/>
  <c r="X121" i="100"/>
  <c r="AV41" i="97" s="1"/>
  <c r="X122" i="100"/>
  <c r="AK21" i="97" s="1" a="1"/>
  <c r="AK21" i="97" s="1"/>
  <c r="X123" i="100"/>
  <c r="X124" i="100"/>
  <c r="X125" i="100"/>
  <c r="X126" i="100"/>
  <c r="X127" i="100"/>
  <c r="X128" i="100"/>
  <c r="X129" i="100"/>
  <c r="X130" i="100"/>
  <c r="X131" i="100"/>
  <c r="X132" i="100"/>
  <c r="X133" i="100"/>
  <c r="X134" i="100"/>
  <c r="X135" i="100"/>
  <c r="X136" i="100"/>
  <c r="X137" i="100"/>
  <c r="X3" i="100"/>
  <c r="AJ5" i="97" a="1"/>
  <c r="AJ5" i="97" s="1"/>
  <c r="AJ6" i="97" a="1"/>
  <c r="AJ6" i="97" s="1"/>
  <c r="AJ7" i="97" a="1"/>
  <c r="AJ7" i="97" s="1"/>
  <c r="AJ8" i="97" a="1"/>
  <c r="AJ8" i="97" s="1"/>
  <c r="AJ9" i="97" a="1"/>
  <c r="AJ9" i="97" s="1"/>
  <c r="AJ10" i="97" a="1"/>
  <c r="AJ10" i="97" s="1"/>
  <c r="AJ11" i="97" a="1"/>
  <c r="AJ11" i="97" s="1"/>
  <c r="AJ12" i="97" a="1"/>
  <c r="AJ12" i="97" s="1"/>
  <c r="AJ13" i="97" a="1"/>
  <c r="AJ13" i="97" s="1"/>
  <c r="AJ14" i="97" a="1"/>
  <c r="AJ14" i="97" s="1"/>
  <c r="AJ15" i="97" a="1"/>
  <c r="AJ15" i="97" s="1"/>
  <c r="AJ16" i="97" a="1"/>
  <c r="AJ16" i="97" s="1"/>
  <c r="AJ17" i="97" a="1"/>
  <c r="AJ17" i="97" s="1"/>
  <c r="AJ18" i="97" a="1"/>
  <c r="AJ18" i="97" s="1"/>
  <c r="AJ19" i="97" a="1"/>
  <c r="AJ19" i="97" s="1"/>
  <c r="AJ20" i="97" a="1"/>
  <c r="AJ20" i="97" s="1"/>
  <c r="AJ21" i="97" a="1"/>
  <c r="AJ21" i="97" s="1"/>
  <c r="AJ22" i="97" a="1"/>
  <c r="AJ22" i="97" s="1"/>
  <c r="AJ23" i="97" a="1"/>
  <c r="AJ23" i="97" s="1"/>
  <c r="AJ4" i="97" a="1"/>
  <c r="AJ4" i="97" s="1"/>
  <c r="AI5" i="97"/>
  <c r="AI6" i="97" s="1"/>
  <c r="AI7" i="97" s="1"/>
  <c r="AI8" i="97" s="1"/>
  <c r="AI9" i="97" s="1"/>
  <c r="AI10" i="97" s="1"/>
  <c r="AI11" i="97" s="1"/>
  <c r="AI12" i="97" s="1"/>
  <c r="AI13" i="97" s="1"/>
  <c r="AI14" i="97" s="1"/>
  <c r="AI15" i="97" s="1"/>
  <c r="AI16" i="97" s="1"/>
  <c r="AI17" i="97" s="1"/>
  <c r="AI18" i="97" s="1"/>
  <c r="AI19" i="97" s="1"/>
  <c r="AI20" i="97" s="1"/>
  <c r="AI21" i="97" s="1"/>
  <c r="AI22" i="97" s="1"/>
  <c r="AI23" i="97" s="1"/>
  <c r="E5" i="97" a="1"/>
  <c r="E5" i="97" s="1"/>
  <c r="F5" i="97" a="1"/>
  <c r="F5" i="97" s="1"/>
  <c r="G5" i="97" a="1"/>
  <c r="G5" i="97" s="1"/>
  <c r="H5" i="97" a="1"/>
  <c r="H5" i="97" s="1"/>
  <c r="I5" i="97" a="1"/>
  <c r="I5" i="97" s="1"/>
  <c r="J5" i="97" a="1"/>
  <c r="J5" i="97" s="1"/>
  <c r="K5" i="97" a="1"/>
  <c r="K5" i="97" s="1"/>
  <c r="E6" i="97" a="1"/>
  <c r="E6" i="97" s="1"/>
  <c r="F6" i="97" a="1"/>
  <c r="F6" i="97" s="1"/>
  <c r="G6" i="97" a="1"/>
  <c r="G6" i="97" s="1"/>
  <c r="H6" i="97" a="1"/>
  <c r="H6" i="97" s="1"/>
  <c r="I6" i="97" a="1"/>
  <c r="I6" i="97" s="1"/>
  <c r="J6" i="97" a="1"/>
  <c r="J6" i="97" s="1"/>
  <c r="K6" i="97" a="1"/>
  <c r="K6" i="97" s="1"/>
  <c r="E7" i="97" a="1"/>
  <c r="E7" i="97" s="1"/>
  <c r="F7" i="97" a="1"/>
  <c r="F7" i="97" s="1"/>
  <c r="G7" i="97" a="1"/>
  <c r="G7" i="97" s="1"/>
  <c r="H7" i="97" a="1"/>
  <c r="H7" i="97" s="1"/>
  <c r="I7" i="97" a="1"/>
  <c r="I7" i="97" s="1"/>
  <c r="J7" i="97" a="1"/>
  <c r="J7" i="97" s="1"/>
  <c r="K7" i="97" a="1"/>
  <c r="K7" i="97" s="1"/>
  <c r="E8" i="97" a="1"/>
  <c r="E8" i="97" s="1"/>
  <c r="F8" i="97" a="1"/>
  <c r="F8" i="97" s="1"/>
  <c r="G8" i="97" a="1"/>
  <c r="G8" i="97" s="1"/>
  <c r="H8" i="97" a="1"/>
  <c r="H8" i="97" s="1"/>
  <c r="I8" i="97" a="1"/>
  <c r="I8" i="97" s="1"/>
  <c r="J8" i="97" a="1"/>
  <c r="J8" i="97" s="1"/>
  <c r="K8" i="97" a="1"/>
  <c r="K8" i="97" s="1"/>
  <c r="E9" i="97" a="1"/>
  <c r="E9" i="97" s="1"/>
  <c r="F9" i="97" a="1"/>
  <c r="F9" i="97" s="1"/>
  <c r="G9" i="97" a="1"/>
  <c r="G9" i="97" s="1"/>
  <c r="H9" i="97" a="1"/>
  <c r="H9" i="97" s="1"/>
  <c r="I9" i="97" a="1"/>
  <c r="I9" i="97" s="1"/>
  <c r="J9" i="97" a="1"/>
  <c r="J9" i="97" s="1"/>
  <c r="K9" i="97" a="1"/>
  <c r="K9" i="97" s="1"/>
  <c r="E10" i="97" a="1"/>
  <c r="E10" i="97" s="1"/>
  <c r="F10" i="97" a="1"/>
  <c r="F10" i="97" s="1"/>
  <c r="G10" i="97" a="1"/>
  <c r="G10" i="97" s="1"/>
  <c r="H10" i="97" a="1"/>
  <c r="H10" i="97" s="1"/>
  <c r="I10" i="97" a="1"/>
  <c r="I10" i="97" s="1"/>
  <c r="J10" i="97" a="1"/>
  <c r="J10" i="97" s="1"/>
  <c r="K10" i="97" a="1"/>
  <c r="K10" i="97" s="1"/>
  <c r="E11" i="97" a="1"/>
  <c r="E11" i="97" s="1"/>
  <c r="F11" i="97" a="1"/>
  <c r="F11" i="97" s="1"/>
  <c r="G11" i="97" a="1"/>
  <c r="G11" i="97" s="1"/>
  <c r="H11" i="97" a="1"/>
  <c r="H11" i="97" s="1"/>
  <c r="I11" i="97" a="1"/>
  <c r="I11" i="97" s="1"/>
  <c r="J11" i="97" a="1"/>
  <c r="J11" i="97" s="1"/>
  <c r="K11" i="97" a="1"/>
  <c r="K11" i="97" s="1"/>
  <c r="E12" i="97" a="1"/>
  <c r="E12" i="97" s="1"/>
  <c r="F12" i="97" a="1"/>
  <c r="F12" i="97" s="1"/>
  <c r="G12" i="97" a="1"/>
  <c r="G12" i="97" s="1"/>
  <c r="H12" i="97" a="1"/>
  <c r="H12" i="97" s="1"/>
  <c r="I12" i="97" a="1"/>
  <c r="I12" i="97" s="1"/>
  <c r="J12" i="97" a="1"/>
  <c r="J12" i="97" s="1"/>
  <c r="K12" i="97" a="1"/>
  <c r="K12" i="97" s="1"/>
  <c r="E13" i="97" a="1"/>
  <c r="E13" i="97" s="1"/>
  <c r="F13" i="97" a="1"/>
  <c r="F13" i="97" s="1"/>
  <c r="G13" i="97" a="1"/>
  <c r="G13" i="97" s="1"/>
  <c r="H13" i="97" a="1"/>
  <c r="H13" i="97" s="1"/>
  <c r="I13" i="97" a="1"/>
  <c r="I13" i="97" s="1"/>
  <c r="J13" i="97" a="1"/>
  <c r="J13" i="97" s="1"/>
  <c r="K13" i="97" a="1"/>
  <c r="K13" i="97" s="1"/>
  <c r="E14" i="97" a="1"/>
  <c r="E14" i="97" s="1"/>
  <c r="F14" i="97" a="1"/>
  <c r="F14" i="97" s="1"/>
  <c r="G14" i="97" a="1"/>
  <c r="G14" i="97" s="1"/>
  <c r="H14" i="97" a="1"/>
  <c r="H14" i="97" s="1"/>
  <c r="I14" i="97" a="1"/>
  <c r="I14" i="97" s="1"/>
  <c r="J14" i="97" a="1"/>
  <c r="J14" i="97" s="1"/>
  <c r="K14" i="97" a="1"/>
  <c r="K14" i="97" s="1"/>
  <c r="E15" i="97" a="1"/>
  <c r="E15" i="97" s="1"/>
  <c r="F15" i="97" a="1"/>
  <c r="F15" i="97" s="1"/>
  <c r="G15" i="97" a="1"/>
  <c r="G15" i="97" s="1"/>
  <c r="H15" i="97" a="1"/>
  <c r="H15" i="97" s="1"/>
  <c r="I15" i="97" a="1"/>
  <c r="I15" i="97" s="1"/>
  <c r="J15" i="97" a="1"/>
  <c r="J15" i="97" s="1"/>
  <c r="K15" i="97" a="1"/>
  <c r="K15" i="97" s="1"/>
  <c r="E16" i="97" a="1"/>
  <c r="E16" i="97" s="1"/>
  <c r="F16" i="97" a="1"/>
  <c r="F16" i="97" s="1"/>
  <c r="G16" i="97" a="1"/>
  <c r="G16" i="97" s="1"/>
  <c r="H16" i="97" a="1"/>
  <c r="H16" i="97" s="1"/>
  <c r="I16" i="97" a="1"/>
  <c r="I16" i="97" s="1"/>
  <c r="J16" i="97" a="1"/>
  <c r="J16" i="97" s="1"/>
  <c r="K16" i="97" a="1"/>
  <c r="K16" i="97" s="1"/>
  <c r="E17" i="97" a="1"/>
  <c r="E17" i="97" s="1"/>
  <c r="F17" i="97" a="1"/>
  <c r="F17" i="97" s="1"/>
  <c r="G17" i="97" a="1"/>
  <c r="G17" i="97" s="1"/>
  <c r="H17" i="97" a="1"/>
  <c r="H17" i="97" s="1"/>
  <c r="I17" i="97" a="1"/>
  <c r="I17" i="97" s="1"/>
  <c r="J17" i="97" a="1"/>
  <c r="J17" i="97" s="1"/>
  <c r="K17" i="97" a="1"/>
  <c r="K17" i="97" s="1"/>
  <c r="E18" i="97" a="1"/>
  <c r="E18" i="97" s="1"/>
  <c r="F18" i="97" a="1"/>
  <c r="F18" i="97" s="1"/>
  <c r="G18" i="97" a="1"/>
  <c r="G18" i="97" s="1"/>
  <c r="H18" i="97" a="1"/>
  <c r="H18" i="97" s="1"/>
  <c r="I18" i="97" a="1"/>
  <c r="I18" i="97" s="1"/>
  <c r="J18" i="97" a="1"/>
  <c r="J18" i="97" s="1"/>
  <c r="K18" i="97" a="1"/>
  <c r="K18" i="97" s="1"/>
  <c r="E19" i="97" a="1"/>
  <c r="E19" i="97" s="1"/>
  <c r="F19" i="97" a="1"/>
  <c r="F19" i="97" s="1"/>
  <c r="G19" i="97" a="1"/>
  <c r="G19" i="97" s="1"/>
  <c r="H19" i="97" a="1"/>
  <c r="H19" i="97" s="1"/>
  <c r="I19" i="97" a="1"/>
  <c r="I19" i="97" s="1"/>
  <c r="J19" i="97" a="1"/>
  <c r="J19" i="97" s="1"/>
  <c r="K19" i="97" a="1"/>
  <c r="K19" i="97" s="1"/>
  <c r="E20" i="97" a="1"/>
  <c r="E20" i="97" s="1"/>
  <c r="F20" i="97" a="1"/>
  <c r="F20" i="97" s="1"/>
  <c r="G20" i="97" a="1"/>
  <c r="G20" i="97" s="1"/>
  <c r="H20" i="97" a="1"/>
  <c r="H20" i="97" s="1"/>
  <c r="I20" i="97" a="1"/>
  <c r="I20" i="97" s="1"/>
  <c r="J20" i="97" a="1"/>
  <c r="J20" i="97" s="1"/>
  <c r="K20" i="97" a="1"/>
  <c r="K20" i="97" s="1"/>
  <c r="E21" i="97" a="1"/>
  <c r="E21" i="97" s="1"/>
  <c r="F21" i="97" a="1"/>
  <c r="F21" i="97" s="1"/>
  <c r="G21" i="97" a="1"/>
  <c r="G21" i="97" s="1"/>
  <c r="H21" i="97" a="1"/>
  <c r="H21" i="97" s="1"/>
  <c r="I21" i="97" a="1"/>
  <c r="I21" i="97" s="1"/>
  <c r="J21" i="97" a="1"/>
  <c r="J21" i="97" s="1"/>
  <c r="K21" i="97" a="1"/>
  <c r="K21" i="97" s="1"/>
  <c r="E22" i="97" a="1"/>
  <c r="E22" i="97" s="1"/>
  <c r="F22" i="97" a="1"/>
  <c r="F22" i="97" s="1"/>
  <c r="G22" i="97" a="1"/>
  <c r="G22" i="97" s="1"/>
  <c r="H22" i="97" a="1"/>
  <c r="H22" i="97" s="1"/>
  <c r="I22" i="97" a="1"/>
  <c r="I22" i="97" s="1"/>
  <c r="J22" i="97" a="1"/>
  <c r="J22" i="97" s="1"/>
  <c r="K22" i="97" a="1"/>
  <c r="K22" i="97" s="1"/>
  <c r="E23" i="97" a="1"/>
  <c r="E23" i="97" s="1"/>
  <c r="F23" i="97" a="1"/>
  <c r="F23" i="97" s="1"/>
  <c r="G23" i="97" a="1"/>
  <c r="G23" i="97" s="1"/>
  <c r="H23" i="97" a="1"/>
  <c r="H23" i="97" s="1"/>
  <c r="I23" i="97" a="1"/>
  <c r="I23" i="97" s="1"/>
  <c r="J23" i="97" a="1"/>
  <c r="J23" i="97" s="1"/>
  <c r="K23" i="97" a="1"/>
  <c r="K23" i="97" s="1"/>
  <c r="F4" i="97" a="1"/>
  <c r="F4" i="97" s="1"/>
  <c r="G4" i="97" a="1"/>
  <c r="G4" i="97" s="1"/>
  <c r="H4" i="97" a="1"/>
  <c r="H4" i="97" s="1"/>
  <c r="I4" i="97" a="1"/>
  <c r="I4" i="97" s="1"/>
  <c r="J4" i="97" a="1"/>
  <c r="J4" i="97" s="1"/>
  <c r="K4" i="97" a="1"/>
  <c r="K4" i="97" s="1"/>
  <c r="E4" i="97" a="1"/>
  <c r="E4" i="97" s="1"/>
  <c r="B5" i="97"/>
  <c r="E75" i="96" s="1"/>
  <c r="F75" i="96" s="1"/>
  <c r="B6" i="97"/>
  <c r="E76" i="96" s="1"/>
  <c r="F76" i="96" s="1"/>
  <c r="B7" i="97"/>
  <c r="E77" i="96" s="1"/>
  <c r="F77" i="96" s="1"/>
  <c r="B8" i="97"/>
  <c r="E78" i="96" s="1"/>
  <c r="F78" i="96" s="1"/>
  <c r="B9" i="97"/>
  <c r="E79" i="96" s="1"/>
  <c r="F79" i="96" s="1"/>
  <c r="B10" i="97"/>
  <c r="E80" i="96" s="1"/>
  <c r="F80" i="96" s="1"/>
  <c r="B11" i="97"/>
  <c r="E81" i="96" s="1"/>
  <c r="F81" i="96" s="1"/>
  <c r="B12" i="97"/>
  <c r="E82" i="96" s="1"/>
  <c r="F82" i="96" s="1"/>
  <c r="B13" i="97"/>
  <c r="E83" i="96" s="1"/>
  <c r="F83" i="96" s="1"/>
  <c r="B14" i="97"/>
  <c r="E84" i="96" s="1"/>
  <c r="F84" i="96" s="1"/>
  <c r="B15" i="97"/>
  <c r="E85" i="96" s="1"/>
  <c r="F85" i="96" s="1"/>
  <c r="B16" i="97"/>
  <c r="E86" i="96" s="1"/>
  <c r="F86" i="96" s="1"/>
  <c r="B17" i="97"/>
  <c r="E87" i="96" s="1"/>
  <c r="F87" i="96" s="1"/>
  <c r="B18" i="97"/>
  <c r="E88" i="96" s="1"/>
  <c r="F88" i="96" s="1"/>
  <c r="B19" i="97"/>
  <c r="E89" i="96" s="1"/>
  <c r="F89" i="96" s="1"/>
  <c r="B20" i="97"/>
  <c r="E90" i="96" s="1"/>
  <c r="F90" i="96" s="1"/>
  <c r="B21" i="97"/>
  <c r="E91" i="96" s="1"/>
  <c r="F91" i="96" s="1"/>
  <c r="B22" i="97"/>
  <c r="E92" i="96" s="1"/>
  <c r="F92" i="96" s="1"/>
  <c r="B23" i="97"/>
  <c r="E93" i="96" s="1"/>
  <c r="F93" i="96" s="1"/>
  <c r="B4" i="97"/>
  <c r="E74" i="96" s="1"/>
  <c r="F74" i="96" s="1"/>
  <c r="Z5" i="97"/>
  <c r="Z6" i="97" s="1"/>
  <c r="Z7" i="97" s="1"/>
  <c r="Z8" i="97" s="1"/>
  <c r="Z9" i="97" s="1"/>
  <c r="Z10" i="97" s="1"/>
  <c r="Z11" i="97" s="1"/>
  <c r="Z12" i="97" s="1"/>
  <c r="Z13" i="97" s="1"/>
  <c r="Z14" i="97" s="1"/>
  <c r="Z15" i="97" s="1"/>
  <c r="Z16" i="97" s="1"/>
  <c r="Z17" i="97" s="1"/>
  <c r="Z18" i="97" s="1"/>
  <c r="Z19" i="97" s="1"/>
  <c r="Z20" i="97" s="1"/>
  <c r="Z21" i="97" s="1"/>
  <c r="Z22" i="97" s="1"/>
  <c r="Z23" i="97" s="1"/>
  <c r="AA28" i="97" a="1"/>
  <c r="AA28" i="97" s="1"/>
  <c r="AB28" i="97" a="1"/>
  <c r="AB28" i="97" s="1"/>
  <c r="AC28" i="97" a="1"/>
  <c r="AC28" i="97" s="1"/>
  <c r="AD28" i="97" a="1"/>
  <c r="AD28" i="97" s="1"/>
  <c r="AE28" i="97" a="1"/>
  <c r="AE28" i="97" s="1"/>
  <c r="AF28" i="97" a="1"/>
  <c r="AF28" i="97" s="1"/>
  <c r="AG28" i="97" a="1"/>
  <c r="AG28" i="97" s="1"/>
  <c r="AA29" i="97" a="1"/>
  <c r="AA29" i="97" s="1"/>
  <c r="AB29" i="97" a="1"/>
  <c r="AB29" i="97" s="1"/>
  <c r="AC29" i="97" a="1"/>
  <c r="AC29" i="97" s="1"/>
  <c r="AD29" i="97" a="1"/>
  <c r="AD29" i="97" s="1"/>
  <c r="AE29" i="97" a="1"/>
  <c r="AE29" i="97" s="1"/>
  <c r="AF29" i="97" a="1"/>
  <c r="AF29" i="97" s="1"/>
  <c r="AG29" i="97" a="1"/>
  <c r="AG29" i="97" s="1"/>
  <c r="AA30" i="97" a="1"/>
  <c r="AA30" i="97" s="1"/>
  <c r="AB30" i="97" a="1"/>
  <c r="AB30" i="97" s="1"/>
  <c r="AC30" i="97" a="1"/>
  <c r="AC30" i="97" s="1"/>
  <c r="AD30" i="97" a="1"/>
  <c r="AD30" i="97" s="1"/>
  <c r="AE30" i="97" a="1"/>
  <c r="AE30" i="97" s="1"/>
  <c r="AF30" i="97" a="1"/>
  <c r="AF30" i="97" s="1"/>
  <c r="AG30" i="97" a="1"/>
  <c r="AG30" i="97" s="1"/>
  <c r="AA31" i="97" a="1"/>
  <c r="AA31" i="97" s="1"/>
  <c r="AB31" i="97" a="1"/>
  <c r="AB31" i="97" s="1"/>
  <c r="AC31" i="97" a="1"/>
  <c r="AC31" i="97" s="1"/>
  <c r="AD31" i="97" a="1"/>
  <c r="AD31" i="97" s="1"/>
  <c r="AE31" i="97" a="1"/>
  <c r="AE31" i="97" s="1"/>
  <c r="AF31" i="97" a="1"/>
  <c r="AF31" i="97" s="1"/>
  <c r="AG31" i="97" a="1"/>
  <c r="AG31" i="97" s="1"/>
  <c r="AA32" i="97" a="1"/>
  <c r="AA32" i="97" s="1"/>
  <c r="AB32" i="97" a="1"/>
  <c r="AB32" i="97" s="1"/>
  <c r="AC32" i="97" a="1"/>
  <c r="AC32" i="97" s="1"/>
  <c r="AD32" i="97" a="1"/>
  <c r="AD32" i="97" s="1"/>
  <c r="AE32" i="97" a="1"/>
  <c r="AE32" i="97" s="1"/>
  <c r="AF32" i="97" a="1"/>
  <c r="AF32" i="97" s="1"/>
  <c r="AG32" i="97" a="1"/>
  <c r="AG32" i="97" s="1"/>
  <c r="AA33" i="97" a="1"/>
  <c r="AA33" i="97" s="1"/>
  <c r="AB33" i="97" a="1"/>
  <c r="AB33" i="97" s="1"/>
  <c r="AC33" i="97" a="1"/>
  <c r="AC33" i="97" s="1"/>
  <c r="AD33" i="97" a="1"/>
  <c r="AD33" i="97" s="1"/>
  <c r="AE33" i="97" a="1"/>
  <c r="AE33" i="97" s="1"/>
  <c r="AF33" i="97" a="1"/>
  <c r="AF33" i="97" s="1"/>
  <c r="AG33" i="97" a="1"/>
  <c r="AG33" i="97" s="1"/>
  <c r="AA34" i="97" a="1"/>
  <c r="AA34" i="97" s="1"/>
  <c r="AB34" i="97" a="1"/>
  <c r="AB34" i="97" s="1"/>
  <c r="AC34" i="97" a="1"/>
  <c r="AC34" i="97" s="1"/>
  <c r="AD34" i="97" a="1"/>
  <c r="AD34" i="97" s="1"/>
  <c r="AE34" i="97" a="1"/>
  <c r="AE34" i="97" s="1"/>
  <c r="AF34" i="97" a="1"/>
  <c r="AF34" i="97" s="1"/>
  <c r="AG34" i="97" a="1"/>
  <c r="AG34" i="97" s="1"/>
  <c r="AA35" i="97" a="1"/>
  <c r="AA35" i="97" s="1"/>
  <c r="AB35" i="97" a="1"/>
  <c r="AB35" i="97" s="1"/>
  <c r="AC35" i="97" a="1"/>
  <c r="AC35" i="97" s="1"/>
  <c r="AD35" i="97" a="1"/>
  <c r="AD35" i="97" s="1"/>
  <c r="AE35" i="97" a="1"/>
  <c r="AE35" i="97" s="1"/>
  <c r="AF35" i="97" a="1"/>
  <c r="AF35" i="97" s="1"/>
  <c r="AG35" i="97" a="1"/>
  <c r="AG35" i="97" s="1"/>
  <c r="AA36" i="97" a="1"/>
  <c r="AA36" i="97" s="1"/>
  <c r="AB36" i="97" a="1"/>
  <c r="AB36" i="97" s="1"/>
  <c r="AC36" i="97" a="1"/>
  <c r="AC36" i="97" s="1"/>
  <c r="AD36" i="97" a="1"/>
  <c r="AD36" i="97" s="1"/>
  <c r="AE36" i="97" a="1"/>
  <c r="AE36" i="97" s="1"/>
  <c r="AF36" i="97" a="1"/>
  <c r="AF36" i="97" s="1"/>
  <c r="AG36" i="97" a="1"/>
  <c r="AG36" i="97" s="1"/>
  <c r="AA37" i="97" a="1"/>
  <c r="AA37" i="97" s="1"/>
  <c r="AB37" i="97" a="1"/>
  <c r="AB37" i="97" s="1"/>
  <c r="AC37" i="97" a="1"/>
  <c r="AC37" i="97" s="1"/>
  <c r="AD37" i="97" a="1"/>
  <c r="AD37" i="97" s="1"/>
  <c r="AE37" i="97" a="1"/>
  <c r="AE37" i="97" s="1"/>
  <c r="AF37" i="97" a="1"/>
  <c r="AF37" i="97" s="1"/>
  <c r="AG37" i="97" a="1"/>
  <c r="AG37" i="97" s="1"/>
  <c r="AA38" i="97" a="1"/>
  <c r="AA38" i="97" s="1"/>
  <c r="AB38" i="97" a="1"/>
  <c r="AB38" i="97" s="1"/>
  <c r="AC38" i="97" a="1"/>
  <c r="AC38" i="97" s="1"/>
  <c r="AD38" i="97" a="1"/>
  <c r="AD38" i="97" s="1"/>
  <c r="AE38" i="97" a="1"/>
  <c r="AE38" i="97" s="1"/>
  <c r="AF38" i="97" a="1"/>
  <c r="AF38" i="97" s="1"/>
  <c r="AG38" i="97" a="1"/>
  <c r="AG38" i="97" s="1"/>
  <c r="AA39" i="97" a="1"/>
  <c r="AA39" i="97" s="1"/>
  <c r="AB39" i="97" a="1"/>
  <c r="AB39" i="97" s="1"/>
  <c r="AC39" i="97" a="1"/>
  <c r="AC39" i="97" s="1"/>
  <c r="AD39" i="97" a="1"/>
  <c r="AD39" i="97" s="1"/>
  <c r="AE39" i="97" a="1"/>
  <c r="AE39" i="97" s="1"/>
  <c r="AF39" i="97" a="1"/>
  <c r="AF39" i="97" s="1"/>
  <c r="AG39" i="97" a="1"/>
  <c r="AG39" i="97" s="1"/>
  <c r="AA40" i="97" a="1"/>
  <c r="AA40" i="97" s="1"/>
  <c r="AB40" i="97" a="1"/>
  <c r="AB40" i="97" s="1"/>
  <c r="AC40" i="97" a="1"/>
  <c r="AC40" i="97" s="1"/>
  <c r="AD40" i="97" a="1"/>
  <c r="AD40" i="97" s="1"/>
  <c r="AE40" i="97" a="1"/>
  <c r="AE40" i="97" s="1"/>
  <c r="AF40" i="97" a="1"/>
  <c r="AF40" i="97" s="1"/>
  <c r="AG40" i="97" a="1"/>
  <c r="AG40" i="97" s="1"/>
  <c r="AA41" i="97" a="1"/>
  <c r="AA41" i="97" s="1"/>
  <c r="AB41" i="97" a="1"/>
  <c r="AB41" i="97" s="1"/>
  <c r="AC41" i="97" a="1"/>
  <c r="AC41" i="97" s="1"/>
  <c r="AD41" i="97" a="1"/>
  <c r="AD41" i="97" s="1"/>
  <c r="AE41" i="97" a="1"/>
  <c r="AE41" i="97" s="1"/>
  <c r="AF41" i="97" a="1"/>
  <c r="AF41" i="97" s="1"/>
  <c r="AG41" i="97" a="1"/>
  <c r="AG41" i="97" s="1"/>
  <c r="AA42" i="97" a="1"/>
  <c r="AA42" i="97" s="1"/>
  <c r="AB42" i="97" a="1"/>
  <c r="AB42" i="97" s="1"/>
  <c r="AC42" i="97" a="1"/>
  <c r="AC42" i="97" s="1"/>
  <c r="AD42" i="97" a="1"/>
  <c r="AD42" i="97" s="1"/>
  <c r="AE42" i="97" a="1"/>
  <c r="AE42" i="97" s="1"/>
  <c r="AF42" i="97" a="1"/>
  <c r="AF42" i="97" s="1"/>
  <c r="AG42" i="97" a="1"/>
  <c r="AG42" i="97" s="1"/>
  <c r="AA43" i="97" a="1"/>
  <c r="AA43" i="97" s="1"/>
  <c r="AB43" i="97" a="1"/>
  <c r="AB43" i="97" s="1"/>
  <c r="AC43" i="97" a="1"/>
  <c r="AC43" i="97" s="1"/>
  <c r="AD43" i="97" a="1"/>
  <c r="AD43" i="97" s="1"/>
  <c r="AE43" i="97" a="1"/>
  <c r="AE43" i="97" s="1"/>
  <c r="AF43" i="97" a="1"/>
  <c r="AF43" i="97" s="1"/>
  <c r="AG43" i="97" a="1"/>
  <c r="AG43" i="97" s="1"/>
  <c r="AA44" i="97" a="1"/>
  <c r="AA44" i="97" s="1"/>
  <c r="AB44" i="97" a="1"/>
  <c r="AB44" i="97" s="1"/>
  <c r="AC44" i="97" a="1"/>
  <c r="AC44" i="97" s="1"/>
  <c r="AD44" i="97" a="1"/>
  <c r="AD44" i="97" s="1"/>
  <c r="AE44" i="97" a="1"/>
  <c r="AE44" i="97" s="1"/>
  <c r="AF44" i="97" a="1"/>
  <c r="AF44" i="97" s="1"/>
  <c r="AG44" i="97" a="1"/>
  <c r="AG44" i="97" s="1"/>
  <c r="AA45" i="97" a="1"/>
  <c r="AA45" i="97" s="1"/>
  <c r="AB45" i="97" a="1"/>
  <c r="AB45" i="97" s="1"/>
  <c r="AC45" i="97" a="1"/>
  <c r="AC45" i="97" s="1"/>
  <c r="AD45" i="97" a="1"/>
  <c r="AD45" i="97" s="1"/>
  <c r="AE45" i="97" a="1"/>
  <c r="AE45" i="97" s="1"/>
  <c r="AF45" i="97" a="1"/>
  <c r="AF45" i="97" s="1"/>
  <c r="AG45" i="97" a="1"/>
  <c r="AG45" i="97" s="1"/>
  <c r="AA46" i="97" a="1"/>
  <c r="AA46" i="97" s="1"/>
  <c r="AB46" i="97" a="1"/>
  <c r="AB46" i="97" s="1"/>
  <c r="AC46" i="97" a="1"/>
  <c r="AC46" i="97" s="1"/>
  <c r="AD46" i="97" a="1"/>
  <c r="AD46" i="97" s="1"/>
  <c r="AE46" i="97" a="1"/>
  <c r="AE46" i="97" s="1"/>
  <c r="AF46" i="97" a="1"/>
  <c r="AF46" i="97" s="1"/>
  <c r="AG46" i="97" a="1"/>
  <c r="AG46" i="97" s="1"/>
  <c r="AB27" i="97" a="1"/>
  <c r="AB27" i="97" s="1"/>
  <c r="AC27" i="97" a="1"/>
  <c r="AC27" i="97" s="1"/>
  <c r="AD27" i="97" a="1"/>
  <c r="AD27" i="97" s="1"/>
  <c r="AE27" i="97" a="1"/>
  <c r="AE27" i="97" s="1"/>
  <c r="AF27" i="97" a="1"/>
  <c r="AF27" i="97" s="1"/>
  <c r="AG27" i="97" a="1"/>
  <c r="AG27" i="97" s="1"/>
  <c r="AA27" i="97" a="1"/>
  <c r="AA27" i="97" s="1"/>
  <c r="Z28" i="97"/>
  <c r="Z29" i="97" s="1"/>
  <c r="Z30" i="97" s="1"/>
  <c r="Z31" i="97" s="1"/>
  <c r="Z32" i="97" s="1"/>
  <c r="Z33" i="97" s="1"/>
  <c r="Z34" i="97" s="1"/>
  <c r="Z35" i="97" s="1"/>
  <c r="Z36" i="97" s="1"/>
  <c r="Z37" i="97" s="1"/>
  <c r="Z38" i="97" s="1"/>
  <c r="Z39" i="97" s="1"/>
  <c r="Z40" i="97" s="1"/>
  <c r="Z41" i="97" s="1"/>
  <c r="Z42" i="97" s="1"/>
  <c r="Z43" i="97" s="1"/>
  <c r="Z44" i="97" s="1"/>
  <c r="Z45" i="97" s="1"/>
  <c r="Z46" i="97" s="1"/>
  <c r="T5" i="97"/>
  <c r="U5" i="97"/>
  <c r="V5" i="97"/>
  <c r="W5" i="97"/>
  <c r="X5" i="97"/>
  <c r="T6" i="97"/>
  <c r="U6" i="97"/>
  <c r="V6" i="97"/>
  <c r="W6" i="97"/>
  <c r="X6" i="97"/>
  <c r="T7" i="97"/>
  <c r="U7" i="97"/>
  <c r="V7" i="97"/>
  <c r="W7" i="97"/>
  <c r="X7" i="97"/>
  <c r="T8" i="97"/>
  <c r="U8" i="97"/>
  <c r="V8" i="97"/>
  <c r="W8" i="97"/>
  <c r="X8" i="97"/>
  <c r="T9" i="97"/>
  <c r="U9" i="97"/>
  <c r="V9" i="97"/>
  <c r="W9" i="97"/>
  <c r="X9" i="97"/>
  <c r="T10" i="97"/>
  <c r="U10" i="97"/>
  <c r="V10" i="97"/>
  <c r="W10" i="97"/>
  <c r="X10" i="97"/>
  <c r="T11" i="97"/>
  <c r="U11" i="97"/>
  <c r="V11" i="97"/>
  <c r="W11" i="97"/>
  <c r="X11" i="97"/>
  <c r="T12" i="97"/>
  <c r="U12" i="97"/>
  <c r="V12" i="97"/>
  <c r="W12" i="97"/>
  <c r="X12" i="97"/>
  <c r="T13" i="97"/>
  <c r="U13" i="97"/>
  <c r="V13" i="97"/>
  <c r="W13" i="97"/>
  <c r="X13" i="97"/>
  <c r="T14" i="97"/>
  <c r="U14" i="97"/>
  <c r="V14" i="97"/>
  <c r="W14" i="97"/>
  <c r="X14" i="97"/>
  <c r="T15" i="97"/>
  <c r="U15" i="97"/>
  <c r="V15" i="97"/>
  <c r="W15" i="97"/>
  <c r="X15" i="97"/>
  <c r="T16" i="97"/>
  <c r="U16" i="97"/>
  <c r="V16" i="97"/>
  <c r="W16" i="97"/>
  <c r="X16" i="97"/>
  <c r="T17" i="97"/>
  <c r="U17" i="97"/>
  <c r="V17" i="97"/>
  <c r="W17" i="97"/>
  <c r="X17" i="97"/>
  <c r="T18" i="97"/>
  <c r="U18" i="97"/>
  <c r="V18" i="97"/>
  <c r="W18" i="97"/>
  <c r="X18" i="97"/>
  <c r="T19" i="97"/>
  <c r="U19" i="97"/>
  <c r="V19" i="97"/>
  <c r="W19" i="97"/>
  <c r="X19" i="97"/>
  <c r="T20" i="97"/>
  <c r="U20" i="97"/>
  <c r="V20" i="97"/>
  <c r="W20" i="97"/>
  <c r="X20" i="97"/>
  <c r="T21" i="97"/>
  <c r="U21" i="97"/>
  <c r="V21" i="97"/>
  <c r="W21" i="97"/>
  <c r="X21" i="97"/>
  <c r="T22" i="97"/>
  <c r="U22" i="97"/>
  <c r="V22" i="97"/>
  <c r="W22" i="97"/>
  <c r="X22" i="97"/>
  <c r="T23" i="97"/>
  <c r="U23" i="97"/>
  <c r="V23" i="97"/>
  <c r="W23" i="97"/>
  <c r="X23" i="97"/>
  <c r="U4" i="97"/>
  <c r="V4" i="97"/>
  <c r="W4" i="97"/>
  <c r="X4" i="97"/>
  <c r="T4" i="97"/>
  <c r="S5" i="97"/>
  <c r="S6" i="97" s="1"/>
  <c r="S7" i="97" s="1"/>
  <c r="S8" i="97" s="1"/>
  <c r="S9" i="97" s="1"/>
  <c r="S10" i="97" s="1"/>
  <c r="S11" i="97" s="1"/>
  <c r="S12" i="97" s="1"/>
  <c r="S13" i="97" s="1"/>
  <c r="S14" i="97" s="1"/>
  <c r="S15" i="97" s="1"/>
  <c r="S16" i="97" s="1"/>
  <c r="S17" i="97" s="1"/>
  <c r="S18" i="97" s="1"/>
  <c r="S19" i="97" s="1"/>
  <c r="S20" i="97" s="1"/>
  <c r="S21" i="97" s="1"/>
  <c r="S22" i="97" s="1"/>
  <c r="S23" i="97" s="1"/>
  <c r="D5" i="97"/>
  <c r="D6" i="97" s="1"/>
  <c r="D7" i="97" s="1"/>
  <c r="D8" i="97" s="1"/>
  <c r="D9" i="97" s="1"/>
  <c r="D10" i="97" s="1"/>
  <c r="D11" i="97" s="1"/>
  <c r="D12" i="97" s="1"/>
  <c r="D13" i="97" s="1"/>
  <c r="D14" i="97" s="1"/>
  <c r="D15" i="97" s="1"/>
  <c r="D16" i="97" s="1"/>
  <c r="D17" i="97" s="1"/>
  <c r="D18" i="97" s="1"/>
  <c r="D19" i="97" s="1"/>
  <c r="D20" i="97" s="1"/>
  <c r="D21" i="97" s="1"/>
  <c r="D22" i="97" s="1"/>
  <c r="D23" i="97" s="1"/>
  <c r="A5" i="97"/>
  <c r="A6" i="97" s="1"/>
  <c r="A7" i="97" s="1"/>
  <c r="A8" i="97" s="1"/>
  <c r="A9" i="97" s="1"/>
  <c r="A10" i="97" s="1"/>
  <c r="A11" i="97" s="1"/>
  <c r="A12" i="97" s="1"/>
  <c r="A13" i="97" s="1"/>
  <c r="A14" i="97" s="1"/>
  <c r="A15" i="97" s="1"/>
  <c r="A16" i="97" s="1"/>
  <c r="A17" i="97" s="1"/>
  <c r="A18" i="97" s="1"/>
  <c r="A19" i="97" s="1"/>
  <c r="A20" i="97" s="1"/>
  <c r="A21" i="97" s="1"/>
  <c r="A22" i="97" s="1"/>
  <c r="A23" i="97" s="1"/>
  <c r="F296" i="96"/>
  <c r="F257" i="96"/>
  <c r="F213" i="96"/>
  <c r="F175" i="96"/>
  <c r="F141" i="96"/>
  <c r="F105" i="96"/>
  <c r="F72" i="96"/>
  <c r="B299" i="96"/>
  <c r="B300" i="96" s="1"/>
  <c r="B301" i="96" s="1"/>
  <c r="B302" i="96" s="1"/>
  <c r="B303" i="96" s="1"/>
  <c r="B304" i="96" s="1"/>
  <c r="B305" i="96" s="1"/>
  <c r="B306" i="96" s="1"/>
  <c r="B307" i="96" s="1"/>
  <c r="B308" i="96" s="1"/>
  <c r="B309" i="96" s="1"/>
  <c r="B310" i="96" s="1"/>
  <c r="B311" i="96" s="1"/>
  <c r="B312" i="96" s="1"/>
  <c r="B313" i="96" s="1"/>
  <c r="B314" i="96" s="1"/>
  <c r="B315" i="96" s="1"/>
  <c r="B316" i="96" s="1"/>
  <c r="B317" i="96" s="1"/>
  <c r="B318" i="96" s="1"/>
  <c r="B319" i="96" s="1"/>
  <c r="B320" i="96" s="1"/>
  <c r="B321" i="96" s="1"/>
  <c r="B322" i="96" s="1"/>
  <c r="B323" i="96" s="1"/>
  <c r="B324" i="96" s="1"/>
  <c r="B325" i="96" s="1"/>
  <c r="B326" i="96" s="1"/>
  <c r="B327" i="96" s="1"/>
  <c r="N294" i="96" a="1"/>
  <c r="N294" i="96" s="1"/>
  <c r="B260" i="96"/>
  <c r="B261" i="96" s="1"/>
  <c r="B262" i="96" s="1"/>
  <c r="B263" i="96" s="1"/>
  <c r="B264" i="96" s="1"/>
  <c r="B265" i="96" s="1"/>
  <c r="B266" i="96" s="1"/>
  <c r="B267" i="96" s="1"/>
  <c r="B268" i="96" s="1"/>
  <c r="B269" i="96" s="1"/>
  <c r="B270" i="96" s="1"/>
  <c r="B271" i="96" s="1"/>
  <c r="B272" i="96" s="1"/>
  <c r="B273" i="96" s="1"/>
  <c r="B274" i="96" s="1"/>
  <c r="B275" i="96" s="1"/>
  <c r="B276" i="96" s="1"/>
  <c r="B277" i="96" s="1"/>
  <c r="B278" i="96" s="1"/>
  <c r="B216" i="96"/>
  <c r="B217" i="96" s="1"/>
  <c r="B218" i="96" s="1"/>
  <c r="B219" i="96" s="1"/>
  <c r="B220" i="96" s="1"/>
  <c r="B221" i="96" s="1"/>
  <c r="B222" i="96" s="1"/>
  <c r="B223" i="96" s="1"/>
  <c r="B224" i="96" s="1"/>
  <c r="B225" i="96" s="1"/>
  <c r="B226" i="96" s="1"/>
  <c r="B227" i="96" s="1"/>
  <c r="B228" i="96" s="1"/>
  <c r="B229" i="96" s="1"/>
  <c r="B230" i="96" s="1"/>
  <c r="B231" i="96" s="1"/>
  <c r="B232" i="96" s="1"/>
  <c r="B233" i="96" s="1"/>
  <c r="B234" i="96" s="1"/>
  <c r="B178" i="96"/>
  <c r="B179" i="96" s="1"/>
  <c r="B180" i="96" s="1"/>
  <c r="B181" i="96" s="1"/>
  <c r="B182" i="96" s="1"/>
  <c r="B183" i="96" s="1"/>
  <c r="B184" i="96" s="1"/>
  <c r="B185" i="96" s="1"/>
  <c r="B186" i="96" s="1"/>
  <c r="B187" i="96" s="1"/>
  <c r="B188" i="96" s="1"/>
  <c r="B189" i="96" s="1"/>
  <c r="B190" i="96" s="1"/>
  <c r="B191" i="96" s="1"/>
  <c r="B192" i="96" s="1"/>
  <c r="B193" i="96" s="1"/>
  <c r="B194" i="96" s="1"/>
  <c r="B195" i="96" s="1"/>
  <c r="B196" i="96" s="1"/>
  <c r="B144" i="96"/>
  <c r="B145" i="96" s="1"/>
  <c r="B146" i="96" s="1"/>
  <c r="B147" i="96" s="1"/>
  <c r="B148" i="96" s="1"/>
  <c r="B149" i="96" s="1"/>
  <c r="B150" i="96" s="1"/>
  <c r="B151" i="96" s="1"/>
  <c r="B152" i="96" s="1"/>
  <c r="B153" i="96" s="1"/>
  <c r="B154" i="96" s="1"/>
  <c r="B155" i="96" s="1"/>
  <c r="B156" i="96" s="1"/>
  <c r="B157" i="96" s="1"/>
  <c r="B158" i="96" s="1"/>
  <c r="B159" i="96" s="1"/>
  <c r="B160" i="96" s="1"/>
  <c r="B161" i="96" s="1"/>
  <c r="B162" i="96" s="1"/>
  <c r="B108" i="96"/>
  <c r="B109" i="96" s="1"/>
  <c r="B110" i="96" s="1"/>
  <c r="B111" i="96" s="1"/>
  <c r="B112" i="96" s="1"/>
  <c r="B113" i="96" s="1"/>
  <c r="B114" i="96" s="1"/>
  <c r="B115" i="96" s="1"/>
  <c r="B116" i="96" s="1"/>
  <c r="B117" i="96" s="1"/>
  <c r="B118" i="96" s="1"/>
  <c r="B119" i="96" s="1"/>
  <c r="B120" i="96" s="1"/>
  <c r="B121" i="96" s="1"/>
  <c r="B122" i="96" s="1"/>
  <c r="B123" i="96" s="1"/>
  <c r="B124" i="96" s="1"/>
  <c r="B125" i="96" s="1"/>
  <c r="B126" i="96" s="1"/>
  <c r="B75" i="96"/>
  <c r="B76" i="96" s="1"/>
  <c r="B77" i="96" s="1"/>
  <c r="B78" i="96" s="1"/>
  <c r="B79" i="96" s="1"/>
  <c r="B80" i="96" s="1"/>
  <c r="B81" i="96" s="1"/>
  <c r="B82" i="96" s="1"/>
  <c r="B83" i="96" s="1"/>
  <c r="B84" i="96" s="1"/>
  <c r="B85" i="96" s="1"/>
  <c r="B86" i="96" s="1"/>
  <c r="B87" i="96" s="1"/>
  <c r="B88" i="96" s="1"/>
  <c r="B89" i="96" s="1"/>
  <c r="B90" i="96" s="1"/>
  <c r="B91" i="96" s="1"/>
  <c r="B92" i="96" s="1"/>
  <c r="B93" i="96" s="1"/>
  <c r="T40" i="100" a="1"/>
  <c r="T112" i="100" a="1"/>
  <c r="T47" i="100" a="1"/>
  <c r="T119" i="100" a="1"/>
  <c r="T54" i="100" a="1"/>
  <c r="T126" i="100" a="1"/>
  <c r="T67" i="100" a="1"/>
  <c r="T8" i="100" a="1"/>
  <c r="T80" i="100" a="1"/>
  <c r="T21" i="100" a="1"/>
  <c r="T93" i="100" a="1"/>
  <c r="T118" i="100" a="1"/>
  <c r="T53" i="100" a="1"/>
  <c r="T125" i="100" a="1"/>
  <c r="T60" i="100" a="1"/>
  <c r="T132" i="100" a="1"/>
  <c r="T73" i="100" a="1"/>
  <c r="T14" i="100" a="1"/>
  <c r="T86" i="100" a="1"/>
  <c r="T27" i="100" a="1"/>
  <c r="T99" i="100" a="1"/>
  <c r="T124" i="100" a="1"/>
  <c r="T20" i="100" a="1"/>
  <c r="T46" i="100" a="1"/>
  <c r="T52" i="100" a="1"/>
  <c r="T58" i="100" a="1"/>
  <c r="T130" i="100" a="1"/>
  <c r="T65" i="100" a="1"/>
  <c r="T137" i="100" a="1"/>
  <c r="T72" i="100" a="1"/>
  <c r="T13" i="100" a="1"/>
  <c r="T85" i="100" a="1"/>
  <c r="T26" i="100" a="1"/>
  <c r="T98" i="100" a="1"/>
  <c r="T39" i="100" a="1"/>
  <c r="T111" i="100" a="1"/>
  <c r="T91" i="100" a="1"/>
  <c r="T32" i="100" a="1"/>
  <c r="T104" i="100" a="1"/>
  <c r="T45" i="100" a="1"/>
  <c r="T117" i="100" a="1"/>
  <c r="T90" i="100" a="1"/>
  <c r="T44" i="100" a="1"/>
  <c r="T57" i="100" a="1"/>
  <c r="T82" i="100" a="1"/>
  <c r="T89" i="100" a="1"/>
  <c r="T24" i="100" a="1"/>
  <c r="T37" i="100" a="1"/>
  <c r="T50" i="100" a="1"/>
  <c r="T122" i="100" a="1"/>
  <c r="T135" i="100" a="1"/>
  <c r="T64" i="100" a="1"/>
  <c r="T136" i="100" a="1"/>
  <c r="T71" i="100" a="1"/>
  <c r="T6" i="100" a="1"/>
  <c r="T78" i="100" a="1"/>
  <c r="T19" i="100" a="1"/>
  <c r="T70" i="100" a="1"/>
  <c r="T5" i="100" a="1"/>
  <c r="T77" i="100" a="1"/>
  <c r="T12" i="100" a="1"/>
  <c r="T84" i="100" a="1"/>
  <c r="T25" i="100" a="1"/>
  <c r="T97" i="100" a="1"/>
  <c r="T38" i="100" a="1"/>
  <c r="T110" i="100" a="1"/>
  <c r="T51" i="100" a="1"/>
  <c r="T123" i="100" a="1"/>
  <c r="T76" i="100" a="1"/>
  <c r="T11" i="100" a="1"/>
  <c r="T83" i="100" a="1"/>
  <c r="T18" i="100" a="1"/>
  <c r="T31" i="100" a="1"/>
  <c r="T103" i="100" a="1"/>
  <c r="T116" i="100" a="1"/>
  <c r="T129" i="100" a="1"/>
  <c r="T17" i="100" a="1"/>
  <c r="T96" i="100" a="1"/>
  <c r="T109" i="100" a="1"/>
  <c r="T63" i="100" a="1"/>
  <c r="T33" i="100" a="1"/>
  <c r="T4" i="100" a="1"/>
  <c r="T10" i="100" a="1"/>
  <c r="T16" i="100" a="1"/>
  <c r="T88" i="100" a="1"/>
  <c r="T23" i="100" a="1"/>
  <c r="T95" i="100" a="1"/>
  <c r="T30" i="100" a="1"/>
  <c r="T102" i="100" a="1"/>
  <c r="T43" i="100" a="1"/>
  <c r="T115" i="100" a="1"/>
  <c r="T56" i="100" a="1"/>
  <c r="T128" i="100" a="1"/>
  <c r="T69" i="100" a="1"/>
  <c r="T3" i="100" a="1"/>
  <c r="T48" i="100" a="1"/>
  <c r="T15" i="100" a="1"/>
  <c r="T79" i="100" a="1"/>
  <c r="T22" i="100" a="1"/>
  <c r="T94" i="100" a="1"/>
  <c r="T29" i="100" a="1"/>
  <c r="T101" i="100" a="1"/>
  <c r="T36" i="100" a="1"/>
  <c r="T108" i="100" a="1"/>
  <c r="T49" i="100" a="1"/>
  <c r="T121" i="100" a="1"/>
  <c r="T62" i="100" a="1"/>
  <c r="T134" i="100" a="1"/>
  <c r="T75" i="100" a="1"/>
  <c r="T41" i="100" a="1"/>
  <c r="T113" i="100" a="1"/>
  <c r="T120" i="100" a="1"/>
  <c r="T61" i="100" a="1"/>
  <c r="T74" i="100" a="1"/>
  <c r="T59" i="100" a="1"/>
  <c r="T7" i="100" a="1"/>
  <c r="T105" i="100" a="1"/>
  <c r="T28" i="100" a="1"/>
  <c r="T100" i="100" a="1"/>
  <c r="T35" i="100" a="1"/>
  <c r="T107" i="100" a="1"/>
  <c r="T42" i="100" a="1"/>
  <c r="T114" i="100" a="1"/>
  <c r="T55" i="100" a="1"/>
  <c r="T127" i="100" a="1"/>
  <c r="T68" i="100" a="1"/>
  <c r="T9" i="100" a="1"/>
  <c r="T81" i="100" a="1"/>
  <c r="T106" i="100" a="1"/>
  <c r="T133" i="100" a="1"/>
  <c r="T87" i="100" a="1"/>
  <c r="T131" i="100" a="1"/>
  <c r="T66" i="100" a="1"/>
  <c r="T92" i="100" a="1"/>
  <c r="T34" i="100" a="1"/>
  <c r="DU5" i="97" l="1"/>
  <c r="Q215" i="102"/>
  <c r="DV5" i="97"/>
  <c r="GN43" i="97"/>
  <c r="T135" i="100"/>
  <c r="T129" i="100"/>
  <c r="T123" i="100"/>
  <c r="T117" i="100"/>
  <c r="T111" i="100"/>
  <c r="T105" i="100"/>
  <c r="T99" i="100"/>
  <c r="T93" i="100"/>
  <c r="T87" i="100"/>
  <c r="T81" i="100"/>
  <c r="T75" i="100"/>
  <c r="T69" i="100"/>
  <c r="T63" i="100"/>
  <c r="T57" i="100"/>
  <c r="T51" i="100"/>
  <c r="T45" i="100"/>
  <c r="T39" i="100"/>
  <c r="T33" i="100"/>
  <c r="T27" i="100"/>
  <c r="T21" i="100"/>
  <c r="T15" i="100"/>
  <c r="T9" i="100"/>
  <c r="T134" i="100"/>
  <c r="T128" i="100"/>
  <c r="T122" i="100"/>
  <c r="T116" i="100"/>
  <c r="T110" i="100"/>
  <c r="T104" i="100"/>
  <c r="T98" i="100"/>
  <c r="T92" i="100"/>
  <c r="T86" i="100"/>
  <c r="T80" i="100"/>
  <c r="T74" i="100"/>
  <c r="T68" i="100"/>
  <c r="T62" i="100"/>
  <c r="T56" i="100"/>
  <c r="T50" i="100"/>
  <c r="T44" i="100"/>
  <c r="T38" i="100"/>
  <c r="T32" i="100"/>
  <c r="T26" i="100"/>
  <c r="T20" i="100"/>
  <c r="T14" i="100"/>
  <c r="T8" i="100"/>
  <c r="T133" i="100"/>
  <c r="T127" i="100"/>
  <c r="T121" i="100"/>
  <c r="T115" i="100"/>
  <c r="T109" i="100"/>
  <c r="T103" i="100"/>
  <c r="T97" i="100"/>
  <c r="T91" i="100"/>
  <c r="T85" i="100"/>
  <c r="T79" i="100"/>
  <c r="T73" i="100"/>
  <c r="T67" i="100"/>
  <c r="T61" i="100"/>
  <c r="T55" i="100"/>
  <c r="T49" i="100"/>
  <c r="T43" i="100"/>
  <c r="T37" i="100"/>
  <c r="T31" i="100"/>
  <c r="T25" i="100"/>
  <c r="T19" i="100"/>
  <c r="T13" i="100"/>
  <c r="T7" i="100"/>
  <c r="T132" i="100"/>
  <c r="T126" i="100"/>
  <c r="T120" i="100"/>
  <c r="T114" i="100"/>
  <c r="T108" i="100"/>
  <c r="T102" i="100"/>
  <c r="T96" i="100"/>
  <c r="T90" i="100"/>
  <c r="T84" i="100"/>
  <c r="T78" i="100"/>
  <c r="T72" i="100"/>
  <c r="T66" i="100"/>
  <c r="T60" i="100"/>
  <c r="T54" i="100"/>
  <c r="T48" i="100"/>
  <c r="T42" i="100"/>
  <c r="T36" i="100"/>
  <c r="T30" i="100"/>
  <c r="T24" i="100"/>
  <c r="T18" i="100"/>
  <c r="T12" i="100"/>
  <c r="T6" i="100"/>
  <c r="T137" i="100"/>
  <c r="T131" i="100"/>
  <c r="T125" i="100"/>
  <c r="T119" i="100"/>
  <c r="T113" i="100"/>
  <c r="T107" i="100"/>
  <c r="T101" i="100"/>
  <c r="T95" i="100"/>
  <c r="T89" i="100"/>
  <c r="T83" i="100"/>
  <c r="T77" i="100"/>
  <c r="T71" i="100"/>
  <c r="T65" i="100"/>
  <c r="T59" i="100"/>
  <c r="T53" i="100"/>
  <c r="T47" i="100"/>
  <c r="T41" i="100"/>
  <c r="T35" i="100"/>
  <c r="T29" i="100"/>
  <c r="T23" i="100"/>
  <c r="T17" i="100"/>
  <c r="T11" i="100"/>
  <c r="T5" i="100"/>
  <c r="T136" i="100"/>
  <c r="T130" i="100"/>
  <c r="T124" i="100"/>
  <c r="T118" i="100"/>
  <c r="T112" i="100"/>
  <c r="T106" i="100"/>
  <c r="T100" i="100"/>
  <c r="T94" i="100"/>
  <c r="T88" i="100"/>
  <c r="T82" i="100"/>
  <c r="T76" i="100"/>
  <c r="T70" i="100"/>
  <c r="T64" i="100"/>
  <c r="T58" i="100"/>
  <c r="T52" i="100"/>
  <c r="T46" i="100"/>
  <c r="T40" i="100"/>
  <c r="T34" i="100"/>
  <c r="T28" i="100"/>
  <c r="T22" i="100"/>
  <c r="T16" i="100"/>
  <c r="T10" i="100"/>
  <c r="T4" i="100"/>
  <c r="T3" i="100"/>
  <c r="DN54" i="97"/>
  <c r="DN53" i="97"/>
  <c r="DN52" i="97"/>
  <c r="DN51" i="97"/>
  <c r="DN49" i="97"/>
  <c r="DN48" i="97"/>
  <c r="DN47" i="97"/>
  <c r="DN46" i="97"/>
  <c r="DN44" i="97"/>
  <c r="DN43" i="97"/>
  <c r="DN42" i="97"/>
  <c r="DN41" i="97"/>
  <c r="DN40" i="97"/>
  <c r="DN39" i="97"/>
  <c r="DN37" i="97"/>
  <c r="DM54" i="97"/>
  <c r="DM53" i="97"/>
  <c r="DM52" i="97"/>
  <c r="DM51" i="97"/>
  <c r="DM47" i="97"/>
  <c r="DM46" i="97"/>
  <c r="DM44" i="97"/>
  <c r="DM43" i="97"/>
  <c r="DM42" i="97"/>
  <c r="DM41" i="97"/>
  <c r="DM39" i="97"/>
  <c r="DN36" i="97"/>
  <c r="DM49" i="97"/>
  <c r="DM36" i="97"/>
  <c r="DL55" i="97"/>
  <c r="DL54" i="97"/>
  <c r="DL53" i="97"/>
  <c r="DL52" i="97"/>
  <c r="DL51" i="97"/>
  <c r="DL50" i="97"/>
  <c r="DL49" i="97"/>
  <c r="DL48" i="97"/>
  <c r="DL47" i="97"/>
  <c r="DL46" i="97"/>
  <c r="DL44" i="97"/>
  <c r="DL43" i="97"/>
  <c r="DL42" i="97"/>
  <c r="DL41" i="97"/>
  <c r="DL40" i="97"/>
  <c r="DL39" i="97"/>
  <c r="DL37" i="97"/>
  <c r="DO36" i="97"/>
  <c r="DL36" i="97"/>
  <c r="DK55" i="97"/>
  <c r="DK54" i="97"/>
  <c r="DK53" i="97"/>
  <c r="DK52" i="97"/>
  <c r="DK51" i="97"/>
  <c r="DK50" i="97"/>
  <c r="DK49" i="97"/>
  <c r="DK48" i="97"/>
  <c r="DK46" i="97"/>
  <c r="DK45" i="97"/>
  <c r="DK42" i="97"/>
  <c r="DK41" i="97"/>
  <c r="DK40" i="97"/>
  <c r="DK39" i="97"/>
  <c r="DK38" i="97"/>
  <c r="DK37" i="97"/>
  <c r="DM55" i="97"/>
  <c r="DM48" i="97"/>
  <c r="DJ55" i="97"/>
  <c r="DJ54" i="97"/>
  <c r="DJ53" i="97"/>
  <c r="DJ52" i="97"/>
  <c r="DJ51" i="97"/>
  <c r="DJ50" i="97"/>
  <c r="DJ49" i="97"/>
  <c r="DJ48" i="97"/>
  <c r="DJ46" i="97"/>
  <c r="DJ45" i="97"/>
  <c r="DJ42" i="97"/>
  <c r="DJ41" i="97"/>
  <c r="DJ40" i="97"/>
  <c r="DJ39" i="97"/>
  <c r="DJ38" i="97"/>
  <c r="DJ37" i="97"/>
  <c r="DN55" i="97"/>
  <c r="DM40" i="97"/>
  <c r="DI55" i="97"/>
  <c r="DI54" i="97"/>
  <c r="DI53" i="97"/>
  <c r="DI52" i="97"/>
  <c r="DI51" i="97"/>
  <c r="DI50" i="97"/>
  <c r="DI49" i="97"/>
  <c r="DI48" i="97"/>
  <c r="DI46" i="97"/>
  <c r="DI45" i="97"/>
  <c r="DI42" i="97"/>
  <c r="DI41" i="97"/>
  <c r="DI40" i="97"/>
  <c r="DI39" i="97"/>
  <c r="DI38" i="97"/>
  <c r="DI37" i="97"/>
  <c r="DN50" i="97"/>
  <c r="DM50" i="97"/>
  <c r="DH55" i="97"/>
  <c r="DH54" i="97"/>
  <c r="DH53" i="97"/>
  <c r="DH52" i="97"/>
  <c r="DH51" i="97"/>
  <c r="DH50" i="97"/>
  <c r="DH49" i="97"/>
  <c r="DH48" i="97"/>
  <c r="DH46" i="97"/>
  <c r="DH45" i="97"/>
  <c r="DH42" i="97"/>
  <c r="DH41" i="97"/>
  <c r="DH40" i="97"/>
  <c r="DH39" i="97"/>
  <c r="DH38" i="97"/>
  <c r="DH37" i="97"/>
  <c r="DG55" i="97"/>
  <c r="DU24" i="97" s="1"/>
  <c r="DG54" i="97"/>
  <c r="DU23" i="97" s="1"/>
  <c r="DG53" i="97"/>
  <c r="DU22" i="97" s="1"/>
  <c r="DG52" i="97"/>
  <c r="DU21" i="97" s="1"/>
  <c r="DG51" i="97"/>
  <c r="DU20" i="97" s="1"/>
  <c r="DG50" i="97"/>
  <c r="DU19" i="97" s="1"/>
  <c r="DG49" i="97"/>
  <c r="DU18" i="97" s="1"/>
  <c r="DG48" i="97"/>
  <c r="DU17" i="97" s="1"/>
  <c r="DG46" i="97"/>
  <c r="DU15" i="97" s="1"/>
  <c r="DG45" i="97"/>
  <c r="DU14" i="97" s="1"/>
  <c r="DG42" i="97"/>
  <c r="DU11" i="97" s="1"/>
  <c r="DG41" i="97"/>
  <c r="DU10" i="97" s="1"/>
  <c r="DG40" i="97"/>
  <c r="DU9" i="97" s="1"/>
  <c r="DG39" i="97"/>
  <c r="DU8" i="97" s="1"/>
  <c r="DG38" i="97"/>
  <c r="DU7" i="97" s="1"/>
  <c r="DG37" i="97"/>
  <c r="DU6" i="97" s="1"/>
  <c r="DM37" i="97"/>
  <c r="DR55" i="97"/>
  <c r="DR54" i="97"/>
  <c r="DR53" i="97"/>
  <c r="DR52" i="97"/>
  <c r="DR51" i="97"/>
  <c r="DR50" i="97"/>
  <c r="DR49" i="97"/>
  <c r="DR48" i="97"/>
  <c r="DR47" i="97"/>
  <c r="DR46" i="97"/>
  <c r="DR44" i="97"/>
  <c r="DR43" i="97"/>
  <c r="DR42" i="97"/>
  <c r="DR41" i="97"/>
  <c r="DR40" i="97"/>
  <c r="DR39" i="97"/>
  <c r="DR37" i="97"/>
  <c r="DR36" i="97"/>
  <c r="DQ55" i="97"/>
  <c r="DQ54" i="97"/>
  <c r="DQ53" i="97"/>
  <c r="DQ52" i="97"/>
  <c r="DQ51" i="97"/>
  <c r="DQ50" i="97"/>
  <c r="DQ49" i="97"/>
  <c r="DQ48" i="97"/>
  <c r="DQ47" i="97"/>
  <c r="DQ46" i="97"/>
  <c r="DQ44" i="97"/>
  <c r="DQ43" i="97"/>
  <c r="DQ42" i="97"/>
  <c r="DQ41" i="97"/>
  <c r="DQ40" i="97"/>
  <c r="DQ39" i="97"/>
  <c r="DQ37" i="97"/>
  <c r="DQ36" i="97"/>
  <c r="DP55" i="97"/>
  <c r="DP54" i="97"/>
  <c r="DP53" i="97"/>
  <c r="DP52" i="97"/>
  <c r="DP51" i="97"/>
  <c r="DP50" i="97"/>
  <c r="DP49" i="97"/>
  <c r="DP48" i="97"/>
  <c r="DP47" i="97"/>
  <c r="DP46" i="97"/>
  <c r="DP44" i="97"/>
  <c r="DP43" i="97"/>
  <c r="DP42" i="97"/>
  <c r="DP41" i="97"/>
  <c r="DP40" i="97"/>
  <c r="DP39" i="97"/>
  <c r="DP37" i="97"/>
  <c r="DP36" i="97"/>
  <c r="DO55" i="97"/>
  <c r="DO54" i="97"/>
  <c r="DO53" i="97"/>
  <c r="DO52" i="97"/>
  <c r="DO51" i="97"/>
  <c r="DO50" i="97"/>
  <c r="DO49" i="97"/>
  <c r="DO48" i="97"/>
  <c r="DO47" i="97"/>
  <c r="DO46" i="97"/>
  <c r="DO44" i="97"/>
  <c r="DO43" i="97"/>
  <c r="DO42" i="97"/>
  <c r="DO41" i="97"/>
  <c r="DO40" i="97"/>
  <c r="DO39" i="97"/>
  <c r="DO37" i="97"/>
  <c r="DV16" i="97"/>
  <c r="DV13" i="97"/>
  <c r="DV12" i="97"/>
  <c r="DW5" i="97"/>
  <c r="GL64" i="97"/>
  <c r="GL65" i="97"/>
  <c r="GN58" i="97"/>
  <c r="GN49" i="97"/>
  <c r="GN46" i="97"/>
  <c r="E55" i="96"/>
  <c r="F55" i="96" s="1"/>
  <c r="GM37" i="97"/>
  <c r="GL55" i="97"/>
  <c r="Q203" i="102"/>
  <c r="Q191" i="102"/>
  <c r="Q95" i="102"/>
  <c r="Q23" i="102"/>
  <c r="Q154" i="102"/>
  <c r="Q118" i="102"/>
  <c r="Q94" i="102"/>
  <c r="Q82" i="102"/>
  <c r="Q70" i="102"/>
  <c r="Q58" i="102"/>
  <c r="Q46" i="102"/>
  <c r="Q34" i="102"/>
  <c r="Q22" i="102"/>
  <c r="Q10" i="102"/>
  <c r="Q213" i="102"/>
  <c r="Q201" i="102"/>
  <c r="Q189" i="102"/>
  <c r="Q177" i="102"/>
  <c r="Q165" i="102"/>
  <c r="Q153" i="102"/>
  <c r="Q141" i="102"/>
  <c r="Q129" i="102"/>
  <c r="Q117" i="102"/>
  <c r="Q105" i="102"/>
  <c r="Q93" i="102"/>
  <c r="Q81" i="102"/>
  <c r="Q69" i="102"/>
  <c r="Q57" i="102"/>
  <c r="Q45" i="102"/>
  <c r="Q33" i="102"/>
  <c r="Q21" i="102"/>
  <c r="Q9" i="102"/>
  <c r="Q83" i="102"/>
  <c r="Q166" i="102"/>
  <c r="Q106" i="102"/>
  <c r="Q212" i="102"/>
  <c r="Q200" i="102"/>
  <c r="Q188" i="102"/>
  <c r="Q176" i="102"/>
  <c r="Q164" i="102"/>
  <c r="Q152" i="102"/>
  <c r="Q140" i="102"/>
  <c r="Q128" i="102"/>
  <c r="Q116" i="102"/>
  <c r="Q104" i="102"/>
  <c r="Q92" i="102"/>
  <c r="Q80" i="102"/>
  <c r="Q68" i="102"/>
  <c r="Q56" i="102"/>
  <c r="Q44" i="102"/>
  <c r="Q32" i="102"/>
  <c r="Q20" i="102"/>
  <c r="Q119" i="102"/>
  <c r="Q35" i="102"/>
  <c r="Q142" i="102"/>
  <c r="Q211" i="102"/>
  <c r="Q199" i="102"/>
  <c r="Q187" i="102"/>
  <c r="Q175" i="102"/>
  <c r="Q163" i="102"/>
  <c r="Q151" i="102"/>
  <c r="Q139" i="102"/>
  <c r="Q127" i="102"/>
  <c r="Q115" i="102"/>
  <c r="Q103" i="102"/>
  <c r="Q91" i="102"/>
  <c r="Q79" i="102"/>
  <c r="Q67" i="102"/>
  <c r="Q55" i="102"/>
  <c r="Q43" i="102"/>
  <c r="Q31" i="102"/>
  <c r="Q19" i="102"/>
  <c r="Q131" i="102"/>
  <c r="Q59" i="102"/>
  <c r="Q11" i="102"/>
  <c r="Q130" i="102"/>
  <c r="Q210" i="102"/>
  <c r="Q198" i="102"/>
  <c r="Q71" i="102"/>
  <c r="Q209" i="102"/>
  <c r="Q197" i="102"/>
  <c r="Q185" i="102"/>
  <c r="Q173" i="102"/>
  <c r="Q161" i="102"/>
  <c r="Q149" i="102"/>
  <c r="Q137" i="102"/>
  <c r="Q125" i="102"/>
  <c r="Q113" i="102"/>
  <c r="Q101" i="102"/>
  <c r="Q89" i="102"/>
  <c r="Q77" i="102"/>
  <c r="Q65" i="102"/>
  <c r="Q53" i="102"/>
  <c r="Q41" i="102"/>
  <c r="Q29" i="102"/>
  <c r="Q17" i="102"/>
  <c r="Q179" i="102"/>
  <c r="Q47" i="102"/>
  <c r="Q208" i="102"/>
  <c r="Q184" i="102"/>
  <c r="Q160" i="102"/>
  <c r="Q136" i="102"/>
  <c r="Q124" i="102"/>
  <c r="Q112" i="102"/>
  <c r="Q100" i="102"/>
  <c r="Q88" i="102"/>
  <c r="Q76" i="102"/>
  <c r="Q64" i="102"/>
  <c r="Q52" i="102"/>
  <c r="Q40" i="102"/>
  <c r="Q28" i="102"/>
  <c r="Q16" i="102"/>
  <c r="Q107" i="102"/>
  <c r="Q190" i="102"/>
  <c r="Q196" i="102"/>
  <c r="Q172" i="102"/>
  <c r="Q148" i="102"/>
  <c r="Q207" i="102"/>
  <c r="Q195" i="102"/>
  <c r="Q183" i="102"/>
  <c r="Q171" i="102"/>
  <c r="Q159" i="102"/>
  <c r="Q147" i="102"/>
  <c r="Q135" i="102"/>
  <c r="Q123" i="102"/>
  <c r="Q111" i="102"/>
  <c r="Q99" i="102"/>
  <c r="Q87" i="102"/>
  <c r="Q75" i="102"/>
  <c r="Q63" i="102"/>
  <c r="Q51" i="102"/>
  <c r="Q39" i="102"/>
  <c r="Q27" i="102"/>
  <c r="Q15" i="102"/>
  <c r="Q155" i="102"/>
  <c r="Q214" i="102"/>
  <c r="E53" i="96"/>
  <c r="F53" i="96" s="1"/>
  <c r="Q206" i="102"/>
  <c r="Q194" i="102"/>
  <c r="Q182" i="102"/>
  <c r="Q170" i="102"/>
  <c r="Q158" i="102"/>
  <c r="Q146" i="102"/>
  <c r="Q134" i="102"/>
  <c r="Q122" i="102"/>
  <c r="Q110" i="102"/>
  <c r="Q98" i="102"/>
  <c r="Q86" i="102"/>
  <c r="Q74" i="102"/>
  <c r="Q62" i="102"/>
  <c r="Q50" i="102"/>
  <c r="Q38" i="102"/>
  <c r="Q26" i="102"/>
  <c r="Q14" i="102"/>
  <c r="Q167" i="102"/>
  <c r="Q202" i="102"/>
  <c r="Q8" i="102"/>
  <c r="Q205" i="102"/>
  <c r="Q193" i="102"/>
  <c r="Q181" i="102"/>
  <c r="Q169" i="102"/>
  <c r="Q157" i="102"/>
  <c r="Q145" i="102"/>
  <c r="Q133" i="102"/>
  <c r="Q121" i="102"/>
  <c r="Q109" i="102"/>
  <c r="Q97" i="102"/>
  <c r="Q85" i="102"/>
  <c r="Q73" i="102"/>
  <c r="Q61" i="102"/>
  <c r="Q49" i="102"/>
  <c r="Q37" i="102"/>
  <c r="Q25" i="102"/>
  <c r="Q13" i="102"/>
  <c r="Q143" i="102"/>
  <c r="Q178" i="102"/>
  <c r="Q204" i="102"/>
  <c r="Q192" i="102"/>
  <c r="Q180" i="102"/>
  <c r="Q168" i="102"/>
  <c r="Q156" i="102"/>
  <c r="Q144" i="102"/>
  <c r="Q132" i="102"/>
  <c r="Q120" i="102"/>
  <c r="Q108" i="102"/>
  <c r="Q96" i="102"/>
  <c r="Q84" i="102"/>
  <c r="Q72" i="102"/>
  <c r="Q60" i="102"/>
  <c r="Q48" i="102"/>
  <c r="Q36" i="102"/>
  <c r="Q24" i="102"/>
  <c r="Q12" i="102"/>
  <c r="Q186" i="102"/>
  <c r="Q174" i="102"/>
  <c r="Q162" i="102"/>
  <c r="Q150" i="102"/>
  <c r="Q138" i="102"/>
  <c r="Q126" i="102"/>
  <c r="Q114" i="102"/>
  <c r="Q102" i="102"/>
  <c r="Q90" i="102"/>
  <c r="Q78" i="102"/>
  <c r="Q66" i="102"/>
  <c r="Q54" i="102"/>
  <c r="Q42" i="102"/>
  <c r="Q30" i="102"/>
  <c r="Q18" i="102"/>
  <c r="GL43" i="97"/>
  <c r="GL40" i="97"/>
  <c r="GL52" i="97"/>
  <c r="GL61" i="97"/>
  <c r="GL46" i="97"/>
  <c r="GM64" i="97"/>
  <c r="GM61" i="97"/>
  <c r="GM58" i="97"/>
  <c r="GM52" i="97"/>
  <c r="GM49" i="97"/>
  <c r="GM46" i="97"/>
  <c r="GM43" i="97"/>
  <c r="GM40" i="97"/>
  <c r="GO66" i="97"/>
  <c r="GO63" i="97"/>
  <c r="GO60" i="97"/>
  <c r="GO57" i="97"/>
  <c r="GO54" i="97"/>
  <c r="GO51" i="97"/>
  <c r="GO48" i="97"/>
  <c r="GO45" i="97"/>
  <c r="GO42" i="97"/>
  <c r="GO39" i="97"/>
  <c r="GN66" i="97"/>
  <c r="GN63" i="97"/>
  <c r="GN60" i="97"/>
  <c r="GN54" i="97"/>
  <c r="GN48" i="97"/>
  <c r="GN45" i="97"/>
  <c r="GN42" i="97"/>
  <c r="GN39" i="97"/>
  <c r="GM66" i="97"/>
  <c r="GM63" i="97"/>
  <c r="GM60" i="97"/>
  <c r="GM57" i="97"/>
  <c r="GM51" i="97"/>
  <c r="GM48" i="97"/>
  <c r="GM45" i="97"/>
  <c r="GM42" i="97"/>
  <c r="GM39" i="97"/>
  <c r="AK19" i="97" a="1"/>
  <c r="AK19" i="97" s="1"/>
  <c r="AQ19" i="97" s="1" a="1"/>
  <c r="AQ19" i="97" s="1"/>
  <c r="GL66" i="97"/>
  <c r="GL63" i="97"/>
  <c r="GL60" i="97"/>
  <c r="GL54" i="97"/>
  <c r="GL51" i="97"/>
  <c r="GL48" i="97"/>
  <c r="GL45" i="97"/>
  <c r="GO65" i="97"/>
  <c r="GO59" i="97"/>
  <c r="GO56" i="97"/>
  <c r="GO53" i="97"/>
  <c r="GO50" i="97"/>
  <c r="GO41" i="97"/>
  <c r="GO38" i="97"/>
  <c r="GN65" i="97"/>
  <c r="GN62" i="97"/>
  <c r="GN59" i="97"/>
  <c r="GN56" i="97"/>
  <c r="GN53" i="97"/>
  <c r="GN50" i="97"/>
  <c r="GN47" i="97"/>
  <c r="GN44" i="97"/>
  <c r="GN41" i="97"/>
  <c r="GN38" i="97"/>
  <c r="GM65" i="97"/>
  <c r="GM59" i="97"/>
  <c r="GM53" i="97"/>
  <c r="GM50" i="97"/>
  <c r="GM47" i="97"/>
  <c r="GM44" i="97"/>
  <c r="GM41" i="97"/>
  <c r="GM38" i="97"/>
  <c r="GL62" i="97"/>
  <c r="GL59" i="97"/>
  <c r="GL47" i="97"/>
  <c r="GL44" i="97"/>
  <c r="GL41" i="97"/>
  <c r="GL38" i="97"/>
  <c r="GO64" i="97"/>
  <c r="GO61" i="97"/>
  <c r="GO58" i="97"/>
  <c r="GO55" i="97"/>
  <c r="GX22" i="97" s="1"/>
  <c r="GO52" i="97"/>
  <c r="GO49" i="97"/>
  <c r="GO46" i="97"/>
  <c r="GO43" i="97"/>
  <c r="GO40" i="97"/>
  <c r="GO37" i="97"/>
  <c r="GW4" i="97" s="1"/>
  <c r="GN64" i="97"/>
  <c r="GN52" i="97"/>
  <c r="DT24" i="97"/>
  <c r="AK18" i="97" a="1"/>
  <c r="AK18" i="97" s="1"/>
  <c r="AN18" i="97" s="1" a="1"/>
  <c r="AN18" i="97" s="1"/>
  <c r="AK16" i="97" a="1"/>
  <c r="AK16" i="97" s="1"/>
  <c r="AR16" i="97" s="1" a="1"/>
  <c r="AR16" i="97" s="1"/>
  <c r="AN21" i="97" a="1"/>
  <c r="AN21" i="97" s="1"/>
  <c r="CW12" i="97" a="1"/>
  <c r="CW12" i="97" s="1"/>
  <c r="CX12" i="97" a="1"/>
  <c r="CX12" i="97" s="1"/>
  <c r="CY12" i="97" a="1"/>
  <c r="CY12" i="97" s="1"/>
  <c r="CZ12" i="97" a="1"/>
  <c r="CZ12" i="97" s="1"/>
  <c r="DA12" i="97" a="1"/>
  <c r="DA12" i="97" s="1"/>
  <c r="DB12" i="97" a="1"/>
  <c r="DB12" i="97" s="1"/>
  <c r="CV12" i="97" a="1"/>
  <c r="CV12" i="97" s="1"/>
  <c r="DB16" i="97" a="1"/>
  <c r="DB16" i="97" s="1"/>
  <c r="CV16" i="97" a="1"/>
  <c r="CV16" i="97" s="1"/>
  <c r="CW16" i="97" a="1"/>
  <c r="CW16" i="97" s="1"/>
  <c r="CX16" i="97" a="1"/>
  <c r="CX16" i="97" s="1"/>
  <c r="CY16" i="97" a="1"/>
  <c r="CY16" i="97" s="1"/>
  <c r="CZ16" i="97" a="1"/>
  <c r="CZ16" i="97" s="1"/>
  <c r="DA16" i="97" a="1"/>
  <c r="DA16" i="97" s="1"/>
  <c r="CV13" i="97" a="1"/>
  <c r="CV13" i="97" s="1"/>
  <c r="CW13" i="97" a="1"/>
  <c r="CW13" i="97" s="1"/>
  <c r="CX13" i="97" a="1"/>
  <c r="CX13" i="97" s="1"/>
  <c r="CY13" i="97" a="1"/>
  <c r="CY13" i="97" s="1"/>
  <c r="CZ13" i="97" a="1"/>
  <c r="CZ13" i="97" s="1"/>
  <c r="DA13" i="97" a="1"/>
  <c r="DA13" i="97" s="1"/>
  <c r="DB13" i="97" a="1"/>
  <c r="DB13" i="97" s="1"/>
  <c r="CU26" i="97"/>
  <c r="CU25" i="97"/>
  <c r="CU11" i="97"/>
  <c r="CU5" i="97"/>
  <c r="CU19" i="97"/>
  <c r="CU9" i="97"/>
  <c r="CU8" i="97"/>
  <c r="CU15" i="97"/>
  <c r="CU27" i="97"/>
  <c r="CU23" i="97"/>
  <c r="CU4" i="97"/>
  <c r="CU10" i="97"/>
  <c r="CU24" i="97"/>
  <c r="AV45" i="97"/>
  <c r="BH45" i="97" s="1"/>
  <c r="BU22" i="97" s="1"/>
  <c r="CU7" i="97"/>
  <c r="CU21" i="97"/>
  <c r="CU22" i="97"/>
  <c r="CU17" i="97"/>
  <c r="AW38" i="97"/>
  <c r="BI38" i="97" s="1"/>
  <c r="CU6" i="97"/>
  <c r="CU18" i="97"/>
  <c r="CU20" i="97"/>
  <c r="CU14" i="97"/>
  <c r="AW45" i="97"/>
  <c r="BI22" i="97" s="1"/>
  <c r="AY38" i="97"/>
  <c r="BK15" i="97" s="1"/>
  <c r="AU45" i="97"/>
  <c r="AW36" i="97"/>
  <c r="BI13" i="97" s="1"/>
  <c r="AU44" i="97"/>
  <c r="AU36" i="97"/>
  <c r="BD43" i="97"/>
  <c r="BP43" i="97" s="1"/>
  <c r="AW30" i="97"/>
  <c r="BI30" i="97" s="1"/>
  <c r="BC43" i="97"/>
  <c r="BO20" i="97" s="1"/>
  <c r="BB29" i="97"/>
  <c r="BN29" i="97" s="1"/>
  <c r="BB27" i="97"/>
  <c r="BN4" i="97" s="1"/>
  <c r="BC42" i="97"/>
  <c r="BO42" i="97" s="1"/>
  <c r="AZ42" i="97"/>
  <c r="BL42" i="97" s="1"/>
  <c r="AW27" i="97"/>
  <c r="BI4" i="97" s="1"/>
  <c r="AZ41" i="97"/>
  <c r="BL41" i="97" s="1"/>
  <c r="AX41" i="97"/>
  <c r="BJ41" i="97" s="1"/>
  <c r="AX46" i="97"/>
  <c r="BJ23" i="97" s="1"/>
  <c r="AZ38" i="97"/>
  <c r="BL38" i="97" s="1"/>
  <c r="BO21" i="97"/>
  <c r="BO44" i="97"/>
  <c r="BV21" i="97" s="1"/>
  <c r="BN46" i="97"/>
  <c r="BN23" i="97"/>
  <c r="BK20" i="97"/>
  <c r="BK43" i="97"/>
  <c r="BO17" i="97"/>
  <c r="BO40" i="97"/>
  <c r="BL45" i="97"/>
  <c r="BL22" i="97"/>
  <c r="BH43" i="97"/>
  <c r="BH20" i="97"/>
  <c r="BK21" i="97"/>
  <c r="BK44" i="97"/>
  <c r="BP36" i="97"/>
  <c r="BP13" i="97"/>
  <c r="BJ44" i="97"/>
  <c r="BJ21" i="97"/>
  <c r="BH18" i="97"/>
  <c r="BH41" i="97"/>
  <c r="BP44" i="97"/>
  <c r="BP21" i="97"/>
  <c r="BH32" i="97"/>
  <c r="BH9" i="97"/>
  <c r="AK7" i="97" a="1"/>
  <c r="AK7" i="97" s="1"/>
  <c r="AN7" i="97" s="1" a="1"/>
  <c r="AN7" i="97" s="1"/>
  <c r="AZ39" i="97"/>
  <c r="BA31" i="97"/>
  <c r="AW35" i="97"/>
  <c r="AY29" i="97"/>
  <c r="AW34" i="97"/>
  <c r="AZ27" i="97"/>
  <c r="BO16" i="97"/>
  <c r="BO39" i="97"/>
  <c r="BC30" i="97"/>
  <c r="BB34" i="97"/>
  <c r="BA33" i="97"/>
  <c r="AV28" i="97"/>
  <c r="AY27" i="97"/>
  <c r="AV46" i="97"/>
  <c r="BB43" i="97"/>
  <c r="AY42" i="97"/>
  <c r="BB39" i="97"/>
  <c r="AV38" i="97"/>
  <c r="BB35" i="97"/>
  <c r="BA29" i="97"/>
  <c r="BA34" i="97"/>
  <c r="AX32" i="97"/>
  <c r="AZ36" i="97"/>
  <c r="BA42" i="97"/>
  <c r="AU60" i="97"/>
  <c r="AK4" i="97" a="1"/>
  <c r="AK4" i="97" s="1"/>
  <c r="AL4" i="97" s="1" a="1"/>
  <c r="AL4" i="97" s="1"/>
  <c r="BB30" i="97"/>
  <c r="BC29" i="97"/>
  <c r="AU67" i="97"/>
  <c r="AU61" i="97"/>
  <c r="AU55" i="97"/>
  <c r="AX27" i="97"/>
  <c r="AU46" i="97"/>
  <c r="BA43" i="97"/>
  <c r="AX42" i="97"/>
  <c r="BA39" i="97"/>
  <c r="BD37" i="97"/>
  <c r="AU35" i="97"/>
  <c r="AW33" i="97"/>
  <c r="BC36" i="97"/>
  <c r="BC28" i="97"/>
  <c r="BD34" i="97"/>
  <c r="BD39" i="97"/>
  <c r="BM4" i="97"/>
  <c r="BM27" i="97"/>
  <c r="AZ29" i="97"/>
  <c r="AU32" i="97"/>
  <c r="BA35" i="97"/>
  <c r="AU31" i="97"/>
  <c r="BB28" i="97"/>
  <c r="AU33" i="97"/>
  <c r="AK5" i="97" a="1"/>
  <c r="AK5" i="97" s="1"/>
  <c r="AO5" i="97" s="1" a="1"/>
  <c r="AO5" i="97" s="1"/>
  <c r="AV33" i="97"/>
  <c r="BD28" i="97"/>
  <c r="AX31" i="97"/>
  <c r="AX30" i="97"/>
  <c r="AK8" i="97" a="1"/>
  <c r="AK8" i="97" s="1"/>
  <c r="AL8" i="97" s="1" a="1"/>
  <c r="AL8" i="97" s="1"/>
  <c r="BD45" i="97"/>
  <c r="BP22" i="97" s="1"/>
  <c r="BB44" i="97"/>
  <c r="AZ43" i="97"/>
  <c r="AW42" i="97"/>
  <c r="BD40" i="97"/>
  <c r="AY39" i="97"/>
  <c r="BA37" i="97"/>
  <c r="AZ34" i="97"/>
  <c r="AU59" i="97"/>
  <c r="BI23" i="97"/>
  <c r="BI46" i="97"/>
  <c r="AK9" i="97" a="1"/>
  <c r="AK9" i="97" s="1"/>
  <c r="AO9" i="97" s="1" a="1"/>
  <c r="AO9" i="97" s="1"/>
  <c r="AU68" i="97"/>
  <c r="AU62" i="97"/>
  <c r="AU56" i="97"/>
  <c r="AV27" i="97"/>
  <c r="BC45" i="97"/>
  <c r="BO22" i="97" s="1"/>
  <c r="BA44" i="97"/>
  <c r="AV42" i="97"/>
  <c r="AX39" i="97"/>
  <c r="AY37" i="97"/>
  <c r="BC33" i="97"/>
  <c r="AY33" i="97"/>
  <c r="BD29" i="97"/>
  <c r="AU30" i="97"/>
  <c r="AW31" i="97"/>
  <c r="AV36" i="97"/>
  <c r="AV35" i="97"/>
  <c r="BD32" i="97"/>
  <c r="AX38" i="97"/>
  <c r="AU34" i="97"/>
  <c r="AZ30" i="97"/>
  <c r="BA36" i="97"/>
  <c r="BD46" i="97"/>
  <c r="BB45" i="97"/>
  <c r="BN22" i="97" s="1"/>
  <c r="AZ44" i="97"/>
  <c r="AX43" i="97"/>
  <c r="AU42" i="97"/>
  <c r="BB40" i="97"/>
  <c r="AW39" i="97"/>
  <c r="AX37" i="97"/>
  <c r="AX33" i="97"/>
  <c r="AU65" i="97"/>
  <c r="AV40" i="97"/>
  <c r="BM28" i="97"/>
  <c r="BM5" i="97"/>
  <c r="AZ28" i="97"/>
  <c r="AX36" i="97"/>
  <c r="AU39" i="97"/>
  <c r="BC32" i="97"/>
  <c r="AX29" i="97"/>
  <c r="BC31" i="97"/>
  <c r="AU69" i="97"/>
  <c r="AU63" i="97"/>
  <c r="BG17" i="97" s="1"/>
  <c r="AU57" i="97"/>
  <c r="AU51" i="97"/>
  <c r="BC46" i="97"/>
  <c r="BA45" i="97"/>
  <c r="BM22" i="97" s="1"/>
  <c r="AW43" i="97"/>
  <c r="BD41" i="97"/>
  <c r="BA40" i="97"/>
  <c r="AV39" i="97"/>
  <c r="AW37" i="97"/>
  <c r="BA32" i="97"/>
  <c r="BK23" i="97"/>
  <c r="BK46" i="97"/>
  <c r="BT23" i="97" s="1"/>
  <c r="BV4" i="97"/>
  <c r="AU50" i="97"/>
  <c r="AU66" i="97"/>
  <c r="AW41" i="97"/>
  <c r="AW32" i="97"/>
  <c r="BB33" i="97"/>
  <c r="AU28" i="97"/>
  <c r="AU27" i="97"/>
  <c r="BC41" i="97"/>
  <c r="AZ40" i="97"/>
  <c r="BD38" i="97"/>
  <c r="AU37" i="97"/>
  <c r="BU7" i="97"/>
  <c r="AU53" i="97"/>
  <c r="AL21" i="97" a="1"/>
  <c r="AL21" i="97" s="1"/>
  <c r="AK12" i="97" a="1"/>
  <c r="AK12" i="97" s="1"/>
  <c r="AN12" i="97" s="1" a="1"/>
  <c r="AN12" i="97" s="1"/>
  <c r="AZ33" i="97"/>
  <c r="AY36" i="97"/>
  <c r="AU54" i="97"/>
  <c r="BU8" i="97"/>
  <c r="BC35" i="97"/>
  <c r="AK23" i="97" a="1"/>
  <c r="AK23" i="97" s="1"/>
  <c r="AO23" i="97" s="1" a="1"/>
  <c r="AO23" i="97" s="1"/>
  <c r="AX34" i="97"/>
  <c r="AU38" i="97"/>
  <c r="AW29" i="97"/>
  <c r="AW28" i="97"/>
  <c r="AK17" i="97" a="1"/>
  <c r="AK17" i="97" s="1"/>
  <c r="AO17" i="97" s="1" a="1"/>
  <c r="AO17" i="97" s="1"/>
  <c r="AY28" i="97"/>
  <c r="AZ32" i="97"/>
  <c r="BB31" i="97"/>
  <c r="AV34" i="97"/>
  <c r="AW40" i="97"/>
  <c r="AK13" i="97" a="1"/>
  <c r="AK13" i="97" s="1"/>
  <c r="AO13" i="97" s="1" a="1"/>
  <c r="AO13" i="97" s="1"/>
  <c r="AY30" i="97"/>
  <c r="AY35" i="97"/>
  <c r="BC37" i="97"/>
  <c r="AY41" i="97"/>
  <c r="AZ31" i="97"/>
  <c r="BB32" i="97"/>
  <c r="AK22" i="97" a="1"/>
  <c r="AK22" i="97" s="1"/>
  <c r="AQ22" i="97" s="1" a="1"/>
  <c r="AQ22" i="97" s="1"/>
  <c r="AU29" i="97"/>
  <c r="BB37" i="97"/>
  <c r="AK15" i="97" a="1"/>
  <c r="AK15" i="97" s="1"/>
  <c r="AO15" i="97" s="1" a="1"/>
  <c r="AO15" i="97" s="1"/>
  <c r="AV31" i="97"/>
  <c r="AZ37" i="97"/>
  <c r="BB38" i="97"/>
  <c r="BA30" i="97"/>
  <c r="AU64" i="97"/>
  <c r="BG18" i="97" s="1"/>
  <c r="AU58" i="97"/>
  <c r="AU52" i="97"/>
  <c r="BD27" i="97"/>
  <c r="BA46" i="97"/>
  <c r="AY45" i="97"/>
  <c r="AW44" i="97"/>
  <c r="AU43" i="97"/>
  <c r="BB41" i="97"/>
  <c r="AY40" i="97"/>
  <c r="BC38" i="97"/>
  <c r="AY31" i="97"/>
  <c r="BB42" i="97"/>
  <c r="BJ35" i="97"/>
  <c r="BJ12" i="97"/>
  <c r="BD35" i="97"/>
  <c r="AV37" i="97"/>
  <c r="BC34" i="97"/>
  <c r="AK11" i="97" a="1"/>
  <c r="AK11" i="97" s="1"/>
  <c r="AR11" i="97" s="1" a="1"/>
  <c r="AR11" i="97" s="1"/>
  <c r="AX28" i="97"/>
  <c r="BD31" i="97"/>
  <c r="AZ35" i="97"/>
  <c r="AY34" i="97"/>
  <c r="AY32" i="97"/>
  <c r="AV30" i="97"/>
  <c r="AV29" i="97"/>
  <c r="BD33" i="97"/>
  <c r="AK20" i="97" a="1"/>
  <c r="AK20" i="97" s="1"/>
  <c r="AL20" i="97" s="1" a="1"/>
  <c r="AL20" i="97" s="1"/>
  <c r="BC27" i="97"/>
  <c r="AZ46" i="97"/>
  <c r="AX45" i="97"/>
  <c r="AV44" i="97"/>
  <c r="BD42" i="97"/>
  <c r="BA41" i="97"/>
  <c r="AX40" i="97"/>
  <c r="BA38" i="97"/>
  <c r="BB36" i="97"/>
  <c r="BD30" i="97"/>
  <c r="AL14" i="97" a="1"/>
  <c r="AL14" i="97" s="1"/>
  <c r="AM14" i="97" a="1"/>
  <c r="AM14" i="97" s="1"/>
  <c r="AN14" i="97" a="1"/>
  <c r="AN14" i="97" s="1"/>
  <c r="AO14" i="97" a="1"/>
  <c r="AO14" i="97" s="1"/>
  <c r="AP14" i="97" a="1"/>
  <c r="AP14" i="97" s="1"/>
  <c r="AQ14" i="97" a="1"/>
  <c r="AQ14" i="97" s="1"/>
  <c r="AR14" i="97" a="1"/>
  <c r="AR14" i="97" s="1"/>
  <c r="AP6" i="97" a="1"/>
  <c r="AP6" i="97" s="1"/>
  <c r="AQ6" i="97" a="1"/>
  <c r="AQ6" i="97" s="1"/>
  <c r="AR6" i="97" a="1"/>
  <c r="AR6" i="97" s="1"/>
  <c r="AN6" i="97" a="1"/>
  <c r="AN6" i="97" s="1"/>
  <c r="AL6" i="97" a="1"/>
  <c r="AL6" i="97" s="1"/>
  <c r="AM6" i="97" a="1"/>
  <c r="AM6" i="97" s="1"/>
  <c r="AO6" i="97" a="1"/>
  <c r="AO6" i="97" s="1"/>
  <c r="AL10" i="97" a="1"/>
  <c r="AL10" i="97" s="1"/>
  <c r="AM10" i="97" a="1"/>
  <c r="AM10" i="97" s="1"/>
  <c r="AN10" i="97" a="1"/>
  <c r="AN10" i="97" s="1"/>
  <c r="AO10" i="97" a="1"/>
  <c r="AO10" i="97" s="1"/>
  <c r="AP10" i="97" a="1"/>
  <c r="AP10" i="97" s="1"/>
  <c r="AQ10" i="97" a="1"/>
  <c r="AQ10" i="97" s="1"/>
  <c r="AR10" i="97" a="1"/>
  <c r="AR10" i="97" s="1"/>
  <c r="AM21" i="97" a="1"/>
  <c r="AM21" i="97" s="1"/>
  <c r="AR21" i="97" a="1"/>
  <c r="AR21" i="97" s="1"/>
  <c r="AQ21" i="97" a="1"/>
  <c r="AQ21" i="97" s="1"/>
  <c r="AP21" i="97" a="1"/>
  <c r="AP21" i="97" s="1"/>
  <c r="AO21" i="97" a="1"/>
  <c r="AO21" i="97" s="1"/>
  <c r="AA19" i="97"/>
  <c r="AA7" i="97"/>
  <c r="AE13" i="97"/>
  <c r="AC15" i="97"/>
  <c r="AA12" i="97"/>
  <c r="AA14" i="97"/>
  <c r="AA21" i="97"/>
  <c r="AA9" i="97"/>
  <c r="AA16" i="97"/>
  <c r="AG23" i="97"/>
  <c r="AG11" i="97"/>
  <c r="AF18" i="97"/>
  <c r="AF6" i="97"/>
  <c r="AB4" i="97"/>
  <c r="AD20" i="97"/>
  <c r="AD8" i="97"/>
  <c r="AB22" i="97"/>
  <c r="AB10" i="97"/>
  <c r="AB16" i="97"/>
  <c r="AC21" i="97"/>
  <c r="AE19" i="97"/>
  <c r="AA17" i="97"/>
  <c r="AD14" i="97"/>
  <c r="AF12" i="97"/>
  <c r="AC9" i="97"/>
  <c r="AE7" i="97"/>
  <c r="AA5" i="97"/>
  <c r="AA11" i="97"/>
  <c r="AF23" i="97"/>
  <c r="AA22" i="97"/>
  <c r="AC20" i="97"/>
  <c r="AE18" i="97"/>
  <c r="AG16" i="97"/>
  <c r="AB15" i="97"/>
  <c r="AD13" i="97"/>
  <c r="AF11" i="97"/>
  <c r="AA10" i="97"/>
  <c r="AC8" i="97"/>
  <c r="AE6" i="97"/>
  <c r="AE23" i="97"/>
  <c r="AG21" i="97"/>
  <c r="AB20" i="97"/>
  <c r="AD18" i="97"/>
  <c r="AF16" i="97"/>
  <c r="AA15" i="97"/>
  <c r="AC13" i="97"/>
  <c r="AE11" i="97"/>
  <c r="AG9" i="97"/>
  <c r="AB8" i="97"/>
  <c r="AD6" i="97"/>
  <c r="AD23" i="97"/>
  <c r="AF21" i="97"/>
  <c r="AA20" i="97"/>
  <c r="AC18" i="97"/>
  <c r="AE16" i="97"/>
  <c r="AG14" i="97"/>
  <c r="AB13" i="97"/>
  <c r="AD11" i="97"/>
  <c r="AF9" i="97"/>
  <c r="AA8" i="97"/>
  <c r="AC6" i="97"/>
  <c r="AC23" i="97"/>
  <c r="AE21" i="97"/>
  <c r="AG19" i="97"/>
  <c r="AB18" i="97"/>
  <c r="AD16" i="97"/>
  <c r="AF14" i="97"/>
  <c r="AA13" i="97"/>
  <c r="AC11" i="97"/>
  <c r="AE9" i="97"/>
  <c r="AG7" i="97"/>
  <c r="AB6" i="97"/>
  <c r="AA4" i="97"/>
  <c r="AB23" i="97"/>
  <c r="AD21" i="97"/>
  <c r="AF19" i="97"/>
  <c r="AA18" i="97"/>
  <c r="AC16" i="97"/>
  <c r="AE14" i="97"/>
  <c r="AG12" i="97"/>
  <c r="AB11" i="97"/>
  <c r="AD9" i="97"/>
  <c r="AF7" i="97"/>
  <c r="AA6" i="97"/>
  <c r="AA23" i="97"/>
  <c r="AF4" i="97"/>
  <c r="AG22" i="97"/>
  <c r="AB21" i="97"/>
  <c r="AD19" i="97"/>
  <c r="AF17" i="97"/>
  <c r="AC14" i="97"/>
  <c r="AE12" i="97"/>
  <c r="AG10" i="97"/>
  <c r="AB9" i="97"/>
  <c r="AD7" i="97"/>
  <c r="AF5" i="97"/>
  <c r="AG4" i="97"/>
  <c r="AG17" i="97"/>
  <c r="AE4" i="97"/>
  <c r="AF22" i="97"/>
  <c r="AC19" i="97"/>
  <c r="AE17" i="97"/>
  <c r="AG15" i="97"/>
  <c r="AB14" i="97"/>
  <c r="AD12" i="97"/>
  <c r="AF10" i="97"/>
  <c r="AC7" i="97"/>
  <c r="AE5" i="97"/>
  <c r="AG5" i="97"/>
  <c r="AD4" i="97"/>
  <c r="AE22" i="97"/>
  <c r="AG20" i="97"/>
  <c r="AB19" i="97"/>
  <c r="AD17" i="97"/>
  <c r="AF15" i="97"/>
  <c r="AC12" i="97"/>
  <c r="AE10" i="97"/>
  <c r="AG8" i="97"/>
  <c r="AB7" i="97"/>
  <c r="AD5" i="97"/>
  <c r="AC4" i="97"/>
  <c r="AD22" i="97"/>
  <c r="AF20" i="97"/>
  <c r="AC17" i="97"/>
  <c r="AE15" i="97"/>
  <c r="AG13" i="97"/>
  <c r="AB12" i="97"/>
  <c r="AD10" i="97"/>
  <c r="AF8" i="97"/>
  <c r="AC5" i="97"/>
  <c r="AC22" i="97"/>
  <c r="AE20" i="97"/>
  <c r="AG18" i="97"/>
  <c r="AB17" i="97"/>
  <c r="AD15" i="97"/>
  <c r="AF13" i="97"/>
  <c r="AC10" i="97"/>
  <c r="AE8" i="97"/>
  <c r="AG6" i="97"/>
  <c r="AB5" i="97"/>
  <c r="N294" i="75" a="1"/>
  <c r="N294" i="75" s="1"/>
  <c r="DV15" i="97" l="1"/>
  <c r="DV18" i="97"/>
  <c r="DV11" i="97"/>
  <c r="DV7" i="97"/>
  <c r="DV8" i="97"/>
  <c r="DV23" i="97"/>
  <c r="DV20" i="97"/>
  <c r="DV22" i="97"/>
  <c r="DV19" i="97"/>
  <c r="DV17" i="97"/>
  <c r="DW11" i="97"/>
  <c r="DV6" i="97"/>
  <c r="DV21" i="97"/>
  <c r="AQ18" i="97" a="1"/>
  <c r="AQ18" i="97" s="1"/>
  <c r="DV9" i="97"/>
  <c r="DV14" i="97"/>
  <c r="DV10" i="97"/>
  <c r="DV24" i="97"/>
  <c r="DW16" i="97"/>
  <c r="DX5" i="97"/>
  <c r="BI15" i="97"/>
  <c r="BI7" i="97"/>
  <c r="DW18" i="97"/>
  <c r="AQ16" i="97" a="1"/>
  <c r="AQ16" i="97" s="1"/>
  <c r="DW7" i="97"/>
  <c r="AR19" i="97" a="1"/>
  <c r="AR19" i="97" s="1"/>
  <c r="DW8" i="97"/>
  <c r="DX8" i="97" s="1"/>
  <c r="DW12" i="97"/>
  <c r="DW13" i="97"/>
  <c r="DX13" i="97" s="1"/>
  <c r="DW15" i="97"/>
  <c r="AL19" i="97" a="1"/>
  <c r="AL19" i="97" s="1"/>
  <c r="AM19" i="97" a="1"/>
  <c r="AM19" i="97" s="1"/>
  <c r="DW21" i="97"/>
  <c r="AO19" i="97" a="1"/>
  <c r="AO19" i="97" s="1"/>
  <c r="AN19" i="97" a="1"/>
  <c r="AN19" i="97" s="1"/>
  <c r="AP19" i="97" a="1"/>
  <c r="AP19" i="97" s="1"/>
  <c r="AO16" i="97" a="1"/>
  <c r="AO16" i="97" s="1"/>
  <c r="AN16" i="97" a="1"/>
  <c r="AN16" i="97" s="1"/>
  <c r="AP16" i="97" a="1"/>
  <c r="AP16" i="97" s="1"/>
  <c r="DW20" i="97"/>
  <c r="AM16" i="97" a="1"/>
  <c r="AM16" i="97" s="1"/>
  <c r="AL16" i="97" a="1"/>
  <c r="AL16" i="97" s="1"/>
  <c r="BP20" i="97"/>
  <c r="AM7" i="97" a="1"/>
  <c r="AM7" i="97" s="1"/>
  <c r="AL7" i="97" a="1"/>
  <c r="AL7" i="97" s="1"/>
  <c r="GU25" i="97"/>
  <c r="AR8" i="97" a="1"/>
  <c r="AR8" i="97" s="1"/>
  <c r="GS9" i="97"/>
  <c r="AQ7" i="97" a="1"/>
  <c r="AQ7" i="97" s="1"/>
  <c r="AO7" i="97" a="1"/>
  <c r="AO7" i="97" s="1"/>
  <c r="AR7" i="97" a="1"/>
  <c r="AR7" i="97" s="1"/>
  <c r="AM8" i="97" a="1"/>
  <c r="AM8" i="97" s="1"/>
  <c r="AP7" i="97" a="1"/>
  <c r="AP7" i="97" s="1"/>
  <c r="GW9" i="97"/>
  <c r="GV31" i="97"/>
  <c r="GV28" i="97"/>
  <c r="GV9" i="97"/>
  <c r="GS16" i="97"/>
  <c r="GV23" i="97"/>
  <c r="GS17" i="97"/>
  <c r="GT9" i="97"/>
  <c r="GT24" i="97"/>
  <c r="GU6" i="97"/>
  <c r="GV7" i="97"/>
  <c r="GX9" i="97"/>
  <c r="GU7" i="97"/>
  <c r="GU9" i="97"/>
  <c r="GT25" i="97"/>
  <c r="GW17" i="97"/>
  <c r="GX17" i="97"/>
  <c r="GW24" i="97"/>
  <c r="GX24" i="97"/>
  <c r="GW31" i="97"/>
  <c r="GT10" i="97"/>
  <c r="GS23" i="97"/>
  <c r="GX13" i="97"/>
  <c r="GR9" i="97"/>
  <c r="BO43" i="97"/>
  <c r="GX32" i="97"/>
  <c r="GX19" i="97"/>
  <c r="GS6" i="97"/>
  <c r="GT6" i="97"/>
  <c r="GW7" i="97"/>
  <c r="E54" i="96"/>
  <c r="F54" i="96" s="1"/>
  <c r="GV16" i="97"/>
  <c r="GU31" i="97"/>
  <c r="GX20" i="97"/>
  <c r="GU24" i="97"/>
  <c r="GT7" i="97"/>
  <c r="GW23" i="97"/>
  <c r="GV10" i="97"/>
  <c r="GR13" i="97"/>
  <c r="GX7" i="97"/>
  <c r="GV6" i="97"/>
  <c r="GU4" i="97"/>
  <c r="GR16" i="97"/>
  <c r="GX16" i="97"/>
  <c r="GS19" i="97"/>
  <c r="GT23" i="97"/>
  <c r="GU23" i="97"/>
  <c r="GX6" i="97"/>
  <c r="GR25" i="97"/>
  <c r="GS25" i="97"/>
  <c r="GR28" i="97"/>
  <c r="GR19" i="97"/>
  <c r="GT17" i="97"/>
  <c r="GS13" i="97"/>
  <c r="GR18" i="97"/>
  <c r="GS18" i="97"/>
  <c r="GT18" i="97"/>
  <c r="GU18" i="97"/>
  <c r="GV18" i="97"/>
  <c r="GW18" i="97"/>
  <c r="GX18" i="97"/>
  <c r="GU13" i="97"/>
  <c r="GW25" i="97"/>
  <c r="GW13" i="97"/>
  <c r="GW22" i="97"/>
  <c r="GV19" i="97"/>
  <c r="GS21" i="97"/>
  <c r="GT21" i="97"/>
  <c r="GU21" i="97"/>
  <c r="GV21" i="97"/>
  <c r="GW21" i="97"/>
  <c r="GX21" i="97"/>
  <c r="GR21" i="97"/>
  <c r="GW10" i="97"/>
  <c r="AR18" i="97" a="1"/>
  <c r="AR18" i="97" s="1"/>
  <c r="GT13" i="97"/>
  <c r="GR27" i="97"/>
  <c r="GS27" i="97"/>
  <c r="GT27" i="97"/>
  <c r="GU27" i="97"/>
  <c r="GV27" i="97"/>
  <c r="GW27" i="97"/>
  <c r="GX27" i="97"/>
  <c r="GU20" i="97"/>
  <c r="GW20" i="97"/>
  <c r="GT31" i="97"/>
  <c r="GT19" i="97"/>
  <c r="GW32" i="97"/>
  <c r="GT16" i="97"/>
  <c r="GW16" i="97"/>
  <c r="GR30" i="97"/>
  <c r="GS30" i="97"/>
  <c r="GT30" i="97"/>
  <c r="GU30" i="97"/>
  <c r="GV30" i="97"/>
  <c r="GW30" i="97"/>
  <c r="GX30" i="97"/>
  <c r="GS22" i="97"/>
  <c r="GU22" i="97"/>
  <c r="GX4" i="97"/>
  <c r="GV32" i="97"/>
  <c r="GT28" i="97"/>
  <c r="GW19" i="97"/>
  <c r="GW28" i="97"/>
  <c r="GS20" i="97"/>
  <c r="GS33" i="97"/>
  <c r="GT33" i="97"/>
  <c r="GU33" i="97"/>
  <c r="GV33" i="97"/>
  <c r="GW33" i="97"/>
  <c r="GX33" i="97"/>
  <c r="GR33" i="97"/>
  <c r="GX23" i="97"/>
  <c r="GS24" i="97"/>
  <c r="GR6" i="97"/>
  <c r="GU32" i="97"/>
  <c r="GR23" i="97"/>
  <c r="GR22" i="97"/>
  <c r="GV25" i="97"/>
  <c r="GW6" i="97"/>
  <c r="GX25" i="97"/>
  <c r="GR20" i="97"/>
  <c r="GT32" i="97"/>
  <c r="GR4" i="97"/>
  <c r="GX10" i="97"/>
  <c r="GV5" i="97"/>
  <c r="GW5" i="97"/>
  <c r="GX5" i="97"/>
  <c r="GR5" i="97"/>
  <c r="GS5" i="97"/>
  <c r="GT5" i="97"/>
  <c r="GU5" i="97"/>
  <c r="GU28" i="97"/>
  <c r="GR7" i="97"/>
  <c r="GT4" i="97"/>
  <c r="GS10" i="97"/>
  <c r="GR31" i="97"/>
  <c r="GU10" i="97"/>
  <c r="GS32" i="97"/>
  <c r="GV24" i="97"/>
  <c r="AO18" i="97" a="1"/>
  <c r="AO18" i="97" s="1"/>
  <c r="GR8" i="97"/>
  <c r="GS8" i="97"/>
  <c r="GT8" i="97"/>
  <c r="GU8" i="97"/>
  <c r="GV8" i="97"/>
  <c r="GW8" i="97"/>
  <c r="GX8" i="97"/>
  <c r="GX31" i="97"/>
  <c r="GU16" i="97"/>
  <c r="GV22" i="97"/>
  <c r="GV13" i="97"/>
  <c r="GV4" i="97"/>
  <c r="GR32" i="97"/>
  <c r="GU19" i="97"/>
  <c r="GR11" i="97"/>
  <c r="GS11" i="97"/>
  <c r="GT11" i="97"/>
  <c r="GU11" i="97"/>
  <c r="GV11" i="97"/>
  <c r="GW11" i="97"/>
  <c r="GX11" i="97"/>
  <c r="GX28" i="97"/>
  <c r="GS31" i="97"/>
  <c r="GR17" i="97"/>
  <c r="GS7" i="97"/>
  <c r="AP18" i="97" a="1"/>
  <c r="AP18" i="97" s="1"/>
  <c r="GS14" i="97"/>
  <c r="GT14" i="97"/>
  <c r="GU14" i="97"/>
  <c r="GV14" i="97"/>
  <c r="GW14" i="97"/>
  <c r="GX14" i="97"/>
  <c r="GR14" i="97"/>
  <c r="GS4" i="97"/>
  <c r="GT20" i="97"/>
  <c r="GV20" i="97"/>
  <c r="AL18" i="97" a="1"/>
  <c r="AL18" i="97" s="1"/>
  <c r="GS28" i="97"/>
  <c r="GT26" i="97"/>
  <c r="GU26" i="97"/>
  <c r="GV26" i="97"/>
  <c r="GW26" i="97"/>
  <c r="GX26" i="97"/>
  <c r="GR26" i="97"/>
  <c r="GS26" i="97"/>
  <c r="GU12" i="97"/>
  <c r="GV12" i="97"/>
  <c r="GW12" i="97"/>
  <c r="GX12" i="97"/>
  <c r="GR12" i="97"/>
  <c r="GT12" i="97"/>
  <c r="GS12" i="97"/>
  <c r="GT22" i="97"/>
  <c r="GU17" i="97"/>
  <c r="GV17" i="97"/>
  <c r="AM18" i="97" a="1"/>
  <c r="AM18" i="97" s="1"/>
  <c r="GW29" i="97"/>
  <c r="GX29" i="97"/>
  <c r="GR29" i="97"/>
  <c r="GS29" i="97"/>
  <c r="GT29" i="97"/>
  <c r="GU29" i="97"/>
  <c r="GV29" i="97"/>
  <c r="GX15" i="97"/>
  <c r="GR15" i="97"/>
  <c r="GS15" i="97"/>
  <c r="GV15" i="97"/>
  <c r="GT15" i="97"/>
  <c r="GU15" i="97"/>
  <c r="GW15" i="97"/>
  <c r="GR10" i="97"/>
  <c r="GR24" i="97"/>
  <c r="BG13" i="97"/>
  <c r="BL15" i="97"/>
  <c r="AM4" i="97" a="1"/>
  <c r="AM4" i="97" s="1"/>
  <c r="AL13" i="97" a="1"/>
  <c r="AL13" i="97" s="1"/>
  <c r="BG44" i="97"/>
  <c r="AN5" i="97" a="1"/>
  <c r="AN5" i="97" s="1"/>
  <c r="BN6" i="97"/>
  <c r="AP9" i="97" a="1"/>
  <c r="AP9" i="97" s="1"/>
  <c r="AL9" i="97" a="1"/>
  <c r="AL9" i="97" s="1"/>
  <c r="AM5" i="97" a="1"/>
  <c r="AM5" i="97" s="1"/>
  <c r="AL5" i="97" a="1"/>
  <c r="AL5" i="97" s="1"/>
  <c r="BH22" i="97"/>
  <c r="AR5" i="97" a="1"/>
  <c r="AR5" i="97" s="1"/>
  <c r="AQ5" i="97" a="1"/>
  <c r="AQ5" i="97" s="1"/>
  <c r="BG45" i="97"/>
  <c r="BL18" i="97"/>
  <c r="AP5" i="97" a="1"/>
  <c r="AP5" i="97" s="1"/>
  <c r="AM12" i="97" a="1"/>
  <c r="AM12" i="97" s="1"/>
  <c r="BJ18" i="97"/>
  <c r="BI36" i="97"/>
  <c r="AM13" i="97" a="1"/>
  <c r="AM13" i="97" s="1"/>
  <c r="AQ12" i="97" a="1"/>
  <c r="AQ12" i="97" s="1"/>
  <c r="BL19" i="97"/>
  <c r="AM22" i="97" a="1"/>
  <c r="AM22" i="97" s="1"/>
  <c r="AL12" i="97" a="1"/>
  <c r="AL12" i="97" s="1"/>
  <c r="AR12" i="97" a="1"/>
  <c r="AR12" i="97" s="1"/>
  <c r="AP12" i="97" a="1"/>
  <c r="AP12" i="97" s="1"/>
  <c r="AM20" i="97" a="1"/>
  <c r="AM20" i="97" s="1"/>
  <c r="AO12" i="97" a="1"/>
  <c r="AO12" i="97" s="1"/>
  <c r="BG21" i="97"/>
  <c r="CV11" i="97" a="1"/>
  <c r="CV11" i="97" s="1"/>
  <c r="CW11" i="97" a="1"/>
  <c r="CW11" i="97" s="1"/>
  <c r="CX11" i="97" a="1"/>
  <c r="CX11" i="97" s="1"/>
  <c r="CY11" i="97" a="1"/>
  <c r="CY11" i="97" s="1"/>
  <c r="CZ11" i="97" a="1"/>
  <c r="CZ11" i="97" s="1"/>
  <c r="DA11" i="97" a="1"/>
  <c r="DA11" i="97" s="1"/>
  <c r="DB11" i="97" a="1"/>
  <c r="DB11" i="97" s="1"/>
  <c r="DC16" i="97"/>
  <c r="CV4" i="97" a="1"/>
  <c r="CV4" i="97" s="1"/>
  <c r="CW4" i="97" a="1"/>
  <c r="CW4" i="97" s="1"/>
  <c r="CX4" i="97" a="1"/>
  <c r="CX4" i="97" s="1"/>
  <c r="CY4" i="97" a="1"/>
  <c r="CY4" i="97" s="1"/>
  <c r="CZ4" i="97" a="1"/>
  <c r="CZ4" i="97" s="1"/>
  <c r="DA4" i="97" a="1"/>
  <c r="DA4" i="97" s="1"/>
  <c r="DB4" i="97" a="1"/>
  <c r="DB4" i="97" s="1"/>
  <c r="BI27" i="97"/>
  <c r="BI45" i="97"/>
  <c r="BK38" i="97"/>
  <c r="CX20" i="97" a="1"/>
  <c r="CX20" i="97" s="1"/>
  <c r="CY20" i="97" a="1"/>
  <c r="CY20" i="97" s="1"/>
  <c r="CZ20" i="97" a="1"/>
  <c r="CZ20" i="97" s="1"/>
  <c r="DA20" i="97" a="1"/>
  <c r="DA20" i="97" s="1"/>
  <c r="DB20" i="97" a="1"/>
  <c r="DB20" i="97" s="1"/>
  <c r="CV20" i="97" a="1"/>
  <c r="CV20" i="97" s="1"/>
  <c r="CW20" i="97" a="1"/>
  <c r="CW20" i="97" s="1"/>
  <c r="CV23" i="97" a="1"/>
  <c r="CV23" i="97" s="1"/>
  <c r="CW23" i="97" a="1"/>
  <c r="CW23" i="97" s="1"/>
  <c r="CX23" i="97" a="1"/>
  <c r="CX23" i="97" s="1"/>
  <c r="CY23" i="97" a="1"/>
  <c r="CY23" i="97" s="1"/>
  <c r="CZ23" i="97" a="1"/>
  <c r="CZ23" i="97" s="1"/>
  <c r="DA23" i="97" a="1"/>
  <c r="DA23" i="97" s="1"/>
  <c r="DB23" i="97" a="1"/>
  <c r="DB23" i="97" s="1"/>
  <c r="AR13" i="97" a="1"/>
  <c r="AR13" i="97" s="1"/>
  <c r="AR15" i="97" a="1"/>
  <c r="AR15" i="97" s="1"/>
  <c r="AQ15" i="97" a="1"/>
  <c r="AQ15" i="97" s="1"/>
  <c r="CY14" i="97" a="1"/>
  <c r="CY14" i="97" s="1"/>
  <c r="CZ14" i="97" a="1"/>
  <c r="CZ14" i="97" s="1"/>
  <c r="DA14" i="97" a="1"/>
  <c r="DA14" i="97" s="1"/>
  <c r="DB14" i="97" a="1"/>
  <c r="DB14" i="97" s="1"/>
  <c r="CV14" i="97" a="1"/>
  <c r="CV14" i="97" s="1"/>
  <c r="CW14" i="97" a="1"/>
  <c r="CW14" i="97" s="1"/>
  <c r="CX14" i="97" a="1"/>
  <c r="CX14" i="97" s="1"/>
  <c r="AR4" i="97" a="1"/>
  <c r="AR4" i="97" s="1"/>
  <c r="AQ4" i="97" a="1"/>
  <c r="AQ4" i="97" s="1"/>
  <c r="AN17" i="97" a="1"/>
  <c r="AN17" i="97" s="1"/>
  <c r="CX18" i="97" a="1"/>
  <c r="CX18" i="97" s="1"/>
  <c r="CY18" i="97" a="1"/>
  <c r="CY18" i="97" s="1"/>
  <c r="CZ18" i="97" a="1"/>
  <c r="CZ18" i="97" s="1"/>
  <c r="DA18" i="97" a="1"/>
  <c r="DA18" i="97" s="1"/>
  <c r="DB18" i="97" a="1"/>
  <c r="DB18" i="97" s="1"/>
  <c r="CV18" i="97" a="1"/>
  <c r="CV18" i="97" s="1"/>
  <c r="CW18" i="97" a="1"/>
  <c r="CW18" i="97" s="1"/>
  <c r="CX27" i="97" a="1"/>
  <c r="CX27" i="97" s="1"/>
  <c r="CY27" i="97" a="1"/>
  <c r="CY27" i="97" s="1"/>
  <c r="CZ27" i="97" a="1"/>
  <c r="CZ27" i="97" s="1"/>
  <c r="DA27" i="97" a="1"/>
  <c r="DA27" i="97" s="1"/>
  <c r="DB27" i="97" a="1"/>
  <c r="DB27" i="97" s="1"/>
  <c r="CV27" i="97" a="1"/>
  <c r="CV27" i="97" s="1"/>
  <c r="CW27" i="97" a="1"/>
  <c r="CW27" i="97" s="1"/>
  <c r="DC12" i="97"/>
  <c r="CV25" i="97" a="1"/>
  <c r="CV25" i="97" s="1"/>
  <c r="CW25" i="97" a="1"/>
  <c r="CW25" i="97" s="1"/>
  <c r="CX25" i="97" a="1"/>
  <c r="CX25" i="97" s="1"/>
  <c r="CY25" i="97" a="1"/>
  <c r="CY25" i="97" s="1"/>
  <c r="CZ25" i="97" a="1"/>
  <c r="CZ25" i="97" s="1"/>
  <c r="DA25" i="97" a="1"/>
  <c r="DA25" i="97" s="1"/>
  <c r="DB25" i="97" a="1"/>
  <c r="DB25" i="97" s="1"/>
  <c r="CV10" i="97" a="1"/>
  <c r="CV10" i="97" s="1"/>
  <c r="CW10" i="97" a="1"/>
  <c r="CW10" i="97" s="1"/>
  <c r="CX10" i="97" a="1"/>
  <c r="CX10" i="97" s="1"/>
  <c r="CY10" i="97" a="1"/>
  <c r="CY10" i="97" s="1"/>
  <c r="CZ10" i="97" a="1"/>
  <c r="CZ10" i="97" s="1"/>
  <c r="DA10" i="97" a="1"/>
  <c r="DA10" i="97" s="1"/>
  <c r="DB10" i="97" a="1"/>
  <c r="DB10" i="97" s="1"/>
  <c r="AP4" i="97" a="1"/>
  <c r="AP4" i="97" s="1"/>
  <c r="AR23" i="97" a="1"/>
  <c r="AR23" i="97" s="1"/>
  <c r="CW6" i="97" a="1"/>
  <c r="CW6" i="97" s="1"/>
  <c r="CX6" i="97" a="1"/>
  <c r="CX6" i="97" s="1"/>
  <c r="CY6" i="97" a="1"/>
  <c r="CY6" i="97" s="1"/>
  <c r="CZ6" i="97" a="1"/>
  <c r="CZ6" i="97" s="1"/>
  <c r="DA6" i="97" a="1"/>
  <c r="DA6" i="97" s="1"/>
  <c r="DB6" i="97" a="1"/>
  <c r="DB6" i="97" s="1"/>
  <c r="CV6" i="97" a="1"/>
  <c r="CV6" i="97" s="1"/>
  <c r="CW15" i="97" a="1"/>
  <c r="CW15" i="97" s="1"/>
  <c r="CX15" i="97" a="1"/>
  <c r="CX15" i="97" s="1"/>
  <c r="CZ15" i="97" a="1"/>
  <c r="CZ15" i="97" s="1"/>
  <c r="DA15" i="97" a="1"/>
  <c r="DA15" i="97" s="1"/>
  <c r="CY15" i="97" a="1"/>
  <c r="CY15" i="97" s="1"/>
  <c r="DB15" i="97" a="1"/>
  <c r="DB15" i="97" s="1"/>
  <c r="CV15" i="97" a="1"/>
  <c r="CV15" i="97" s="1"/>
  <c r="CW8" i="97" a="1"/>
  <c r="CW8" i="97" s="1"/>
  <c r="CX8" i="97" a="1"/>
  <c r="CX8" i="97" s="1"/>
  <c r="CY8" i="97" a="1"/>
  <c r="CY8" i="97" s="1"/>
  <c r="CZ8" i="97" a="1"/>
  <c r="CZ8" i="97" s="1"/>
  <c r="DA8" i="97" a="1"/>
  <c r="DA8" i="97" s="1"/>
  <c r="DB8" i="97" a="1"/>
  <c r="DB8" i="97" s="1"/>
  <c r="CV8" i="97" a="1"/>
  <c r="CV8" i="97" s="1"/>
  <c r="CV24" i="97" a="1"/>
  <c r="CV24" i="97" s="1"/>
  <c r="CW24" i="97" a="1"/>
  <c r="CW24" i="97" s="1"/>
  <c r="CX24" i="97" a="1"/>
  <c r="CX24" i="97" s="1"/>
  <c r="CY24" i="97" a="1"/>
  <c r="CY24" i="97" s="1"/>
  <c r="CZ24" i="97" a="1"/>
  <c r="CZ24" i="97" s="1"/>
  <c r="DA24" i="97" a="1"/>
  <c r="DA24" i="97" s="1"/>
  <c r="DB24" i="97" a="1"/>
  <c r="DB24" i="97" s="1"/>
  <c r="AN4" i="97" a="1"/>
  <c r="AN4" i="97" s="1"/>
  <c r="AM23" i="97" a="1"/>
  <c r="AM23" i="97" s="1"/>
  <c r="BO19" i="97"/>
  <c r="DB17" i="97" a="1"/>
  <c r="DB17" i="97" s="1"/>
  <c r="CV17" i="97" a="1"/>
  <c r="CV17" i="97" s="1"/>
  <c r="CW17" i="97" a="1"/>
  <c r="CW17" i="97" s="1"/>
  <c r="CX17" i="97" a="1"/>
  <c r="CX17" i="97" s="1"/>
  <c r="CY17" i="97" a="1"/>
  <c r="CY17" i="97" s="1"/>
  <c r="CZ17" i="97" a="1"/>
  <c r="CZ17" i="97" s="1"/>
  <c r="DA17" i="97" a="1"/>
  <c r="DA17" i="97" s="1"/>
  <c r="DA9" i="97" a="1"/>
  <c r="DA9" i="97" s="1"/>
  <c r="DB9" i="97" a="1"/>
  <c r="DB9" i="97" s="1"/>
  <c r="CV9" i="97" a="1"/>
  <c r="CV9" i="97" s="1"/>
  <c r="CW9" i="97" a="1"/>
  <c r="CW9" i="97" s="1"/>
  <c r="CX9" i="97" a="1"/>
  <c r="CX9" i="97" s="1"/>
  <c r="CY9" i="97" a="1"/>
  <c r="CY9" i="97" s="1"/>
  <c r="CZ9" i="97" a="1"/>
  <c r="CZ9" i="97" s="1"/>
  <c r="CV26" i="97" a="1"/>
  <c r="CV26" i="97" s="1"/>
  <c r="CW26" i="97" a="1"/>
  <c r="CW26" i="97" s="1"/>
  <c r="CX26" i="97" a="1"/>
  <c r="CX26" i="97" s="1"/>
  <c r="CY26" i="97" a="1"/>
  <c r="CY26" i="97" s="1"/>
  <c r="CZ26" i="97" a="1"/>
  <c r="CZ26" i="97" s="1"/>
  <c r="DA26" i="97" a="1"/>
  <c r="DA26" i="97" s="1"/>
  <c r="DB26" i="97" a="1"/>
  <c r="DB26" i="97" s="1"/>
  <c r="AO4" i="97" a="1"/>
  <c r="AO4" i="97" s="1"/>
  <c r="AL23" i="97" a="1"/>
  <c r="AL23" i="97" s="1"/>
  <c r="DA22" i="97" a="1"/>
  <c r="DA22" i="97" s="1"/>
  <c r="DB22" i="97" a="1"/>
  <c r="DB22" i="97" s="1"/>
  <c r="CV22" i="97" a="1"/>
  <c r="CV22" i="97" s="1"/>
  <c r="CW22" i="97" a="1"/>
  <c r="CW22" i="97" s="1"/>
  <c r="CX22" i="97" a="1"/>
  <c r="CX22" i="97" s="1"/>
  <c r="CY22" i="97" a="1"/>
  <c r="CY22" i="97" s="1"/>
  <c r="CZ22" i="97" a="1"/>
  <c r="CZ22" i="97" s="1"/>
  <c r="DA19" i="97" a="1"/>
  <c r="DA19" i="97" s="1"/>
  <c r="DB19" i="97" a="1"/>
  <c r="DB19" i="97" s="1"/>
  <c r="CV19" i="97" a="1"/>
  <c r="CV19" i="97" s="1"/>
  <c r="CW19" i="97" a="1"/>
  <c r="CW19" i="97" s="1"/>
  <c r="CX19" i="97" a="1"/>
  <c r="CX19" i="97" s="1"/>
  <c r="CY19" i="97" a="1"/>
  <c r="CY19" i="97" s="1"/>
  <c r="CZ19" i="97" a="1"/>
  <c r="CZ19" i="97" s="1"/>
  <c r="DC13" i="97"/>
  <c r="AN23" i="97" a="1"/>
  <c r="AN23" i="97" s="1"/>
  <c r="AP13" i="97" a="1"/>
  <c r="AP13" i="97" s="1"/>
  <c r="AN13" i="97" a="1"/>
  <c r="AN13" i="97" s="1"/>
  <c r="DA21" i="97" a="1"/>
  <c r="DA21" i="97" s="1"/>
  <c r="DB21" i="97" a="1"/>
  <c r="DB21" i="97" s="1"/>
  <c r="CV21" i="97" a="1"/>
  <c r="CV21" i="97" s="1"/>
  <c r="CW21" i="97" a="1"/>
  <c r="CW21" i="97" s="1"/>
  <c r="CX21" i="97" a="1"/>
  <c r="CX21" i="97" s="1"/>
  <c r="CY21" i="97" a="1"/>
  <c r="CY21" i="97" s="1"/>
  <c r="CZ21" i="97" a="1"/>
  <c r="CZ21" i="97" s="1"/>
  <c r="DA5" i="97" a="1"/>
  <c r="DA5" i="97" s="1"/>
  <c r="DB5" i="97" a="1"/>
  <c r="DB5" i="97" s="1"/>
  <c r="CV5" i="97" a="1"/>
  <c r="CV5" i="97" s="1"/>
  <c r="CW5" i="97" a="1"/>
  <c r="CW5" i="97" s="1"/>
  <c r="CX5" i="97" a="1"/>
  <c r="CX5" i="97" s="1"/>
  <c r="CY5" i="97" a="1"/>
  <c r="CY5" i="97" s="1"/>
  <c r="CZ5" i="97" a="1"/>
  <c r="CZ5" i="97" s="1"/>
  <c r="CZ7" i="97" a="1"/>
  <c r="CZ7" i="97" s="1"/>
  <c r="DA7" i="97" a="1"/>
  <c r="DA7" i="97" s="1"/>
  <c r="DB7" i="97" a="1"/>
  <c r="DB7" i="97" s="1"/>
  <c r="CV7" i="97" a="1"/>
  <c r="CV7" i="97" s="1"/>
  <c r="CW7" i="97" a="1"/>
  <c r="CW7" i="97" s="1"/>
  <c r="CX7" i="97" a="1"/>
  <c r="CX7" i="97" s="1"/>
  <c r="CY7" i="97" a="1"/>
  <c r="CY7" i="97" s="1"/>
  <c r="BN27" i="97"/>
  <c r="AQ23" i="97" a="1"/>
  <c r="AQ23" i="97" s="1"/>
  <c r="AQ13" i="97" a="1"/>
  <c r="AQ13" i="97" s="1"/>
  <c r="AP23" i="97" a="1"/>
  <c r="AP23" i="97" s="1"/>
  <c r="AN15" i="97" a="1"/>
  <c r="AN15" i="97" s="1"/>
  <c r="BJ46" i="97"/>
  <c r="AQ11" i="97" a="1"/>
  <c r="AQ11" i="97" s="1"/>
  <c r="BH31" i="97"/>
  <c r="BH8" i="97"/>
  <c r="BI40" i="97"/>
  <c r="BI17" i="97"/>
  <c r="BP23" i="97"/>
  <c r="BP46" i="97"/>
  <c r="BG33" i="97"/>
  <c r="BG10" i="97"/>
  <c r="BN43" i="97"/>
  <c r="BN20" i="97"/>
  <c r="BL46" i="97"/>
  <c r="BV23" i="97" s="1"/>
  <c r="BL23" i="97"/>
  <c r="BG43" i="97"/>
  <c r="BG20" i="97"/>
  <c r="BH34" i="97"/>
  <c r="BH11" i="97"/>
  <c r="BI18" i="97"/>
  <c r="BI41" i="97"/>
  <c r="BO23" i="97"/>
  <c r="BO46" i="97"/>
  <c r="BG39" i="97"/>
  <c r="BG16" i="97"/>
  <c r="BM36" i="97"/>
  <c r="BM13" i="97"/>
  <c r="BL20" i="97"/>
  <c r="BL43" i="97"/>
  <c r="BN28" i="97"/>
  <c r="BN5" i="97"/>
  <c r="BP11" i="97"/>
  <c r="BP34" i="97"/>
  <c r="BH23" i="97"/>
  <c r="BH46" i="97"/>
  <c r="BK29" i="97"/>
  <c r="BV6" i="97" s="1"/>
  <c r="BK6" i="97"/>
  <c r="BO35" i="97"/>
  <c r="BO12" i="97"/>
  <c r="BI32" i="97"/>
  <c r="BI9" i="97"/>
  <c r="BO9" i="97"/>
  <c r="BO32" i="97"/>
  <c r="BI19" i="97"/>
  <c r="BI42" i="97"/>
  <c r="BP16" i="97"/>
  <c r="BP39" i="97"/>
  <c r="BU16" i="97" s="1"/>
  <c r="BI34" i="97"/>
  <c r="BI11" i="97"/>
  <c r="AP11" i="97" a="1"/>
  <c r="AP11" i="97" s="1"/>
  <c r="AP22" i="97" a="1"/>
  <c r="AP22" i="97" s="1"/>
  <c r="AM17" i="97" a="1"/>
  <c r="AM17" i="97" s="1"/>
  <c r="BO11" i="97"/>
  <c r="BO34" i="97"/>
  <c r="AO8" i="97" a="1"/>
  <c r="AO8" i="97" s="1"/>
  <c r="AP20" i="97" a="1"/>
  <c r="AP20" i="97" s="1"/>
  <c r="AO11" i="97" a="1"/>
  <c r="AO11" i="97" s="1"/>
  <c r="AN22" i="97" a="1"/>
  <c r="AN22" i="97" s="1"/>
  <c r="AL17" i="97" a="1"/>
  <c r="AL17" i="97" s="1"/>
  <c r="BO27" i="97"/>
  <c r="BO4" i="97"/>
  <c r="BH37" i="97"/>
  <c r="BH14" i="97"/>
  <c r="BI44" i="97"/>
  <c r="BI21" i="97"/>
  <c r="BN37" i="97"/>
  <c r="BN14" i="97"/>
  <c r="BN31" i="97"/>
  <c r="BN8" i="97"/>
  <c r="BJ13" i="97"/>
  <c r="BJ36" i="97"/>
  <c r="BL30" i="97"/>
  <c r="BL7" i="97"/>
  <c r="BN21" i="97"/>
  <c r="BN44" i="97"/>
  <c r="BG31" i="97"/>
  <c r="BG8" i="97"/>
  <c r="BO5" i="97"/>
  <c r="BO28" i="97"/>
  <c r="BK4" i="97"/>
  <c r="BK27" i="97"/>
  <c r="BI12" i="97"/>
  <c r="BI35" i="97"/>
  <c r="BG40" i="97"/>
  <c r="BG11" i="97"/>
  <c r="BG34" i="97"/>
  <c r="BJ38" i="97"/>
  <c r="BJ15" i="97"/>
  <c r="BN30" i="97"/>
  <c r="BN7" i="97"/>
  <c r="BL36" i="97"/>
  <c r="BL13" i="97"/>
  <c r="BM10" i="97"/>
  <c r="BM33" i="97"/>
  <c r="BL39" i="97"/>
  <c r="BL16" i="97"/>
  <c r="BG41" i="97"/>
  <c r="BL29" i="97"/>
  <c r="BL6" i="97"/>
  <c r="BG12" i="97"/>
  <c r="BG35" i="97"/>
  <c r="BJ32" i="97"/>
  <c r="BJ9" i="97"/>
  <c r="BN34" i="97"/>
  <c r="BN11" i="97"/>
  <c r="BJ45" i="97"/>
  <c r="BV22" i="97" s="1"/>
  <c r="BJ22" i="97"/>
  <c r="BP35" i="97"/>
  <c r="BP12" i="97"/>
  <c r="BM8" i="97"/>
  <c r="BM31" i="97"/>
  <c r="BM46" i="97"/>
  <c r="BM23" i="97"/>
  <c r="BJ33" i="97"/>
  <c r="BJ10" i="97"/>
  <c r="AL11" i="97" a="1"/>
  <c r="AL11" i="97" s="1"/>
  <c r="AL22" i="97" a="1"/>
  <c r="AL22" i="97" s="1"/>
  <c r="BP32" i="97"/>
  <c r="BP9" i="97"/>
  <c r="BJ7" i="97"/>
  <c r="BJ30" i="97"/>
  <c r="AP8" i="97" a="1"/>
  <c r="AP8" i="97" s="1"/>
  <c r="AM9" i="97" a="1"/>
  <c r="AM9" i="97" s="1"/>
  <c r="AL15" i="97" a="1"/>
  <c r="AL15" i="97" s="1"/>
  <c r="AR22" i="97" a="1"/>
  <c r="AR22" i="97" s="1"/>
  <c r="BN36" i="97"/>
  <c r="BN13" i="97"/>
  <c r="BH7" i="97"/>
  <c r="BH30" i="97"/>
  <c r="BN42" i="97"/>
  <c r="BN19" i="97"/>
  <c r="BL8" i="97"/>
  <c r="BL31" i="97"/>
  <c r="BK13" i="97"/>
  <c r="BK36" i="97"/>
  <c r="BP38" i="97"/>
  <c r="BP15" i="97"/>
  <c r="BM9" i="97"/>
  <c r="BM32" i="97"/>
  <c r="BI39" i="97"/>
  <c r="BI16" i="97"/>
  <c r="BH12" i="97"/>
  <c r="BH35" i="97"/>
  <c r="BJ39" i="97"/>
  <c r="BJ16" i="97"/>
  <c r="BJ8" i="97"/>
  <c r="BJ31" i="97"/>
  <c r="BP37" i="97"/>
  <c r="BP14" i="97"/>
  <c r="BM34" i="97"/>
  <c r="BM11" i="97"/>
  <c r="BO30" i="97"/>
  <c r="BO7" i="97"/>
  <c r="BG6" i="97"/>
  <c r="BG29" i="97"/>
  <c r="BL28" i="97"/>
  <c r="BL5" i="97"/>
  <c r="AO22" i="97" a="1"/>
  <c r="AO22" i="97" s="1"/>
  <c r="BK28" i="97"/>
  <c r="BK5" i="97"/>
  <c r="BP30" i="97"/>
  <c r="BP7" i="97"/>
  <c r="BK14" i="97"/>
  <c r="BK37" i="97"/>
  <c r="AN8" i="97" a="1"/>
  <c r="AN8" i="97" s="1"/>
  <c r="AM15" i="97" a="1"/>
  <c r="AM15" i="97" s="1"/>
  <c r="BM15" i="97"/>
  <c r="BM38" i="97"/>
  <c r="BK9" i="97"/>
  <c r="BK32" i="97"/>
  <c r="BK41" i="97"/>
  <c r="BK18" i="97"/>
  <c r="BI28" i="97"/>
  <c r="BI5" i="97"/>
  <c r="BL33" i="97"/>
  <c r="BL10" i="97"/>
  <c r="BL40" i="97"/>
  <c r="BV17" i="97" s="1"/>
  <c r="BL17" i="97"/>
  <c r="BI14" i="97"/>
  <c r="BI37" i="97"/>
  <c r="BN40" i="97"/>
  <c r="BN17" i="97"/>
  <c r="BH13" i="97"/>
  <c r="BH36" i="97"/>
  <c r="BH19" i="97"/>
  <c r="BH42" i="97"/>
  <c r="BP5" i="97"/>
  <c r="BP28" i="97"/>
  <c r="BV5" i="97" s="1"/>
  <c r="BM16" i="97"/>
  <c r="BM39" i="97"/>
  <c r="BM29" i="97"/>
  <c r="BM6" i="97"/>
  <c r="BK45" i="97"/>
  <c r="BK22" i="97"/>
  <c r="BO29" i="97"/>
  <c r="BO6" i="97"/>
  <c r="BO10" i="97"/>
  <c r="BO33" i="97"/>
  <c r="BN9" i="97"/>
  <c r="BN32" i="97"/>
  <c r="AR20" i="97" a="1"/>
  <c r="AR20" i="97" s="1"/>
  <c r="BJ40" i="97"/>
  <c r="BJ17" i="97"/>
  <c r="BK34" i="97"/>
  <c r="BK11" i="97"/>
  <c r="BO37" i="97"/>
  <c r="BO14" i="97"/>
  <c r="BI6" i="97"/>
  <c r="BI29" i="97"/>
  <c r="BO41" i="97"/>
  <c r="BO18" i="97"/>
  <c r="BH39" i="97"/>
  <c r="BH16" i="97"/>
  <c r="BG36" i="97"/>
  <c r="BG19" i="97"/>
  <c r="BG42" i="97"/>
  <c r="BI8" i="97"/>
  <c r="BI31" i="97"/>
  <c r="BM21" i="97"/>
  <c r="BM44" i="97"/>
  <c r="BU21" i="97" s="1"/>
  <c r="BL34" i="97"/>
  <c r="BL11" i="97"/>
  <c r="BH33" i="97"/>
  <c r="BH10" i="97"/>
  <c r="BJ19" i="97"/>
  <c r="BJ42" i="97"/>
  <c r="BN35" i="97"/>
  <c r="BN12" i="97"/>
  <c r="BL9" i="97"/>
  <c r="BL32" i="97"/>
  <c r="BO36" i="97"/>
  <c r="BO13" i="97"/>
  <c r="AN20" i="97" a="1"/>
  <c r="AN20" i="97" s="1"/>
  <c r="BP10" i="97"/>
  <c r="BP33" i="97"/>
  <c r="BI33" i="97"/>
  <c r="BI10" i="97"/>
  <c r="AQ20" i="97" a="1"/>
  <c r="AQ20" i="97" s="1"/>
  <c r="BH6" i="97"/>
  <c r="BH29" i="97"/>
  <c r="BJ14" i="97"/>
  <c r="BJ37" i="97"/>
  <c r="AQ9" i="97" a="1"/>
  <c r="AQ9" i="97" s="1"/>
  <c r="BM41" i="97"/>
  <c r="BM18" i="97"/>
  <c r="BL35" i="97"/>
  <c r="BL12" i="97"/>
  <c r="BK8" i="97"/>
  <c r="BK31" i="97"/>
  <c r="BM30" i="97"/>
  <c r="BM7" i="97"/>
  <c r="BK35" i="97"/>
  <c r="BK12" i="97"/>
  <c r="BG38" i="97"/>
  <c r="BU15" i="97" s="1"/>
  <c r="BG15" i="97"/>
  <c r="BG27" i="97"/>
  <c r="BG4" i="97"/>
  <c r="BM40" i="97"/>
  <c r="BM17" i="97"/>
  <c r="BJ20" i="97"/>
  <c r="BJ43" i="97"/>
  <c r="BT20" i="97" s="1"/>
  <c r="BG7" i="97"/>
  <c r="BG30" i="97"/>
  <c r="BM14" i="97"/>
  <c r="BM37" i="97"/>
  <c r="BM20" i="97"/>
  <c r="BM43" i="97"/>
  <c r="BU20" i="97" s="1"/>
  <c r="BH38" i="97"/>
  <c r="BH15" i="97"/>
  <c r="BL4" i="97"/>
  <c r="BL27" i="97"/>
  <c r="BN41" i="97"/>
  <c r="BW18" i="97" s="1"/>
  <c r="BN18" i="97"/>
  <c r="AN11" i="97" a="1"/>
  <c r="AN11" i="97" s="1"/>
  <c r="BM42" i="97"/>
  <c r="BM19" i="97"/>
  <c r="AM11" i="97" a="1"/>
  <c r="AM11" i="97" s="1"/>
  <c r="BG32" i="97"/>
  <c r="BG9" i="97"/>
  <c r="BP27" i="97"/>
  <c r="BP4" i="97"/>
  <c r="AQ8" i="97" a="1"/>
  <c r="AQ8" i="97" s="1"/>
  <c r="AN9" i="97" a="1"/>
  <c r="AN9" i="97" s="1"/>
  <c r="AP15" i="97" a="1"/>
  <c r="AP15" i="97" s="1"/>
  <c r="AP17" i="97" a="1"/>
  <c r="AP17" i="97" s="1"/>
  <c r="BP42" i="97"/>
  <c r="BP19" i="97"/>
  <c r="BP31" i="97"/>
  <c r="BP8" i="97"/>
  <c r="BO15" i="97"/>
  <c r="BO38" i="97"/>
  <c r="BN15" i="97"/>
  <c r="BN38" i="97"/>
  <c r="BK7" i="97"/>
  <c r="BK30" i="97"/>
  <c r="BJ34" i="97"/>
  <c r="BJ11" i="97"/>
  <c r="BG5" i="97"/>
  <c r="BG28" i="97"/>
  <c r="BP41" i="97"/>
  <c r="BU18" i="97" s="1"/>
  <c r="BP18" i="97"/>
  <c r="BO31" i="97"/>
  <c r="BO8" i="97"/>
  <c r="BH40" i="97"/>
  <c r="BH17" i="97"/>
  <c r="BL21" i="97"/>
  <c r="BL44" i="97"/>
  <c r="BP29" i="97"/>
  <c r="BP6" i="97"/>
  <c r="BH4" i="97"/>
  <c r="BH27" i="97"/>
  <c r="BK39" i="97"/>
  <c r="BK16" i="97"/>
  <c r="BG22" i="97"/>
  <c r="BG23" i="97"/>
  <c r="BG46" i="97"/>
  <c r="BN16" i="97"/>
  <c r="BN39" i="97"/>
  <c r="BM35" i="97"/>
  <c r="BW12" i="97" s="1"/>
  <c r="BM12" i="97"/>
  <c r="BH28" i="97"/>
  <c r="BH5" i="97"/>
  <c r="BG37" i="97"/>
  <c r="BG14" i="97"/>
  <c r="AR17" i="97" a="1"/>
  <c r="AR17" i="97" s="1"/>
  <c r="AQ17" i="97" a="1"/>
  <c r="AQ17" i="97" s="1"/>
  <c r="AR9" i="97" a="1"/>
  <c r="AR9" i="97" s="1"/>
  <c r="AO20" i="97" a="1"/>
  <c r="AO20" i="97" s="1"/>
  <c r="BH44" i="97"/>
  <c r="BH21" i="97"/>
  <c r="BJ28" i="97"/>
  <c r="BJ5" i="97"/>
  <c r="BK40" i="97"/>
  <c r="BK17" i="97"/>
  <c r="BL14" i="97"/>
  <c r="BL37" i="97"/>
  <c r="BN10" i="97"/>
  <c r="BN33" i="97"/>
  <c r="BI20" i="97"/>
  <c r="BI43" i="97"/>
  <c r="BJ29" i="97"/>
  <c r="BJ6" i="97"/>
  <c r="BK33" i="97"/>
  <c r="BT10" i="97" s="1"/>
  <c r="BK10" i="97"/>
  <c r="BP17" i="97"/>
  <c r="BP40" i="97"/>
  <c r="BJ4" i="97"/>
  <c r="BJ27" i="97"/>
  <c r="BK19" i="97"/>
  <c r="BK42" i="97"/>
  <c r="BT19" i="97" s="1"/>
  <c r="E183" i="96"/>
  <c r="F183" i="96" s="1"/>
  <c r="E146" i="96"/>
  <c r="F146" i="96" s="1"/>
  <c r="E187" i="96"/>
  <c r="F187" i="96" s="1"/>
  <c r="E194" i="96"/>
  <c r="F194" i="96" s="1"/>
  <c r="E155" i="96"/>
  <c r="F155" i="96" s="1"/>
  <c r="E158" i="96"/>
  <c r="F158" i="96" s="1"/>
  <c r="E162" i="96"/>
  <c r="F162" i="96" s="1"/>
  <c r="E156" i="96"/>
  <c r="F156" i="96" s="1"/>
  <c r="E154" i="96"/>
  <c r="F154" i="96" s="1"/>
  <c r="E152" i="96"/>
  <c r="F152" i="96" s="1"/>
  <c r="E148" i="96"/>
  <c r="F148" i="96" s="1"/>
  <c r="E160" i="96"/>
  <c r="F160" i="96" s="1"/>
  <c r="E161" i="96"/>
  <c r="F161" i="96" s="1"/>
  <c r="E153" i="96"/>
  <c r="F153" i="96" s="1"/>
  <c r="E157" i="96"/>
  <c r="F157" i="96" s="1"/>
  <c r="E159" i="96"/>
  <c r="F159" i="96" s="1"/>
  <c r="E151" i="96"/>
  <c r="F151" i="96" s="1"/>
  <c r="E150" i="96"/>
  <c r="F150" i="96" s="1"/>
  <c r="E144" i="96"/>
  <c r="F144" i="96" s="1"/>
  <c r="E143" i="96"/>
  <c r="F143" i="96" s="1"/>
  <c r="E149" i="96"/>
  <c r="F149" i="96" s="1"/>
  <c r="E145" i="96"/>
  <c r="F145" i="96" s="1"/>
  <c r="E147" i="96"/>
  <c r="F147" i="96" s="1"/>
  <c r="B299" i="75"/>
  <c r="B300" i="75" s="1"/>
  <c r="B301" i="75" s="1"/>
  <c r="B302" i="75" s="1"/>
  <c r="B303" i="75" s="1"/>
  <c r="B304" i="75" s="1"/>
  <c r="B305" i="75" s="1"/>
  <c r="B306" i="75" s="1"/>
  <c r="B307" i="75" s="1"/>
  <c r="B308" i="75" s="1"/>
  <c r="B309" i="75" s="1"/>
  <c r="B310" i="75" s="1"/>
  <c r="B311" i="75" s="1"/>
  <c r="B312" i="75" s="1"/>
  <c r="B313" i="75" s="1"/>
  <c r="B314" i="75" s="1"/>
  <c r="B315" i="75" s="1"/>
  <c r="B316" i="75" s="1"/>
  <c r="B317" i="75" s="1"/>
  <c r="B318" i="75" s="1"/>
  <c r="B319" i="75" s="1"/>
  <c r="B320" i="75" s="1"/>
  <c r="B321" i="75" s="1"/>
  <c r="B322" i="75" s="1"/>
  <c r="B323" i="75" s="1"/>
  <c r="B324" i="75" s="1"/>
  <c r="B325" i="75" s="1"/>
  <c r="B326" i="75" s="1"/>
  <c r="B327" i="75" s="1"/>
  <c r="DW19" i="97" l="1"/>
  <c r="DW23" i="97"/>
  <c r="BW13" i="97"/>
  <c r="DW17" i="97"/>
  <c r="DW22" i="97"/>
  <c r="DY5" i="97"/>
  <c r="DW10" i="97"/>
  <c r="DX11" i="97"/>
  <c r="DY11" i="97" s="1"/>
  <c r="DX18" i="97"/>
  <c r="DW6" i="97"/>
  <c r="DW24" i="97"/>
  <c r="DW9" i="97"/>
  <c r="DX16" i="97"/>
  <c r="DW14" i="97"/>
  <c r="E189" i="96"/>
  <c r="F189" i="96" s="1"/>
  <c r="DX7" i="97"/>
  <c r="E192" i="96"/>
  <c r="F192" i="96" s="1"/>
  <c r="DY8" i="97"/>
  <c r="DZ8" i="97" s="1"/>
  <c r="DZ11" i="97"/>
  <c r="EA11" i="97" s="1"/>
  <c r="DX19" i="97"/>
  <c r="DX15" i="97"/>
  <c r="DY13" i="97"/>
  <c r="DX12" i="97"/>
  <c r="DX21" i="97"/>
  <c r="DX22" i="97"/>
  <c r="DY22" i="97" s="1"/>
  <c r="DX20" i="97"/>
  <c r="DY20" i="97" s="1"/>
  <c r="HA9" i="97"/>
  <c r="HB9" i="97" s="1"/>
  <c r="E303" i="96" s="1"/>
  <c r="F303" i="96" s="1"/>
  <c r="HA25" i="97"/>
  <c r="HB25" i="97" s="1"/>
  <c r="E319" i="96" s="1"/>
  <c r="F319" i="96" s="1"/>
  <c r="BW20" i="97"/>
  <c r="HA16" i="97"/>
  <c r="HB16" i="97" s="1"/>
  <c r="E310" i="96" s="1"/>
  <c r="F310" i="96" s="1"/>
  <c r="HA28" i="97"/>
  <c r="HB28" i="97" s="1"/>
  <c r="E322" i="96" s="1"/>
  <c r="F322" i="96" s="1"/>
  <c r="HA13" i="97"/>
  <c r="HB13" i="97" s="1"/>
  <c r="E307" i="96" s="1"/>
  <c r="F307" i="96" s="1"/>
  <c r="HA15" i="97"/>
  <c r="HB15" i="97" s="1"/>
  <c r="HA5" i="97"/>
  <c r="HA6" i="97"/>
  <c r="HB6" i="97" s="1"/>
  <c r="HA30" i="97"/>
  <c r="HB30" i="97" s="1"/>
  <c r="HA12" i="97"/>
  <c r="HB12" i="97" s="1"/>
  <c r="HA31" i="97"/>
  <c r="HA24" i="97"/>
  <c r="HA11" i="97"/>
  <c r="HA4" i="97"/>
  <c r="HA10" i="97"/>
  <c r="HB10" i="97" s="1"/>
  <c r="HA29" i="97"/>
  <c r="HA33" i="97"/>
  <c r="HB33" i="97" s="1"/>
  <c r="HA18" i="97"/>
  <c r="HB18" i="97" s="1"/>
  <c r="HA7" i="97"/>
  <c r="HB7" i="97" s="1"/>
  <c r="HA20" i="97"/>
  <c r="HA27" i="97"/>
  <c r="HB27" i="97" s="1"/>
  <c r="HA23" i="97"/>
  <c r="HB23" i="97" s="1"/>
  <c r="HA17" i="97"/>
  <c r="HB17" i="97" s="1"/>
  <c r="HA32" i="97"/>
  <c r="HB32" i="97" s="1"/>
  <c r="HA8" i="97"/>
  <c r="HB8" i="97" s="1"/>
  <c r="HA19" i="97"/>
  <c r="HB19" i="97" s="1"/>
  <c r="HA26" i="97"/>
  <c r="HB26" i="97" s="1"/>
  <c r="HA14" i="97"/>
  <c r="HA22" i="97"/>
  <c r="HB22" i="97" s="1"/>
  <c r="HA21" i="97"/>
  <c r="HB21" i="97" s="1"/>
  <c r="E178" i="96"/>
  <c r="F178" i="96" s="1"/>
  <c r="BV15" i="97"/>
  <c r="BW14" i="97"/>
  <c r="BT5" i="97"/>
  <c r="E185" i="96"/>
  <c r="F185" i="96" s="1"/>
  <c r="BW21" i="97"/>
  <c r="BU11" i="97"/>
  <c r="E188" i="96"/>
  <c r="F188" i="96" s="1"/>
  <c r="BW16" i="97"/>
  <c r="BW23" i="97"/>
  <c r="E186" i="96"/>
  <c r="F186" i="96" s="1"/>
  <c r="BU23" i="97"/>
  <c r="BW4" i="97"/>
  <c r="E181" i="96"/>
  <c r="F181" i="96" s="1"/>
  <c r="DC6" i="97"/>
  <c r="E195" i="96"/>
  <c r="F195" i="96" s="1"/>
  <c r="E196" i="96"/>
  <c r="F196" i="96" s="1"/>
  <c r="BT13" i="97"/>
  <c r="E177" i="96"/>
  <c r="F177" i="96" s="1"/>
  <c r="BQ22" i="97"/>
  <c r="BU13" i="97"/>
  <c r="DC20" i="97"/>
  <c r="DC9" i="97"/>
  <c r="DC4" i="97"/>
  <c r="DC19" i="97"/>
  <c r="DC10" i="97"/>
  <c r="DC7" i="97"/>
  <c r="BV13" i="97"/>
  <c r="BW9" i="97"/>
  <c r="DC21" i="97"/>
  <c r="DC15" i="97"/>
  <c r="BQ43" i="97"/>
  <c r="BV11" i="97"/>
  <c r="BT12" i="97"/>
  <c r="DC14" i="97"/>
  <c r="BT7" i="97"/>
  <c r="DC18" i="97"/>
  <c r="DC27" i="97"/>
  <c r="BW5" i="97"/>
  <c r="DC5" i="97"/>
  <c r="DC26" i="97"/>
  <c r="DC24" i="97"/>
  <c r="DC23" i="97"/>
  <c r="DC22" i="97"/>
  <c r="DC17" i="97"/>
  <c r="DC8" i="97"/>
  <c r="DC25" i="97"/>
  <c r="DC11" i="97"/>
  <c r="BQ37" i="97"/>
  <c r="BQ30" i="97"/>
  <c r="BV16" i="97"/>
  <c r="BQ18" i="97"/>
  <c r="BQ21" i="97"/>
  <c r="BU19" i="97"/>
  <c r="BQ17" i="97"/>
  <c r="BQ4" i="97"/>
  <c r="E193" i="96"/>
  <c r="F193" i="96" s="1"/>
  <c r="BQ13" i="97"/>
  <c r="BV8" i="97"/>
  <c r="E182" i="96"/>
  <c r="F182" i="96" s="1"/>
  <c r="BT6" i="97"/>
  <c r="BV19" i="97"/>
  <c r="BQ9" i="97"/>
  <c r="BQ15" i="97"/>
  <c r="BU14" i="97"/>
  <c r="BW11" i="97"/>
  <c r="BW17" i="97"/>
  <c r="BQ35" i="97"/>
  <c r="BU12" i="97"/>
  <c r="BW7" i="97"/>
  <c r="BQ8" i="97"/>
  <c r="BQ20" i="97"/>
  <c r="BQ12" i="97"/>
  <c r="BW8" i="97"/>
  <c r="BU9" i="97"/>
  <c r="BV20" i="97"/>
  <c r="BT8" i="97"/>
  <c r="BQ27" i="97"/>
  <c r="BU4" i="97"/>
  <c r="BQ32" i="97"/>
  <c r="BV9" i="97"/>
  <c r="BQ44" i="97"/>
  <c r="BQ42" i="97"/>
  <c r="BW19" i="97"/>
  <c r="BQ39" i="97"/>
  <c r="BT15" i="97"/>
  <c r="BT4" i="97"/>
  <c r="BQ28" i="97"/>
  <c r="BU5" i="97"/>
  <c r="BQ19" i="97"/>
  <c r="BT9" i="97"/>
  <c r="BW6" i="97"/>
  <c r="BQ34" i="97"/>
  <c r="BT11" i="97"/>
  <c r="BV14" i="97"/>
  <c r="BQ23" i="97"/>
  <c r="BQ5" i="97"/>
  <c r="BQ7" i="97"/>
  <c r="BT17" i="97"/>
  <c r="BT14" i="97"/>
  <c r="BV7" i="97"/>
  <c r="BQ41" i="97"/>
  <c r="BT18" i="97"/>
  <c r="BQ11" i="97"/>
  <c r="BQ16" i="97"/>
  <c r="BM45" i="97"/>
  <c r="BW22" i="97" s="1"/>
  <c r="BQ14" i="97"/>
  <c r="BQ36" i="97"/>
  <c r="BQ31" i="97"/>
  <c r="BQ38" i="97"/>
  <c r="BW15" i="97"/>
  <c r="BQ40" i="97"/>
  <c r="BU17" i="97"/>
  <c r="BT16" i="97"/>
  <c r="BU10" i="97"/>
  <c r="BQ29" i="97"/>
  <c r="BU6" i="97"/>
  <c r="BV12" i="97"/>
  <c r="BQ10" i="97"/>
  <c r="BV10" i="97"/>
  <c r="BQ6" i="97"/>
  <c r="BQ33" i="97"/>
  <c r="BW10" i="97"/>
  <c r="BQ46" i="97"/>
  <c r="BT21" i="97"/>
  <c r="BV18" i="97"/>
  <c r="E191" i="96"/>
  <c r="F191" i="96" s="1"/>
  <c r="E180" i="96"/>
  <c r="F180" i="96" s="1"/>
  <c r="E190" i="96"/>
  <c r="F190" i="96" s="1"/>
  <c r="E179" i="96"/>
  <c r="F179" i="96" s="1"/>
  <c r="E184" i="96"/>
  <c r="F184" i="96" s="1"/>
  <c r="B260" i="75"/>
  <c r="B261" i="75" s="1"/>
  <c r="B262" i="75" s="1"/>
  <c r="B263" i="75" s="1"/>
  <c r="B264" i="75" s="1"/>
  <c r="B265" i="75" s="1"/>
  <c r="B266" i="75" s="1"/>
  <c r="B267" i="75" s="1"/>
  <c r="B268" i="75" s="1"/>
  <c r="B269" i="75" s="1"/>
  <c r="B270" i="75" s="1"/>
  <c r="B271" i="75" s="1"/>
  <c r="B272" i="75" s="1"/>
  <c r="B273" i="75" s="1"/>
  <c r="B274" i="75" s="1"/>
  <c r="B275" i="75" s="1"/>
  <c r="B276" i="75" s="1"/>
  <c r="B277" i="75" s="1"/>
  <c r="B278" i="75" s="1"/>
  <c r="B216" i="75"/>
  <c r="B178" i="75"/>
  <c r="B179" i="75" s="1"/>
  <c r="B180" i="75" s="1"/>
  <c r="B181" i="75" s="1"/>
  <c r="B182" i="75" s="1"/>
  <c r="B183" i="75" s="1"/>
  <c r="B184" i="75" s="1"/>
  <c r="B185" i="75" s="1"/>
  <c r="B186" i="75" s="1"/>
  <c r="B187" i="75" s="1"/>
  <c r="B188" i="75" s="1"/>
  <c r="B189" i="75" s="1"/>
  <c r="B190" i="75" s="1"/>
  <c r="B191" i="75" s="1"/>
  <c r="B192" i="75" s="1"/>
  <c r="B193" i="75" s="1"/>
  <c r="B194" i="75" s="1"/>
  <c r="B195" i="75" s="1"/>
  <c r="B196" i="75" s="1"/>
  <c r="B144" i="75"/>
  <c r="B145" i="75" s="1"/>
  <c r="B108" i="75"/>
  <c r="B109" i="75" s="1"/>
  <c r="B110" i="75" s="1"/>
  <c r="B111" i="75" s="1"/>
  <c r="B112" i="75" s="1"/>
  <c r="B113" i="75" s="1"/>
  <c r="B114" i="75" s="1"/>
  <c r="B115" i="75" s="1"/>
  <c r="B116" i="75" s="1"/>
  <c r="B117" i="75" s="1"/>
  <c r="B118" i="75" s="1"/>
  <c r="B119" i="75" s="1"/>
  <c r="B120" i="75" s="1"/>
  <c r="B121" i="75" s="1"/>
  <c r="B122" i="75" s="1"/>
  <c r="B123" i="75" s="1"/>
  <c r="B124" i="75" s="1"/>
  <c r="B125" i="75" s="1"/>
  <c r="B126" i="75" s="1"/>
  <c r="B75" i="75"/>
  <c r="DX9" i="97" l="1"/>
  <c r="DX17" i="97"/>
  <c r="DZ5" i="97"/>
  <c r="DX10" i="97"/>
  <c r="DY17" i="97"/>
  <c r="DX23" i="97"/>
  <c r="DY18" i="97"/>
  <c r="DZ18" i="97" s="1"/>
  <c r="DX24" i="97"/>
  <c r="DY9" i="97"/>
  <c r="DX6" i="97"/>
  <c r="DY16" i="97"/>
  <c r="DX14" i="97"/>
  <c r="EB11" i="97"/>
  <c r="DY10" i="97"/>
  <c r="DZ10" i="97" s="1"/>
  <c r="DY7" i="97"/>
  <c r="DZ22" i="97"/>
  <c r="DY15" i="97"/>
  <c r="DY12" i="97"/>
  <c r="DY19" i="97"/>
  <c r="DZ19" i="97" s="1"/>
  <c r="DZ13" i="97"/>
  <c r="DY21" i="97"/>
  <c r="EA8" i="97"/>
  <c r="DZ20" i="97"/>
  <c r="BZ20" i="97"/>
  <c r="E316" i="96"/>
  <c r="F316" i="96" s="1"/>
  <c r="E301" i="96"/>
  <c r="F301" i="96" s="1"/>
  <c r="E309" i="96"/>
  <c r="F309" i="96" s="1"/>
  <c r="E311" i="96"/>
  <c r="F311" i="96" s="1"/>
  <c r="HB14" i="97"/>
  <c r="E308" i="96" s="1"/>
  <c r="F308" i="96" s="1"/>
  <c r="E324" i="96"/>
  <c r="F324" i="96" s="1"/>
  <c r="E304" i="96"/>
  <c r="F304" i="96" s="1"/>
  <c r="E320" i="96"/>
  <c r="F320" i="96" s="1"/>
  <c r="E317" i="96"/>
  <c r="F317" i="96" s="1"/>
  <c r="HB4" i="97"/>
  <c r="E298" i="96" s="1"/>
  <c r="F298" i="96" s="1"/>
  <c r="E326" i="96"/>
  <c r="F326" i="96" s="1"/>
  <c r="E300" i="96"/>
  <c r="F300" i="96" s="1"/>
  <c r="HB11" i="97"/>
  <c r="E305" i="96" s="1"/>
  <c r="F305" i="96" s="1"/>
  <c r="E306" i="96"/>
  <c r="F306" i="96" s="1"/>
  <c r="E313" i="96"/>
  <c r="F313" i="96" s="1"/>
  <c r="E312" i="96"/>
  <c r="F312" i="96" s="1"/>
  <c r="HB24" i="97"/>
  <c r="E318" i="96" s="1"/>
  <c r="F318" i="96" s="1"/>
  <c r="E321" i="96"/>
  <c r="F321" i="96" s="1"/>
  <c r="E327" i="96"/>
  <c r="F327" i="96" s="1"/>
  <c r="E315" i="96"/>
  <c r="F315" i="96" s="1"/>
  <c r="E302" i="96"/>
  <c r="F302" i="96" s="1"/>
  <c r="HB20" i="97"/>
  <c r="E314" i="96" s="1"/>
  <c r="F314" i="96" s="1"/>
  <c r="HB29" i="97"/>
  <c r="E323" i="96" s="1"/>
  <c r="F323" i="96" s="1"/>
  <c r="HB31" i="97"/>
  <c r="E325" i="96" s="1"/>
  <c r="F325" i="96" s="1"/>
  <c r="HB5" i="97"/>
  <c r="E299" i="96" s="1"/>
  <c r="F299" i="96" s="1"/>
  <c r="CA23" i="97"/>
  <c r="CB23" i="97"/>
  <c r="CD23" i="97"/>
  <c r="BZ23" i="97"/>
  <c r="CE23" i="97"/>
  <c r="CF23" i="97"/>
  <c r="CD6" i="97"/>
  <c r="CE5" i="97"/>
  <c r="CC23" i="97"/>
  <c r="CC19" i="97"/>
  <c r="CD13" i="97"/>
  <c r="CC13" i="97"/>
  <c r="CC5" i="97"/>
  <c r="CE20" i="97"/>
  <c r="CD5" i="97"/>
  <c r="CD7" i="97"/>
  <c r="BZ12" i="97"/>
  <c r="CF5" i="97"/>
  <c r="CA7" i="97"/>
  <c r="CC7" i="97"/>
  <c r="CA19" i="97"/>
  <c r="CA13" i="97"/>
  <c r="CC20" i="97"/>
  <c r="BZ13" i="97"/>
  <c r="BZ7" i="97"/>
  <c r="CA5" i="97"/>
  <c r="CB13" i="97"/>
  <c r="CD12" i="97"/>
  <c r="CF13" i="97"/>
  <c r="CE13" i="97"/>
  <c r="CF7" i="97"/>
  <c r="CB6" i="97"/>
  <c r="CF12" i="97"/>
  <c r="CE7" i="97"/>
  <c r="CC12" i="97"/>
  <c r="CB12" i="97"/>
  <c r="CE12" i="97"/>
  <c r="CA10" i="97"/>
  <c r="BZ10" i="97"/>
  <c r="CF20" i="97"/>
  <c r="BZ14" i="97"/>
  <c r="CA14" i="97"/>
  <c r="CB14" i="97"/>
  <c r="CC14" i="97"/>
  <c r="CD14" i="97"/>
  <c r="CE14" i="97"/>
  <c r="CF14" i="97"/>
  <c r="CB19" i="97"/>
  <c r="BZ17" i="97"/>
  <c r="CA17" i="97"/>
  <c r="CB17" i="97"/>
  <c r="CC17" i="97"/>
  <c r="CD17" i="97"/>
  <c r="CE17" i="97"/>
  <c r="CF17" i="97"/>
  <c r="BZ21" i="97"/>
  <c r="CA21" i="97"/>
  <c r="CB21" i="97"/>
  <c r="CC21" i="97"/>
  <c r="CD21" i="97"/>
  <c r="CE21" i="97"/>
  <c r="CF21" i="97"/>
  <c r="CB5" i="97"/>
  <c r="CA12" i="97"/>
  <c r="BN45" i="97"/>
  <c r="CD20" i="97"/>
  <c r="CC6" i="97"/>
  <c r="CB8" i="97"/>
  <c r="CC8" i="97"/>
  <c r="CD8" i="97"/>
  <c r="CE8" i="97"/>
  <c r="CF8" i="97"/>
  <c r="BZ8" i="97"/>
  <c r="CA8" i="97"/>
  <c r="BZ19" i="97"/>
  <c r="BZ16" i="97"/>
  <c r="CA16" i="97"/>
  <c r="CB16" i="97"/>
  <c r="CC16" i="97"/>
  <c r="CD16" i="97"/>
  <c r="CE16" i="97"/>
  <c r="CF16" i="97"/>
  <c r="BO45" i="97"/>
  <c r="BZ5" i="97"/>
  <c r="CB7" i="97"/>
  <c r="CA6" i="97"/>
  <c r="BP45" i="97"/>
  <c r="BZ6" i="97"/>
  <c r="CF6" i="97"/>
  <c r="CF10" i="97"/>
  <c r="CE6" i="97"/>
  <c r="CF11" i="97"/>
  <c r="BZ11" i="97"/>
  <c r="CA11" i="97"/>
  <c r="CB11" i="97"/>
  <c r="CC11" i="97"/>
  <c r="CD11" i="97"/>
  <c r="CE11" i="97"/>
  <c r="CE10" i="97"/>
  <c r="CF19" i="97"/>
  <c r="CB10" i="97"/>
  <c r="CD10" i="97"/>
  <c r="CB20" i="97"/>
  <c r="CE18" i="97"/>
  <c r="CF18" i="97"/>
  <c r="BZ18" i="97"/>
  <c r="CA18" i="97"/>
  <c r="CB18" i="97"/>
  <c r="CC18" i="97"/>
  <c r="CD18" i="97"/>
  <c r="CA4" i="97"/>
  <c r="CB4" i="97"/>
  <c r="CC4" i="97"/>
  <c r="CD4" i="97"/>
  <c r="CE4" i="97"/>
  <c r="CF4" i="97"/>
  <c r="BZ4" i="97"/>
  <c r="CE19" i="97"/>
  <c r="CC10" i="97"/>
  <c r="BZ9" i="97"/>
  <c r="CA9" i="97"/>
  <c r="CB9" i="97"/>
  <c r="CC9" i="97"/>
  <c r="CD9" i="97"/>
  <c r="CE9" i="97"/>
  <c r="CF9" i="97"/>
  <c r="CB15" i="97"/>
  <c r="CC15" i="97"/>
  <c r="CD15" i="97"/>
  <c r="CE15" i="97"/>
  <c r="CF15" i="97"/>
  <c r="BZ15" i="97"/>
  <c r="CA15" i="97"/>
  <c r="CD19" i="97"/>
  <c r="CA20" i="97"/>
  <c r="B76" i="75"/>
  <c r="B77" i="75" s="1"/>
  <c r="B78" i="75" s="1"/>
  <c r="B79" i="75" s="1"/>
  <c r="B80" i="75" s="1"/>
  <c r="B81" i="75" s="1"/>
  <c r="B82" i="75" s="1"/>
  <c r="B83" i="75" s="1"/>
  <c r="B84" i="75" s="1"/>
  <c r="B85" i="75" s="1"/>
  <c r="B86" i="75" s="1"/>
  <c r="B87" i="75" s="1"/>
  <c r="B88" i="75" s="1"/>
  <c r="B89" i="75" s="1"/>
  <c r="B90" i="75" s="1"/>
  <c r="B91" i="75" s="1"/>
  <c r="B92" i="75" s="1"/>
  <c r="B93" i="75" s="1"/>
  <c r="B217" i="75"/>
  <c r="B218" i="75" s="1"/>
  <c r="B146" i="75"/>
  <c r="B147" i="75" s="1"/>
  <c r="B148" i="75" s="1"/>
  <c r="B149" i="75" s="1"/>
  <c r="B150" i="75" s="1"/>
  <c r="B151" i="75" s="1"/>
  <c r="B152" i="75" s="1"/>
  <c r="B153" i="75" s="1"/>
  <c r="B154" i="75" s="1"/>
  <c r="B155" i="75" s="1"/>
  <c r="B156" i="75" s="1"/>
  <c r="B157" i="75" s="1"/>
  <c r="B158" i="75" s="1"/>
  <c r="B159" i="75" s="1"/>
  <c r="B160" i="75" s="1"/>
  <c r="B161" i="75" s="1"/>
  <c r="B162" i="75" s="1"/>
  <c r="EA5" i="97" l="1"/>
  <c r="EB5" i="97" s="1"/>
  <c r="DY24" i="97"/>
  <c r="DZ9" i="97"/>
  <c r="DY23" i="97"/>
  <c r="DZ23" i="97"/>
  <c r="DZ17" i="97"/>
  <c r="EC11" i="97"/>
  <c r="DZ7" i="97"/>
  <c r="EA22" i="97"/>
  <c r="DY6" i="97"/>
  <c r="DZ16" i="97"/>
  <c r="DY14" i="97"/>
  <c r="DZ24" i="97"/>
  <c r="EA10" i="97"/>
  <c r="EA7" i="97"/>
  <c r="EA9" i="97"/>
  <c r="EB22" i="97"/>
  <c r="DZ15" i="97"/>
  <c r="EA18" i="97"/>
  <c r="EA19" i="97"/>
  <c r="DZ21" i="97"/>
  <c r="DZ12" i="97"/>
  <c r="EA13" i="97"/>
  <c r="EB8" i="97"/>
  <c r="EA20" i="97"/>
  <c r="E234" i="96"/>
  <c r="F234" i="96" s="1"/>
  <c r="E231" i="96"/>
  <c r="F231" i="96" s="1"/>
  <c r="E223" i="96"/>
  <c r="F223" i="96" s="1"/>
  <c r="E224" i="96"/>
  <c r="F224" i="96" s="1"/>
  <c r="E218" i="96"/>
  <c r="F218" i="96" s="1"/>
  <c r="E216" i="96"/>
  <c r="F216" i="96" s="1"/>
  <c r="BQ45" i="97"/>
  <c r="E232" i="96"/>
  <c r="F232" i="96" s="1"/>
  <c r="E217" i="96"/>
  <c r="F217" i="96" s="1"/>
  <c r="BT22" i="97"/>
  <c r="E220" i="96"/>
  <c r="F220" i="96" s="1"/>
  <c r="E227" i="96"/>
  <c r="F227" i="96" s="1"/>
  <c r="E225" i="96"/>
  <c r="F225" i="96" s="1"/>
  <c r="E230" i="96"/>
  <c r="F230" i="96" s="1"/>
  <c r="E226" i="96"/>
  <c r="F226" i="96" s="1"/>
  <c r="E229" i="96"/>
  <c r="F229" i="96" s="1"/>
  <c r="E221" i="96"/>
  <c r="F221" i="96" s="1"/>
  <c r="E215" i="96"/>
  <c r="F215" i="96" s="1"/>
  <c r="E222" i="96"/>
  <c r="F222" i="96" s="1"/>
  <c r="E219" i="96"/>
  <c r="F219" i="96" s="1"/>
  <c r="E228" i="96"/>
  <c r="F228" i="96" s="1"/>
  <c r="B219" i="75"/>
  <c r="ED11" i="97" l="1"/>
  <c r="EA17" i="97"/>
  <c r="EB18" i="97"/>
  <c r="EA23" i="97"/>
  <c r="EB10" i="97"/>
  <c r="EC10" i="97" s="1"/>
  <c r="DZ6" i="97"/>
  <c r="EA16" i="97"/>
  <c r="EB16" i="97" s="1"/>
  <c r="EB7" i="97"/>
  <c r="DZ14" i="97"/>
  <c r="EC22" i="97"/>
  <c r="EA24" i="97"/>
  <c r="EC5" i="97"/>
  <c r="EB19" i="97"/>
  <c r="EA15" i="97"/>
  <c r="EB9" i="97"/>
  <c r="EC9" i="97" s="1"/>
  <c r="EB13" i="97"/>
  <c r="EA21" i="97"/>
  <c r="EA12" i="97"/>
  <c r="EC8" i="97"/>
  <c r="EC18" i="97"/>
  <c r="EB20" i="97"/>
  <c r="CA22" i="97"/>
  <c r="CB22" i="97"/>
  <c r="CC22" i="97"/>
  <c r="CD22" i="97"/>
  <c r="CE22" i="97"/>
  <c r="CF22" i="97"/>
  <c r="BZ22" i="97"/>
  <c r="B220" i="75"/>
  <c r="EE11" i="97" l="1"/>
  <c r="EB23" i="97"/>
  <c r="EB17" i="97"/>
  <c r="EC7" i="97"/>
  <c r="ED7" i="97" s="1"/>
  <c r="EA6" i="97"/>
  <c r="EC19" i="97"/>
  <c r="ED22" i="97"/>
  <c r="EE22" i="97" s="1"/>
  <c r="EC16" i="97"/>
  <c r="ED18" i="97"/>
  <c r="EE18" i="97" s="1"/>
  <c r="EA14" i="97"/>
  <c r="EB14" i="97" s="1"/>
  <c r="ED5" i="97"/>
  <c r="EE5" i="97" s="1"/>
  <c r="EB24" i="97"/>
  <c r="ED9" i="97"/>
  <c r="ED10" i="97"/>
  <c r="EB15" i="97"/>
  <c r="EC13" i="97"/>
  <c r="ED8" i="97"/>
  <c r="EB12" i="97"/>
  <c r="EC12" i="97" s="1"/>
  <c r="EB21" i="97"/>
  <c r="EC20" i="97"/>
  <c r="ED20" i="97" s="1"/>
  <c r="EF11" i="97"/>
  <c r="EI11" i="97" s="1"/>
  <c r="E233" i="96"/>
  <c r="F233" i="96" s="1"/>
  <c r="B221" i="75"/>
  <c r="EE7" i="97" l="1"/>
  <c r="EC17" i="97"/>
  <c r="ED17" i="97" s="1"/>
  <c r="EC23" i="97"/>
  <c r="ED13" i="97"/>
  <c r="EE13" i="97" s="1"/>
  <c r="EF13" i="97" s="1"/>
  <c r="EI13" i="97" s="1"/>
  <c r="EE9" i="97"/>
  <c r="EB6" i="97"/>
  <c r="ED16" i="97"/>
  <c r="EE8" i="97"/>
  <c r="EF8" i="97" s="1"/>
  <c r="EI8" i="97" s="1"/>
  <c r="ED19" i="97"/>
  <c r="EC14" i="97"/>
  <c r="EC24" i="97"/>
  <c r="EE10" i="97"/>
  <c r="EF10" i="97" s="1"/>
  <c r="EI10" i="97" s="1"/>
  <c r="EF9" i="97"/>
  <c r="EI9" i="97" s="1"/>
  <c r="EF5" i="97"/>
  <c r="EI5" i="97" s="1"/>
  <c r="EC15" i="97"/>
  <c r="ED12" i="97"/>
  <c r="EC21" i="97"/>
  <c r="ED21" i="97" s="1"/>
  <c r="EF22" i="97"/>
  <c r="EI22" i="97" s="1"/>
  <c r="EF7" i="97"/>
  <c r="EI7" i="97" s="1"/>
  <c r="EF18" i="97"/>
  <c r="EI18" i="97" s="1"/>
  <c r="EE20" i="97"/>
  <c r="B222" i="75"/>
  <c r="ED23" i="97" l="1"/>
  <c r="EE17" i="97"/>
  <c r="EF17" i="97"/>
  <c r="EI17" i="97" s="1"/>
  <c r="EC6" i="97"/>
  <c r="EE19" i="97"/>
  <c r="EF19" i="97" s="1"/>
  <c r="EI19" i="97" s="1"/>
  <c r="EE16" i="97"/>
  <c r="EF16" i="97" s="1"/>
  <c r="EI16" i="97" s="1"/>
  <c r="ED14" i="97"/>
  <c r="ED24" i="97"/>
  <c r="EG13" i="97"/>
  <c r="ED15" i="97"/>
  <c r="EH13" i="97"/>
  <c r="E267" i="96" s="1"/>
  <c r="F267" i="96" s="1"/>
  <c r="EH10" i="97"/>
  <c r="E264" i="96" s="1"/>
  <c r="F264" i="96" s="1"/>
  <c r="EG10" i="97"/>
  <c r="EE21" i="97"/>
  <c r="EG21" i="97" s="1"/>
  <c r="EE12" i="97"/>
  <c r="EF12" i="97" s="1"/>
  <c r="EI12" i="97" s="1"/>
  <c r="EF20" i="97"/>
  <c r="EI20" i="97" s="1"/>
  <c r="EG22" i="97"/>
  <c r="EH22" i="97"/>
  <c r="E276" i="96" s="1"/>
  <c r="F276" i="96" s="1"/>
  <c r="B223" i="75"/>
  <c r="EE23" i="97" l="1"/>
  <c r="EF23" i="97" s="1"/>
  <c r="EI23" i="97" s="1"/>
  <c r="ED6" i="97"/>
  <c r="EE14" i="97"/>
  <c r="EF14" i="97" s="1"/>
  <c r="EI14" i="97" s="1"/>
  <c r="EE24" i="97"/>
  <c r="EF24" i="97" s="1"/>
  <c r="EI24" i="97" s="1"/>
  <c r="EE15" i="97"/>
  <c r="EF21" i="97"/>
  <c r="EI21" i="97" s="1"/>
  <c r="EH12" i="97"/>
  <c r="E266" i="96" s="1"/>
  <c r="F266" i="96" s="1"/>
  <c r="EG18" i="97"/>
  <c r="EH18" i="97"/>
  <c r="E272" i="96" s="1"/>
  <c r="EH8" i="97"/>
  <c r="E262" i="96" s="1"/>
  <c r="EG8" i="97"/>
  <c r="EH11" i="97"/>
  <c r="E265" i="96" s="1"/>
  <c r="F265" i="96" s="1"/>
  <c r="EG11" i="97"/>
  <c r="EG12" i="97"/>
  <c r="B224" i="75"/>
  <c r="EE6" i="97" l="1"/>
  <c r="EH21" i="97"/>
  <c r="E275" i="96" s="1"/>
  <c r="F275" i="96" s="1"/>
  <c r="EF15" i="97"/>
  <c r="EI15" i="97" s="1"/>
  <c r="EG20" i="97"/>
  <c r="EH5" i="97"/>
  <c r="E259" i="96" s="1"/>
  <c r="F272" i="96"/>
  <c r="EG19" i="97"/>
  <c r="EG7" i="97"/>
  <c r="EG24" i="97"/>
  <c r="EH7" i="97"/>
  <c r="E261" i="96" s="1"/>
  <c r="F261" i="96" s="1"/>
  <c r="EH16" i="97"/>
  <c r="E270" i="96" s="1"/>
  <c r="F270" i="96" s="1"/>
  <c r="F262" i="96"/>
  <c r="EH17" i="97"/>
  <c r="E271" i="96" s="1"/>
  <c r="EG16" i="97"/>
  <c r="EG17" i="97"/>
  <c r="B225" i="75"/>
  <c r="EH15" i="97" l="1"/>
  <c r="E269" i="96" s="1"/>
  <c r="F269" i="96" s="1"/>
  <c r="EG15" i="97"/>
  <c r="EF6" i="97"/>
  <c r="EI6" i="97" s="1"/>
  <c r="EH20" i="97"/>
  <c r="E274" i="96" s="1"/>
  <c r="F274" i="96" s="1"/>
  <c r="EG9" i="97"/>
  <c r="EH9" i="97"/>
  <c r="E263" i="96" s="1"/>
  <c r="F263" i="96" s="1"/>
  <c r="EH24" i="97"/>
  <c r="E278" i="96" s="1"/>
  <c r="F278" i="96" s="1"/>
  <c r="EG23" i="97"/>
  <c r="EH19" i="97"/>
  <c r="E273" i="96" s="1"/>
  <c r="F273" i="96" s="1"/>
  <c r="F271" i="96"/>
  <c r="B226" i="75"/>
  <c r="EG6" i="97" l="1"/>
  <c r="EH6" i="97"/>
  <c r="E260" i="96" s="1"/>
  <c r="F260" i="96" s="1"/>
  <c r="EH23" i="97"/>
  <c r="E277" i="96" s="1"/>
  <c r="F277" i="96" s="1"/>
  <c r="EH14" i="97"/>
  <c r="E268" i="96" s="1"/>
  <c r="EG14" i="97"/>
  <c r="B227" i="75"/>
  <c r="F56" i="96" l="1"/>
  <c r="F268" i="96"/>
  <c r="B228" i="75"/>
  <c r="B229" i="75" l="1"/>
  <c r="B230" i="75" l="1"/>
  <c r="B231" i="75" l="1"/>
  <c r="B232" i="75" l="1"/>
  <c r="B233" i="75" l="1"/>
  <c r="B234" i="75" l="1"/>
  <c r="E108" i="96"/>
  <c r="E109" i="96"/>
  <c r="F109" i="96" s="1"/>
  <c r="E110" i="96"/>
  <c r="F110" i="96" s="1"/>
  <c r="E111" i="96"/>
  <c r="F111" i="96" s="1"/>
  <c r="E112" i="96"/>
  <c r="F112" i="96" s="1"/>
  <c r="E113" i="96"/>
  <c r="F113" i="96" s="1"/>
  <c r="E114" i="96"/>
  <c r="F114" i="96" s="1"/>
  <c r="E115" i="96"/>
  <c r="F115" i="96" s="1"/>
  <c r="E116" i="96"/>
  <c r="F116" i="96" s="1"/>
  <c r="E117" i="96"/>
  <c r="F117" i="96" s="1"/>
  <c r="E118" i="96"/>
  <c r="F118" i="96" s="1"/>
  <c r="E119" i="96"/>
  <c r="E120" i="96"/>
  <c r="E121" i="96"/>
  <c r="F121" i="96" s="1"/>
  <c r="E122" i="96"/>
  <c r="F122" i="96" s="1"/>
  <c r="E123" i="96"/>
  <c r="F123" i="96" s="1"/>
  <c r="E124" i="96"/>
  <c r="F124" i="96" s="1"/>
  <c r="E125" i="96"/>
  <c r="F125" i="96" s="1"/>
  <c r="E126" i="96"/>
  <c r="F126" i="96" s="1"/>
  <c r="E107" i="96"/>
  <c r="F107" i="96" s="1"/>
  <c r="F120" i="96"/>
  <c r="F119" i="96"/>
  <c r="F108" i="96"/>
  <c r="EG5" i="97"/>
  <c r="F259" i="96" s="1"/>
  <c r="Q62" i="96" l="1" a="1"/>
  <c r="Q62" i="9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369">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1"/>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5"/>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7"/>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9"/>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11"/>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1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15"/>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17"/>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19"/>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21"/>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2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25"/>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27"/>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29"/>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31"/>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3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35"/>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37"/>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39"/>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41"/>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4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45"/>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47"/>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49"/>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51"/>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5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55"/>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57"/>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59"/>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61"/>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6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65"/>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67"/>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69"/>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71"/>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7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75"/>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77"/>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79"/>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81"/>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8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85"/>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87"/>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89"/>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91"/>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9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95"/>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97"/>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99"/>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01"/>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0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05"/>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07"/>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09"/>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1"/>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5"/>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7"/>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19"/>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1"/>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5"/>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7"/>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9"/>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31"/>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3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35"/>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37"/>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39"/>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41"/>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4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45"/>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47"/>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49"/>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51"/>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5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55"/>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57"/>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59"/>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61"/>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6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65"/>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67"/>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69"/>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71"/>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7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75"/>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77"/>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79"/>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81"/>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8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85"/>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87"/>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89"/>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91"/>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9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95"/>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97"/>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99"/>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201"/>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20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205"/>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207"/>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209"/>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211"/>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21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215"/>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217"/>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219"/>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221"/>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22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225"/>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227"/>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229"/>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231"/>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23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235"/>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237"/>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239"/>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241"/>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24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245"/>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247"/>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249"/>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251"/>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25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255"/>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257"/>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259"/>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261"/>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26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265"/>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267"/>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269"/>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271"/>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27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275"/>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277"/>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279"/>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281"/>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28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285"/>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287"/>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289"/>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291"/>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29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295"/>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297"/>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299"/>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301"/>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30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305"/>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307"/>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309"/>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311"/>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31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315"/>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317"/>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319"/>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321"/>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32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325"/>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327"/>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329"/>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331"/>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33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335"/>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337"/>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339"/>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341"/>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34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345"/>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347"/>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349"/>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351"/>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35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355"/>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357"/>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359"/>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361"/>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36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365"/>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367"/>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369"/>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371"/>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37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375"/>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377"/>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379"/>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381"/>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38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385"/>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387"/>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389"/>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391"/>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39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395"/>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397"/>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399"/>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401"/>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40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405"/>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407"/>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409"/>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411"/>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41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415"/>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417"/>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419"/>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421"/>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42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425"/>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427"/>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429"/>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431"/>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43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435"/>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437"/>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439"/>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441"/>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44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445"/>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447"/>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449"/>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451"/>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45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455"/>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457"/>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459"/>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461"/>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46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465"/>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467"/>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469"/>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471"/>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47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475"/>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477"/>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479"/>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481"/>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48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485"/>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487"/>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489"/>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491"/>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49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495"/>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497"/>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499"/>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501"/>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50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505"/>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507"/>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509"/>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511"/>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51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515"/>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517"/>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519"/>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521"/>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52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525"/>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527"/>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529"/>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531"/>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53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535"/>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537"/>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539"/>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541"/>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54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545"/>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547"/>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549"/>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551"/>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55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555"/>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557"/>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559"/>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561"/>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56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565"/>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567"/>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569"/>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571"/>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57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575"/>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577"/>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579"/>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581"/>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58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585"/>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587"/>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589"/>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591"/>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59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595"/>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597"/>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599"/>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601"/>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60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605"/>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607"/>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609"/>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611"/>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61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615"/>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617"/>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619"/>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621"/>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62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625"/>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627"/>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629"/>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631"/>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63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635"/>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637"/>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639"/>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641"/>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64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645"/>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647"/>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649"/>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651"/>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65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655"/>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657"/>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659"/>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661"/>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66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665"/>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667"/>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669"/>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671"/>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67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675"/>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677"/>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679"/>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681"/>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68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685"/>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687"/>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689"/>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691"/>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69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695"/>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697"/>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699"/>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701"/>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70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705"/>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707"/>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709"/>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711"/>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71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715"/>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717"/>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719"/>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721"/>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72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725"/>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727"/>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729"/>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731"/>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73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735"/>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737"/>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739"/>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741"/>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74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745"/>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747"/>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749"/>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751"/>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75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755"/>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757"/>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759"/>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761"/>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76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765"/>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767"/>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769"/>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771"/>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77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775"/>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777"/>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779"/>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781"/>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78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785"/>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787"/>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789"/>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791"/>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79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795"/>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797"/>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799"/>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801"/>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80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805"/>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807"/>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809"/>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811"/>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81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815"/>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817"/>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819"/>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821"/>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82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825"/>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827"/>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829"/>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831"/>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83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835"/>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837"/>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839"/>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841"/>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0"/>
        </ext>
      </extLst>
    </bk>
    <bk>
      <extLst>
        <ext uri="{3e2802c4-a4d2-4d8b-9148-e3be6c30e623}">
          <xlrd:rvb i="2"/>
        </ext>
      </extLst>
    </bk>
    <bk>
      <extLst>
        <ext uri="{3e2802c4-a4d2-4d8b-9148-e3be6c30e623}">
          <xlrd:rvb i="4"/>
        </ext>
      </extLst>
    </bk>
    <bk>
      <extLst>
        <ext uri="{3e2802c4-a4d2-4d8b-9148-e3be6c30e623}">
          <xlrd:rvb i="6"/>
        </ext>
      </extLst>
    </bk>
    <bk>
      <extLst>
        <ext uri="{3e2802c4-a4d2-4d8b-9148-e3be6c30e623}">
          <xlrd:rvb i="8"/>
        </ext>
      </extLst>
    </bk>
    <bk>
      <extLst>
        <ext uri="{3e2802c4-a4d2-4d8b-9148-e3be6c30e623}">
          <xlrd:rvb i="10"/>
        </ext>
      </extLst>
    </bk>
    <bk>
      <extLst>
        <ext uri="{3e2802c4-a4d2-4d8b-9148-e3be6c30e623}">
          <xlrd:rvb i="12"/>
        </ext>
      </extLst>
    </bk>
    <bk>
      <extLst>
        <ext uri="{3e2802c4-a4d2-4d8b-9148-e3be6c30e623}">
          <xlrd:rvb i="14"/>
        </ext>
      </extLst>
    </bk>
    <bk>
      <extLst>
        <ext uri="{3e2802c4-a4d2-4d8b-9148-e3be6c30e623}">
          <xlrd:rvb i="16"/>
        </ext>
      </extLst>
    </bk>
    <bk>
      <extLst>
        <ext uri="{3e2802c4-a4d2-4d8b-9148-e3be6c30e623}">
          <xlrd:rvb i="18"/>
        </ext>
      </extLst>
    </bk>
    <bk>
      <extLst>
        <ext uri="{3e2802c4-a4d2-4d8b-9148-e3be6c30e623}">
          <xlrd:rvb i="20"/>
        </ext>
      </extLst>
    </bk>
    <bk>
      <extLst>
        <ext uri="{3e2802c4-a4d2-4d8b-9148-e3be6c30e623}">
          <xlrd:rvb i="22"/>
        </ext>
      </extLst>
    </bk>
    <bk>
      <extLst>
        <ext uri="{3e2802c4-a4d2-4d8b-9148-e3be6c30e623}">
          <xlrd:rvb i="24"/>
        </ext>
      </extLst>
    </bk>
    <bk>
      <extLst>
        <ext uri="{3e2802c4-a4d2-4d8b-9148-e3be6c30e623}">
          <xlrd:rvb i="26"/>
        </ext>
      </extLst>
    </bk>
    <bk>
      <extLst>
        <ext uri="{3e2802c4-a4d2-4d8b-9148-e3be6c30e623}">
          <xlrd:rvb i="28"/>
        </ext>
      </extLst>
    </bk>
    <bk>
      <extLst>
        <ext uri="{3e2802c4-a4d2-4d8b-9148-e3be6c30e623}">
          <xlrd:rvb i="30"/>
        </ext>
      </extLst>
    </bk>
    <bk>
      <extLst>
        <ext uri="{3e2802c4-a4d2-4d8b-9148-e3be6c30e623}">
          <xlrd:rvb i="32"/>
        </ext>
      </extLst>
    </bk>
    <bk>
      <extLst>
        <ext uri="{3e2802c4-a4d2-4d8b-9148-e3be6c30e623}">
          <xlrd:rvb i="34"/>
        </ext>
      </extLst>
    </bk>
    <bk>
      <extLst>
        <ext uri="{3e2802c4-a4d2-4d8b-9148-e3be6c30e623}">
          <xlrd:rvb i="36"/>
        </ext>
      </extLst>
    </bk>
    <bk>
      <extLst>
        <ext uri="{3e2802c4-a4d2-4d8b-9148-e3be6c30e623}">
          <xlrd:rvb i="38"/>
        </ext>
      </extLst>
    </bk>
    <bk>
      <extLst>
        <ext uri="{3e2802c4-a4d2-4d8b-9148-e3be6c30e623}">
          <xlrd:rvb i="40"/>
        </ext>
      </extLst>
    </bk>
    <bk>
      <extLst>
        <ext uri="{3e2802c4-a4d2-4d8b-9148-e3be6c30e623}">
          <xlrd:rvb i="42"/>
        </ext>
      </extLst>
    </bk>
    <bk>
      <extLst>
        <ext uri="{3e2802c4-a4d2-4d8b-9148-e3be6c30e623}">
          <xlrd:rvb i="44"/>
        </ext>
      </extLst>
    </bk>
    <bk>
      <extLst>
        <ext uri="{3e2802c4-a4d2-4d8b-9148-e3be6c30e623}">
          <xlrd:rvb i="46"/>
        </ext>
      </extLst>
    </bk>
    <bk>
      <extLst>
        <ext uri="{3e2802c4-a4d2-4d8b-9148-e3be6c30e623}">
          <xlrd:rvb i="48"/>
        </ext>
      </extLst>
    </bk>
    <bk>
      <extLst>
        <ext uri="{3e2802c4-a4d2-4d8b-9148-e3be6c30e623}">
          <xlrd:rvb i="50"/>
        </ext>
      </extLst>
    </bk>
    <bk>
      <extLst>
        <ext uri="{3e2802c4-a4d2-4d8b-9148-e3be6c30e623}">
          <xlrd:rvb i="52"/>
        </ext>
      </extLst>
    </bk>
    <bk>
      <extLst>
        <ext uri="{3e2802c4-a4d2-4d8b-9148-e3be6c30e623}">
          <xlrd:rvb i="54"/>
        </ext>
      </extLst>
    </bk>
    <bk>
      <extLst>
        <ext uri="{3e2802c4-a4d2-4d8b-9148-e3be6c30e623}">
          <xlrd:rvb i="56"/>
        </ext>
      </extLst>
    </bk>
    <bk>
      <extLst>
        <ext uri="{3e2802c4-a4d2-4d8b-9148-e3be6c30e623}">
          <xlrd:rvb i="58"/>
        </ext>
      </extLst>
    </bk>
    <bk>
      <extLst>
        <ext uri="{3e2802c4-a4d2-4d8b-9148-e3be6c30e623}">
          <xlrd:rvb i="60"/>
        </ext>
      </extLst>
    </bk>
    <bk>
      <extLst>
        <ext uri="{3e2802c4-a4d2-4d8b-9148-e3be6c30e623}">
          <xlrd:rvb i="62"/>
        </ext>
      </extLst>
    </bk>
    <bk>
      <extLst>
        <ext uri="{3e2802c4-a4d2-4d8b-9148-e3be6c30e623}">
          <xlrd:rvb i="64"/>
        </ext>
      </extLst>
    </bk>
    <bk>
      <extLst>
        <ext uri="{3e2802c4-a4d2-4d8b-9148-e3be6c30e623}">
          <xlrd:rvb i="66"/>
        </ext>
      </extLst>
    </bk>
    <bk>
      <extLst>
        <ext uri="{3e2802c4-a4d2-4d8b-9148-e3be6c30e623}">
          <xlrd:rvb i="68"/>
        </ext>
      </extLst>
    </bk>
    <bk>
      <extLst>
        <ext uri="{3e2802c4-a4d2-4d8b-9148-e3be6c30e623}">
          <xlrd:rvb i="70"/>
        </ext>
      </extLst>
    </bk>
    <bk>
      <extLst>
        <ext uri="{3e2802c4-a4d2-4d8b-9148-e3be6c30e623}">
          <xlrd:rvb i="72"/>
        </ext>
      </extLst>
    </bk>
    <bk>
      <extLst>
        <ext uri="{3e2802c4-a4d2-4d8b-9148-e3be6c30e623}">
          <xlrd:rvb i="74"/>
        </ext>
      </extLst>
    </bk>
    <bk>
      <extLst>
        <ext uri="{3e2802c4-a4d2-4d8b-9148-e3be6c30e623}">
          <xlrd:rvb i="76"/>
        </ext>
      </extLst>
    </bk>
    <bk>
      <extLst>
        <ext uri="{3e2802c4-a4d2-4d8b-9148-e3be6c30e623}">
          <xlrd:rvb i="78"/>
        </ext>
      </extLst>
    </bk>
    <bk>
      <extLst>
        <ext uri="{3e2802c4-a4d2-4d8b-9148-e3be6c30e623}">
          <xlrd:rvb i="80"/>
        </ext>
      </extLst>
    </bk>
    <bk>
      <extLst>
        <ext uri="{3e2802c4-a4d2-4d8b-9148-e3be6c30e623}">
          <xlrd:rvb i="82"/>
        </ext>
      </extLst>
    </bk>
    <bk>
      <extLst>
        <ext uri="{3e2802c4-a4d2-4d8b-9148-e3be6c30e623}">
          <xlrd:rvb i="84"/>
        </ext>
      </extLst>
    </bk>
    <bk>
      <extLst>
        <ext uri="{3e2802c4-a4d2-4d8b-9148-e3be6c30e623}">
          <xlrd:rvb i="86"/>
        </ext>
      </extLst>
    </bk>
    <bk>
      <extLst>
        <ext uri="{3e2802c4-a4d2-4d8b-9148-e3be6c30e623}">
          <xlrd:rvb i="88"/>
        </ext>
      </extLst>
    </bk>
    <bk>
      <extLst>
        <ext uri="{3e2802c4-a4d2-4d8b-9148-e3be6c30e623}">
          <xlrd:rvb i="90"/>
        </ext>
      </extLst>
    </bk>
    <bk>
      <extLst>
        <ext uri="{3e2802c4-a4d2-4d8b-9148-e3be6c30e623}">
          <xlrd:rvb i="92"/>
        </ext>
      </extLst>
    </bk>
    <bk>
      <extLst>
        <ext uri="{3e2802c4-a4d2-4d8b-9148-e3be6c30e623}">
          <xlrd:rvb i="94"/>
        </ext>
      </extLst>
    </bk>
    <bk>
      <extLst>
        <ext uri="{3e2802c4-a4d2-4d8b-9148-e3be6c30e623}">
          <xlrd:rvb i="96"/>
        </ext>
      </extLst>
    </bk>
    <bk>
      <extLst>
        <ext uri="{3e2802c4-a4d2-4d8b-9148-e3be6c30e623}">
          <xlrd:rvb i="98"/>
        </ext>
      </extLst>
    </bk>
    <bk>
      <extLst>
        <ext uri="{3e2802c4-a4d2-4d8b-9148-e3be6c30e623}">
          <xlrd:rvb i="100"/>
        </ext>
      </extLst>
    </bk>
    <bk>
      <extLst>
        <ext uri="{3e2802c4-a4d2-4d8b-9148-e3be6c30e623}">
          <xlrd:rvb i="102"/>
        </ext>
      </extLst>
    </bk>
    <bk>
      <extLst>
        <ext uri="{3e2802c4-a4d2-4d8b-9148-e3be6c30e623}">
          <xlrd:rvb i="104"/>
        </ext>
      </extLst>
    </bk>
    <bk>
      <extLst>
        <ext uri="{3e2802c4-a4d2-4d8b-9148-e3be6c30e623}">
          <xlrd:rvb i="106"/>
        </ext>
      </extLst>
    </bk>
    <bk>
      <extLst>
        <ext uri="{3e2802c4-a4d2-4d8b-9148-e3be6c30e623}">
          <xlrd:rvb i="108"/>
        </ext>
      </extLst>
    </bk>
    <bk>
      <extLst>
        <ext uri="{3e2802c4-a4d2-4d8b-9148-e3be6c30e623}">
          <xlrd:rvb i="110"/>
        </ext>
      </extLst>
    </bk>
    <bk>
      <extLst>
        <ext uri="{3e2802c4-a4d2-4d8b-9148-e3be6c30e623}">
          <xlrd:rvb i="112"/>
        </ext>
      </extLst>
    </bk>
    <bk>
      <extLst>
        <ext uri="{3e2802c4-a4d2-4d8b-9148-e3be6c30e623}">
          <xlrd:rvb i="114"/>
        </ext>
      </extLst>
    </bk>
    <bk>
      <extLst>
        <ext uri="{3e2802c4-a4d2-4d8b-9148-e3be6c30e623}">
          <xlrd:rvb i="116"/>
        </ext>
      </extLst>
    </bk>
    <bk>
      <extLst>
        <ext uri="{3e2802c4-a4d2-4d8b-9148-e3be6c30e623}">
          <xlrd:rvb i="118"/>
        </ext>
      </extLst>
    </bk>
    <bk>
      <extLst>
        <ext uri="{3e2802c4-a4d2-4d8b-9148-e3be6c30e623}">
          <xlrd:rvb i="120"/>
        </ext>
      </extLst>
    </bk>
    <bk>
      <extLst>
        <ext uri="{3e2802c4-a4d2-4d8b-9148-e3be6c30e623}">
          <xlrd:rvb i="122"/>
        </ext>
      </extLst>
    </bk>
    <bk>
      <extLst>
        <ext uri="{3e2802c4-a4d2-4d8b-9148-e3be6c30e623}">
          <xlrd:rvb i="124"/>
        </ext>
      </extLst>
    </bk>
    <bk>
      <extLst>
        <ext uri="{3e2802c4-a4d2-4d8b-9148-e3be6c30e623}">
          <xlrd:rvb i="126"/>
        </ext>
      </extLst>
    </bk>
    <bk>
      <extLst>
        <ext uri="{3e2802c4-a4d2-4d8b-9148-e3be6c30e623}">
          <xlrd:rvb i="128"/>
        </ext>
      </extLst>
    </bk>
    <bk>
      <extLst>
        <ext uri="{3e2802c4-a4d2-4d8b-9148-e3be6c30e623}">
          <xlrd:rvb i="130"/>
        </ext>
      </extLst>
    </bk>
    <bk>
      <extLst>
        <ext uri="{3e2802c4-a4d2-4d8b-9148-e3be6c30e623}">
          <xlrd:rvb i="132"/>
        </ext>
      </extLst>
    </bk>
    <bk>
      <extLst>
        <ext uri="{3e2802c4-a4d2-4d8b-9148-e3be6c30e623}">
          <xlrd:rvb i="134"/>
        </ext>
      </extLst>
    </bk>
    <bk>
      <extLst>
        <ext uri="{3e2802c4-a4d2-4d8b-9148-e3be6c30e623}">
          <xlrd:rvb i="136"/>
        </ext>
      </extLst>
    </bk>
    <bk>
      <extLst>
        <ext uri="{3e2802c4-a4d2-4d8b-9148-e3be6c30e623}">
          <xlrd:rvb i="138"/>
        </ext>
      </extLst>
    </bk>
    <bk>
      <extLst>
        <ext uri="{3e2802c4-a4d2-4d8b-9148-e3be6c30e623}">
          <xlrd:rvb i="140"/>
        </ext>
      </extLst>
    </bk>
    <bk>
      <extLst>
        <ext uri="{3e2802c4-a4d2-4d8b-9148-e3be6c30e623}">
          <xlrd:rvb i="142"/>
        </ext>
      </extLst>
    </bk>
    <bk>
      <extLst>
        <ext uri="{3e2802c4-a4d2-4d8b-9148-e3be6c30e623}">
          <xlrd:rvb i="144"/>
        </ext>
      </extLst>
    </bk>
    <bk>
      <extLst>
        <ext uri="{3e2802c4-a4d2-4d8b-9148-e3be6c30e623}">
          <xlrd:rvb i="146"/>
        </ext>
      </extLst>
    </bk>
    <bk>
      <extLst>
        <ext uri="{3e2802c4-a4d2-4d8b-9148-e3be6c30e623}">
          <xlrd:rvb i="148"/>
        </ext>
      </extLst>
    </bk>
    <bk>
      <extLst>
        <ext uri="{3e2802c4-a4d2-4d8b-9148-e3be6c30e623}">
          <xlrd:rvb i="150"/>
        </ext>
      </extLst>
    </bk>
    <bk>
      <extLst>
        <ext uri="{3e2802c4-a4d2-4d8b-9148-e3be6c30e623}">
          <xlrd:rvb i="152"/>
        </ext>
      </extLst>
    </bk>
    <bk>
      <extLst>
        <ext uri="{3e2802c4-a4d2-4d8b-9148-e3be6c30e623}">
          <xlrd:rvb i="154"/>
        </ext>
      </extLst>
    </bk>
    <bk>
      <extLst>
        <ext uri="{3e2802c4-a4d2-4d8b-9148-e3be6c30e623}">
          <xlrd:rvb i="156"/>
        </ext>
      </extLst>
    </bk>
    <bk>
      <extLst>
        <ext uri="{3e2802c4-a4d2-4d8b-9148-e3be6c30e623}">
          <xlrd:rvb i="158"/>
        </ext>
      </extLst>
    </bk>
    <bk>
      <extLst>
        <ext uri="{3e2802c4-a4d2-4d8b-9148-e3be6c30e623}">
          <xlrd:rvb i="160"/>
        </ext>
      </extLst>
    </bk>
    <bk>
      <extLst>
        <ext uri="{3e2802c4-a4d2-4d8b-9148-e3be6c30e623}">
          <xlrd:rvb i="162"/>
        </ext>
      </extLst>
    </bk>
    <bk>
      <extLst>
        <ext uri="{3e2802c4-a4d2-4d8b-9148-e3be6c30e623}">
          <xlrd:rvb i="164"/>
        </ext>
      </extLst>
    </bk>
    <bk>
      <extLst>
        <ext uri="{3e2802c4-a4d2-4d8b-9148-e3be6c30e623}">
          <xlrd:rvb i="166"/>
        </ext>
      </extLst>
    </bk>
    <bk>
      <extLst>
        <ext uri="{3e2802c4-a4d2-4d8b-9148-e3be6c30e623}">
          <xlrd:rvb i="168"/>
        </ext>
      </extLst>
    </bk>
    <bk>
      <extLst>
        <ext uri="{3e2802c4-a4d2-4d8b-9148-e3be6c30e623}">
          <xlrd:rvb i="170"/>
        </ext>
      </extLst>
    </bk>
    <bk>
      <extLst>
        <ext uri="{3e2802c4-a4d2-4d8b-9148-e3be6c30e623}">
          <xlrd:rvb i="172"/>
        </ext>
      </extLst>
    </bk>
    <bk>
      <extLst>
        <ext uri="{3e2802c4-a4d2-4d8b-9148-e3be6c30e623}">
          <xlrd:rvb i="174"/>
        </ext>
      </extLst>
    </bk>
    <bk>
      <extLst>
        <ext uri="{3e2802c4-a4d2-4d8b-9148-e3be6c30e623}">
          <xlrd:rvb i="176"/>
        </ext>
      </extLst>
    </bk>
    <bk>
      <extLst>
        <ext uri="{3e2802c4-a4d2-4d8b-9148-e3be6c30e623}">
          <xlrd:rvb i="178"/>
        </ext>
      </extLst>
    </bk>
    <bk>
      <extLst>
        <ext uri="{3e2802c4-a4d2-4d8b-9148-e3be6c30e623}">
          <xlrd:rvb i="180"/>
        </ext>
      </extLst>
    </bk>
    <bk>
      <extLst>
        <ext uri="{3e2802c4-a4d2-4d8b-9148-e3be6c30e623}">
          <xlrd:rvb i="182"/>
        </ext>
      </extLst>
    </bk>
    <bk>
      <extLst>
        <ext uri="{3e2802c4-a4d2-4d8b-9148-e3be6c30e623}">
          <xlrd:rvb i="184"/>
        </ext>
      </extLst>
    </bk>
    <bk>
      <extLst>
        <ext uri="{3e2802c4-a4d2-4d8b-9148-e3be6c30e623}">
          <xlrd:rvb i="186"/>
        </ext>
      </extLst>
    </bk>
    <bk>
      <extLst>
        <ext uri="{3e2802c4-a4d2-4d8b-9148-e3be6c30e623}">
          <xlrd:rvb i="188"/>
        </ext>
      </extLst>
    </bk>
    <bk>
      <extLst>
        <ext uri="{3e2802c4-a4d2-4d8b-9148-e3be6c30e623}">
          <xlrd:rvb i="190"/>
        </ext>
      </extLst>
    </bk>
    <bk>
      <extLst>
        <ext uri="{3e2802c4-a4d2-4d8b-9148-e3be6c30e623}">
          <xlrd:rvb i="192"/>
        </ext>
      </extLst>
    </bk>
    <bk>
      <extLst>
        <ext uri="{3e2802c4-a4d2-4d8b-9148-e3be6c30e623}">
          <xlrd:rvb i="194"/>
        </ext>
      </extLst>
    </bk>
    <bk>
      <extLst>
        <ext uri="{3e2802c4-a4d2-4d8b-9148-e3be6c30e623}">
          <xlrd:rvb i="196"/>
        </ext>
      </extLst>
    </bk>
    <bk>
      <extLst>
        <ext uri="{3e2802c4-a4d2-4d8b-9148-e3be6c30e623}">
          <xlrd:rvb i="198"/>
        </ext>
      </extLst>
    </bk>
    <bk>
      <extLst>
        <ext uri="{3e2802c4-a4d2-4d8b-9148-e3be6c30e623}">
          <xlrd:rvb i="200"/>
        </ext>
      </extLst>
    </bk>
    <bk>
      <extLst>
        <ext uri="{3e2802c4-a4d2-4d8b-9148-e3be6c30e623}">
          <xlrd:rvb i="202"/>
        </ext>
      </extLst>
    </bk>
    <bk>
      <extLst>
        <ext uri="{3e2802c4-a4d2-4d8b-9148-e3be6c30e623}">
          <xlrd:rvb i="204"/>
        </ext>
      </extLst>
    </bk>
    <bk>
      <extLst>
        <ext uri="{3e2802c4-a4d2-4d8b-9148-e3be6c30e623}">
          <xlrd:rvb i="206"/>
        </ext>
      </extLst>
    </bk>
    <bk>
      <extLst>
        <ext uri="{3e2802c4-a4d2-4d8b-9148-e3be6c30e623}">
          <xlrd:rvb i="208"/>
        </ext>
      </extLst>
    </bk>
    <bk>
      <extLst>
        <ext uri="{3e2802c4-a4d2-4d8b-9148-e3be6c30e623}">
          <xlrd:rvb i="210"/>
        </ext>
      </extLst>
    </bk>
    <bk>
      <extLst>
        <ext uri="{3e2802c4-a4d2-4d8b-9148-e3be6c30e623}">
          <xlrd:rvb i="212"/>
        </ext>
      </extLst>
    </bk>
    <bk>
      <extLst>
        <ext uri="{3e2802c4-a4d2-4d8b-9148-e3be6c30e623}">
          <xlrd:rvb i="214"/>
        </ext>
      </extLst>
    </bk>
    <bk>
      <extLst>
        <ext uri="{3e2802c4-a4d2-4d8b-9148-e3be6c30e623}">
          <xlrd:rvb i="216"/>
        </ext>
      </extLst>
    </bk>
    <bk>
      <extLst>
        <ext uri="{3e2802c4-a4d2-4d8b-9148-e3be6c30e623}">
          <xlrd:rvb i="218"/>
        </ext>
      </extLst>
    </bk>
    <bk>
      <extLst>
        <ext uri="{3e2802c4-a4d2-4d8b-9148-e3be6c30e623}">
          <xlrd:rvb i="220"/>
        </ext>
      </extLst>
    </bk>
    <bk>
      <extLst>
        <ext uri="{3e2802c4-a4d2-4d8b-9148-e3be6c30e623}">
          <xlrd:rvb i="222"/>
        </ext>
      </extLst>
    </bk>
    <bk>
      <extLst>
        <ext uri="{3e2802c4-a4d2-4d8b-9148-e3be6c30e623}">
          <xlrd:rvb i="224"/>
        </ext>
      </extLst>
    </bk>
    <bk>
      <extLst>
        <ext uri="{3e2802c4-a4d2-4d8b-9148-e3be6c30e623}">
          <xlrd:rvb i="226"/>
        </ext>
      </extLst>
    </bk>
    <bk>
      <extLst>
        <ext uri="{3e2802c4-a4d2-4d8b-9148-e3be6c30e623}">
          <xlrd:rvb i="228"/>
        </ext>
      </extLst>
    </bk>
    <bk>
      <extLst>
        <ext uri="{3e2802c4-a4d2-4d8b-9148-e3be6c30e623}">
          <xlrd:rvb i="230"/>
        </ext>
      </extLst>
    </bk>
    <bk>
      <extLst>
        <ext uri="{3e2802c4-a4d2-4d8b-9148-e3be6c30e623}">
          <xlrd:rvb i="232"/>
        </ext>
      </extLst>
    </bk>
    <bk>
      <extLst>
        <ext uri="{3e2802c4-a4d2-4d8b-9148-e3be6c30e623}">
          <xlrd:rvb i="234"/>
        </ext>
      </extLst>
    </bk>
    <bk>
      <extLst>
        <ext uri="{3e2802c4-a4d2-4d8b-9148-e3be6c30e623}">
          <xlrd:rvb i="236"/>
        </ext>
      </extLst>
    </bk>
    <bk>
      <extLst>
        <ext uri="{3e2802c4-a4d2-4d8b-9148-e3be6c30e623}">
          <xlrd:rvb i="238"/>
        </ext>
      </extLst>
    </bk>
    <bk>
      <extLst>
        <ext uri="{3e2802c4-a4d2-4d8b-9148-e3be6c30e623}">
          <xlrd:rvb i="240"/>
        </ext>
      </extLst>
    </bk>
    <bk>
      <extLst>
        <ext uri="{3e2802c4-a4d2-4d8b-9148-e3be6c30e623}">
          <xlrd:rvb i="242"/>
        </ext>
      </extLst>
    </bk>
    <bk>
      <extLst>
        <ext uri="{3e2802c4-a4d2-4d8b-9148-e3be6c30e623}">
          <xlrd:rvb i="244"/>
        </ext>
      </extLst>
    </bk>
    <bk>
      <extLst>
        <ext uri="{3e2802c4-a4d2-4d8b-9148-e3be6c30e623}">
          <xlrd:rvb i="246"/>
        </ext>
      </extLst>
    </bk>
    <bk>
      <extLst>
        <ext uri="{3e2802c4-a4d2-4d8b-9148-e3be6c30e623}">
          <xlrd:rvb i="248"/>
        </ext>
      </extLst>
    </bk>
    <bk>
      <extLst>
        <ext uri="{3e2802c4-a4d2-4d8b-9148-e3be6c30e623}">
          <xlrd:rvb i="250"/>
        </ext>
      </extLst>
    </bk>
    <bk>
      <extLst>
        <ext uri="{3e2802c4-a4d2-4d8b-9148-e3be6c30e623}">
          <xlrd:rvb i="252"/>
        </ext>
      </extLst>
    </bk>
    <bk>
      <extLst>
        <ext uri="{3e2802c4-a4d2-4d8b-9148-e3be6c30e623}">
          <xlrd:rvb i="254"/>
        </ext>
      </extLst>
    </bk>
    <bk>
      <extLst>
        <ext uri="{3e2802c4-a4d2-4d8b-9148-e3be6c30e623}">
          <xlrd:rvb i="256"/>
        </ext>
      </extLst>
    </bk>
    <bk>
      <extLst>
        <ext uri="{3e2802c4-a4d2-4d8b-9148-e3be6c30e623}">
          <xlrd:rvb i="258"/>
        </ext>
      </extLst>
    </bk>
    <bk>
      <extLst>
        <ext uri="{3e2802c4-a4d2-4d8b-9148-e3be6c30e623}">
          <xlrd:rvb i="260"/>
        </ext>
      </extLst>
    </bk>
    <bk>
      <extLst>
        <ext uri="{3e2802c4-a4d2-4d8b-9148-e3be6c30e623}">
          <xlrd:rvb i="262"/>
        </ext>
      </extLst>
    </bk>
    <bk>
      <extLst>
        <ext uri="{3e2802c4-a4d2-4d8b-9148-e3be6c30e623}">
          <xlrd:rvb i="264"/>
        </ext>
      </extLst>
    </bk>
    <bk>
      <extLst>
        <ext uri="{3e2802c4-a4d2-4d8b-9148-e3be6c30e623}">
          <xlrd:rvb i="266"/>
        </ext>
      </extLst>
    </bk>
    <bk>
      <extLst>
        <ext uri="{3e2802c4-a4d2-4d8b-9148-e3be6c30e623}">
          <xlrd:rvb i="268"/>
        </ext>
      </extLst>
    </bk>
    <bk>
      <extLst>
        <ext uri="{3e2802c4-a4d2-4d8b-9148-e3be6c30e623}">
          <xlrd:rvb i="270"/>
        </ext>
      </extLst>
    </bk>
    <bk>
      <extLst>
        <ext uri="{3e2802c4-a4d2-4d8b-9148-e3be6c30e623}">
          <xlrd:rvb i="272"/>
        </ext>
      </extLst>
    </bk>
    <bk>
      <extLst>
        <ext uri="{3e2802c4-a4d2-4d8b-9148-e3be6c30e623}">
          <xlrd:rvb i="274"/>
        </ext>
      </extLst>
    </bk>
    <bk>
      <extLst>
        <ext uri="{3e2802c4-a4d2-4d8b-9148-e3be6c30e623}">
          <xlrd:rvb i="276"/>
        </ext>
      </extLst>
    </bk>
    <bk>
      <extLst>
        <ext uri="{3e2802c4-a4d2-4d8b-9148-e3be6c30e623}">
          <xlrd:rvb i="278"/>
        </ext>
      </extLst>
    </bk>
    <bk>
      <extLst>
        <ext uri="{3e2802c4-a4d2-4d8b-9148-e3be6c30e623}">
          <xlrd:rvb i="280"/>
        </ext>
      </extLst>
    </bk>
    <bk>
      <extLst>
        <ext uri="{3e2802c4-a4d2-4d8b-9148-e3be6c30e623}">
          <xlrd:rvb i="282"/>
        </ext>
      </extLst>
    </bk>
    <bk>
      <extLst>
        <ext uri="{3e2802c4-a4d2-4d8b-9148-e3be6c30e623}">
          <xlrd:rvb i="284"/>
        </ext>
      </extLst>
    </bk>
    <bk>
      <extLst>
        <ext uri="{3e2802c4-a4d2-4d8b-9148-e3be6c30e623}">
          <xlrd:rvb i="286"/>
        </ext>
      </extLst>
    </bk>
    <bk>
      <extLst>
        <ext uri="{3e2802c4-a4d2-4d8b-9148-e3be6c30e623}">
          <xlrd:rvb i="288"/>
        </ext>
      </extLst>
    </bk>
    <bk>
      <extLst>
        <ext uri="{3e2802c4-a4d2-4d8b-9148-e3be6c30e623}">
          <xlrd:rvb i="290"/>
        </ext>
      </extLst>
    </bk>
    <bk>
      <extLst>
        <ext uri="{3e2802c4-a4d2-4d8b-9148-e3be6c30e623}">
          <xlrd:rvb i="292"/>
        </ext>
      </extLst>
    </bk>
    <bk>
      <extLst>
        <ext uri="{3e2802c4-a4d2-4d8b-9148-e3be6c30e623}">
          <xlrd:rvb i="294"/>
        </ext>
      </extLst>
    </bk>
    <bk>
      <extLst>
        <ext uri="{3e2802c4-a4d2-4d8b-9148-e3be6c30e623}">
          <xlrd:rvb i="296"/>
        </ext>
      </extLst>
    </bk>
    <bk>
      <extLst>
        <ext uri="{3e2802c4-a4d2-4d8b-9148-e3be6c30e623}">
          <xlrd:rvb i="298"/>
        </ext>
      </extLst>
    </bk>
    <bk>
      <extLst>
        <ext uri="{3e2802c4-a4d2-4d8b-9148-e3be6c30e623}">
          <xlrd:rvb i="300"/>
        </ext>
      </extLst>
    </bk>
    <bk>
      <extLst>
        <ext uri="{3e2802c4-a4d2-4d8b-9148-e3be6c30e623}">
          <xlrd:rvb i="302"/>
        </ext>
      </extLst>
    </bk>
    <bk>
      <extLst>
        <ext uri="{3e2802c4-a4d2-4d8b-9148-e3be6c30e623}">
          <xlrd:rvb i="304"/>
        </ext>
      </extLst>
    </bk>
    <bk>
      <extLst>
        <ext uri="{3e2802c4-a4d2-4d8b-9148-e3be6c30e623}">
          <xlrd:rvb i="306"/>
        </ext>
      </extLst>
    </bk>
    <bk>
      <extLst>
        <ext uri="{3e2802c4-a4d2-4d8b-9148-e3be6c30e623}">
          <xlrd:rvb i="308"/>
        </ext>
      </extLst>
    </bk>
    <bk>
      <extLst>
        <ext uri="{3e2802c4-a4d2-4d8b-9148-e3be6c30e623}">
          <xlrd:rvb i="310"/>
        </ext>
      </extLst>
    </bk>
    <bk>
      <extLst>
        <ext uri="{3e2802c4-a4d2-4d8b-9148-e3be6c30e623}">
          <xlrd:rvb i="312"/>
        </ext>
      </extLst>
    </bk>
    <bk>
      <extLst>
        <ext uri="{3e2802c4-a4d2-4d8b-9148-e3be6c30e623}">
          <xlrd:rvb i="314"/>
        </ext>
      </extLst>
    </bk>
    <bk>
      <extLst>
        <ext uri="{3e2802c4-a4d2-4d8b-9148-e3be6c30e623}">
          <xlrd:rvb i="316"/>
        </ext>
      </extLst>
    </bk>
    <bk>
      <extLst>
        <ext uri="{3e2802c4-a4d2-4d8b-9148-e3be6c30e623}">
          <xlrd:rvb i="318"/>
        </ext>
      </extLst>
    </bk>
    <bk>
      <extLst>
        <ext uri="{3e2802c4-a4d2-4d8b-9148-e3be6c30e623}">
          <xlrd:rvb i="320"/>
        </ext>
      </extLst>
    </bk>
    <bk>
      <extLst>
        <ext uri="{3e2802c4-a4d2-4d8b-9148-e3be6c30e623}">
          <xlrd:rvb i="322"/>
        </ext>
      </extLst>
    </bk>
    <bk>
      <extLst>
        <ext uri="{3e2802c4-a4d2-4d8b-9148-e3be6c30e623}">
          <xlrd:rvb i="324"/>
        </ext>
      </extLst>
    </bk>
    <bk>
      <extLst>
        <ext uri="{3e2802c4-a4d2-4d8b-9148-e3be6c30e623}">
          <xlrd:rvb i="326"/>
        </ext>
      </extLst>
    </bk>
    <bk>
      <extLst>
        <ext uri="{3e2802c4-a4d2-4d8b-9148-e3be6c30e623}">
          <xlrd:rvb i="328"/>
        </ext>
      </extLst>
    </bk>
    <bk>
      <extLst>
        <ext uri="{3e2802c4-a4d2-4d8b-9148-e3be6c30e623}">
          <xlrd:rvb i="330"/>
        </ext>
      </extLst>
    </bk>
    <bk>
      <extLst>
        <ext uri="{3e2802c4-a4d2-4d8b-9148-e3be6c30e623}">
          <xlrd:rvb i="332"/>
        </ext>
      </extLst>
    </bk>
    <bk>
      <extLst>
        <ext uri="{3e2802c4-a4d2-4d8b-9148-e3be6c30e623}">
          <xlrd:rvb i="334"/>
        </ext>
      </extLst>
    </bk>
    <bk>
      <extLst>
        <ext uri="{3e2802c4-a4d2-4d8b-9148-e3be6c30e623}">
          <xlrd:rvb i="336"/>
        </ext>
      </extLst>
    </bk>
    <bk>
      <extLst>
        <ext uri="{3e2802c4-a4d2-4d8b-9148-e3be6c30e623}">
          <xlrd:rvb i="338"/>
        </ext>
      </extLst>
    </bk>
    <bk>
      <extLst>
        <ext uri="{3e2802c4-a4d2-4d8b-9148-e3be6c30e623}">
          <xlrd:rvb i="340"/>
        </ext>
      </extLst>
    </bk>
    <bk>
      <extLst>
        <ext uri="{3e2802c4-a4d2-4d8b-9148-e3be6c30e623}">
          <xlrd:rvb i="342"/>
        </ext>
      </extLst>
    </bk>
    <bk>
      <extLst>
        <ext uri="{3e2802c4-a4d2-4d8b-9148-e3be6c30e623}">
          <xlrd:rvb i="344"/>
        </ext>
      </extLst>
    </bk>
    <bk>
      <extLst>
        <ext uri="{3e2802c4-a4d2-4d8b-9148-e3be6c30e623}">
          <xlrd:rvb i="346"/>
        </ext>
      </extLst>
    </bk>
    <bk>
      <extLst>
        <ext uri="{3e2802c4-a4d2-4d8b-9148-e3be6c30e623}">
          <xlrd:rvb i="348"/>
        </ext>
      </extLst>
    </bk>
    <bk>
      <extLst>
        <ext uri="{3e2802c4-a4d2-4d8b-9148-e3be6c30e623}">
          <xlrd:rvb i="350"/>
        </ext>
      </extLst>
    </bk>
    <bk>
      <extLst>
        <ext uri="{3e2802c4-a4d2-4d8b-9148-e3be6c30e623}">
          <xlrd:rvb i="352"/>
        </ext>
      </extLst>
    </bk>
    <bk>
      <extLst>
        <ext uri="{3e2802c4-a4d2-4d8b-9148-e3be6c30e623}">
          <xlrd:rvb i="354"/>
        </ext>
      </extLst>
    </bk>
    <bk>
      <extLst>
        <ext uri="{3e2802c4-a4d2-4d8b-9148-e3be6c30e623}">
          <xlrd:rvb i="356"/>
        </ext>
      </extLst>
    </bk>
    <bk>
      <extLst>
        <ext uri="{3e2802c4-a4d2-4d8b-9148-e3be6c30e623}">
          <xlrd:rvb i="358"/>
        </ext>
      </extLst>
    </bk>
    <bk>
      <extLst>
        <ext uri="{3e2802c4-a4d2-4d8b-9148-e3be6c30e623}">
          <xlrd:rvb i="360"/>
        </ext>
      </extLst>
    </bk>
    <bk>
      <extLst>
        <ext uri="{3e2802c4-a4d2-4d8b-9148-e3be6c30e623}">
          <xlrd:rvb i="362"/>
        </ext>
      </extLst>
    </bk>
    <bk>
      <extLst>
        <ext uri="{3e2802c4-a4d2-4d8b-9148-e3be6c30e623}">
          <xlrd:rvb i="364"/>
        </ext>
      </extLst>
    </bk>
    <bk>
      <extLst>
        <ext uri="{3e2802c4-a4d2-4d8b-9148-e3be6c30e623}">
          <xlrd:rvb i="366"/>
        </ext>
      </extLst>
    </bk>
    <bk>
      <extLst>
        <ext uri="{3e2802c4-a4d2-4d8b-9148-e3be6c30e623}">
          <xlrd:rvb i="368"/>
        </ext>
      </extLst>
    </bk>
    <bk>
      <extLst>
        <ext uri="{3e2802c4-a4d2-4d8b-9148-e3be6c30e623}">
          <xlrd:rvb i="370"/>
        </ext>
      </extLst>
    </bk>
    <bk>
      <extLst>
        <ext uri="{3e2802c4-a4d2-4d8b-9148-e3be6c30e623}">
          <xlrd:rvb i="372"/>
        </ext>
      </extLst>
    </bk>
    <bk>
      <extLst>
        <ext uri="{3e2802c4-a4d2-4d8b-9148-e3be6c30e623}">
          <xlrd:rvb i="374"/>
        </ext>
      </extLst>
    </bk>
    <bk>
      <extLst>
        <ext uri="{3e2802c4-a4d2-4d8b-9148-e3be6c30e623}">
          <xlrd:rvb i="376"/>
        </ext>
      </extLst>
    </bk>
    <bk>
      <extLst>
        <ext uri="{3e2802c4-a4d2-4d8b-9148-e3be6c30e623}">
          <xlrd:rvb i="378"/>
        </ext>
      </extLst>
    </bk>
    <bk>
      <extLst>
        <ext uri="{3e2802c4-a4d2-4d8b-9148-e3be6c30e623}">
          <xlrd:rvb i="380"/>
        </ext>
      </extLst>
    </bk>
    <bk>
      <extLst>
        <ext uri="{3e2802c4-a4d2-4d8b-9148-e3be6c30e623}">
          <xlrd:rvb i="382"/>
        </ext>
      </extLst>
    </bk>
    <bk>
      <extLst>
        <ext uri="{3e2802c4-a4d2-4d8b-9148-e3be6c30e623}">
          <xlrd:rvb i="384"/>
        </ext>
      </extLst>
    </bk>
    <bk>
      <extLst>
        <ext uri="{3e2802c4-a4d2-4d8b-9148-e3be6c30e623}">
          <xlrd:rvb i="386"/>
        </ext>
      </extLst>
    </bk>
    <bk>
      <extLst>
        <ext uri="{3e2802c4-a4d2-4d8b-9148-e3be6c30e623}">
          <xlrd:rvb i="388"/>
        </ext>
      </extLst>
    </bk>
    <bk>
      <extLst>
        <ext uri="{3e2802c4-a4d2-4d8b-9148-e3be6c30e623}">
          <xlrd:rvb i="390"/>
        </ext>
      </extLst>
    </bk>
    <bk>
      <extLst>
        <ext uri="{3e2802c4-a4d2-4d8b-9148-e3be6c30e623}">
          <xlrd:rvb i="392"/>
        </ext>
      </extLst>
    </bk>
    <bk>
      <extLst>
        <ext uri="{3e2802c4-a4d2-4d8b-9148-e3be6c30e623}">
          <xlrd:rvb i="394"/>
        </ext>
      </extLst>
    </bk>
    <bk>
      <extLst>
        <ext uri="{3e2802c4-a4d2-4d8b-9148-e3be6c30e623}">
          <xlrd:rvb i="396"/>
        </ext>
      </extLst>
    </bk>
    <bk>
      <extLst>
        <ext uri="{3e2802c4-a4d2-4d8b-9148-e3be6c30e623}">
          <xlrd:rvb i="398"/>
        </ext>
      </extLst>
    </bk>
    <bk>
      <extLst>
        <ext uri="{3e2802c4-a4d2-4d8b-9148-e3be6c30e623}">
          <xlrd:rvb i="400"/>
        </ext>
      </extLst>
    </bk>
    <bk>
      <extLst>
        <ext uri="{3e2802c4-a4d2-4d8b-9148-e3be6c30e623}">
          <xlrd:rvb i="402"/>
        </ext>
      </extLst>
    </bk>
    <bk>
      <extLst>
        <ext uri="{3e2802c4-a4d2-4d8b-9148-e3be6c30e623}">
          <xlrd:rvb i="404"/>
        </ext>
      </extLst>
    </bk>
    <bk>
      <extLst>
        <ext uri="{3e2802c4-a4d2-4d8b-9148-e3be6c30e623}">
          <xlrd:rvb i="406"/>
        </ext>
      </extLst>
    </bk>
    <bk>
      <extLst>
        <ext uri="{3e2802c4-a4d2-4d8b-9148-e3be6c30e623}">
          <xlrd:rvb i="408"/>
        </ext>
      </extLst>
    </bk>
    <bk>
      <extLst>
        <ext uri="{3e2802c4-a4d2-4d8b-9148-e3be6c30e623}">
          <xlrd:rvb i="410"/>
        </ext>
      </extLst>
    </bk>
    <bk>
      <extLst>
        <ext uri="{3e2802c4-a4d2-4d8b-9148-e3be6c30e623}">
          <xlrd:rvb i="412"/>
        </ext>
      </extLst>
    </bk>
    <bk>
      <extLst>
        <ext uri="{3e2802c4-a4d2-4d8b-9148-e3be6c30e623}">
          <xlrd:rvb i="414"/>
        </ext>
      </extLst>
    </bk>
    <bk>
      <extLst>
        <ext uri="{3e2802c4-a4d2-4d8b-9148-e3be6c30e623}">
          <xlrd:rvb i="416"/>
        </ext>
      </extLst>
    </bk>
    <bk>
      <extLst>
        <ext uri="{3e2802c4-a4d2-4d8b-9148-e3be6c30e623}">
          <xlrd:rvb i="418"/>
        </ext>
      </extLst>
    </bk>
    <bk>
      <extLst>
        <ext uri="{3e2802c4-a4d2-4d8b-9148-e3be6c30e623}">
          <xlrd:rvb i="420"/>
        </ext>
      </extLst>
    </bk>
    <bk>
      <extLst>
        <ext uri="{3e2802c4-a4d2-4d8b-9148-e3be6c30e623}">
          <xlrd:rvb i="422"/>
        </ext>
      </extLst>
    </bk>
    <bk>
      <extLst>
        <ext uri="{3e2802c4-a4d2-4d8b-9148-e3be6c30e623}">
          <xlrd:rvb i="424"/>
        </ext>
      </extLst>
    </bk>
    <bk>
      <extLst>
        <ext uri="{3e2802c4-a4d2-4d8b-9148-e3be6c30e623}">
          <xlrd:rvb i="426"/>
        </ext>
      </extLst>
    </bk>
    <bk>
      <extLst>
        <ext uri="{3e2802c4-a4d2-4d8b-9148-e3be6c30e623}">
          <xlrd:rvb i="428"/>
        </ext>
      </extLst>
    </bk>
    <bk>
      <extLst>
        <ext uri="{3e2802c4-a4d2-4d8b-9148-e3be6c30e623}">
          <xlrd:rvb i="430"/>
        </ext>
      </extLst>
    </bk>
    <bk>
      <extLst>
        <ext uri="{3e2802c4-a4d2-4d8b-9148-e3be6c30e623}">
          <xlrd:rvb i="432"/>
        </ext>
      </extLst>
    </bk>
    <bk>
      <extLst>
        <ext uri="{3e2802c4-a4d2-4d8b-9148-e3be6c30e623}">
          <xlrd:rvb i="434"/>
        </ext>
      </extLst>
    </bk>
    <bk>
      <extLst>
        <ext uri="{3e2802c4-a4d2-4d8b-9148-e3be6c30e623}">
          <xlrd:rvb i="436"/>
        </ext>
      </extLst>
    </bk>
    <bk>
      <extLst>
        <ext uri="{3e2802c4-a4d2-4d8b-9148-e3be6c30e623}">
          <xlrd:rvb i="438"/>
        </ext>
      </extLst>
    </bk>
    <bk>
      <extLst>
        <ext uri="{3e2802c4-a4d2-4d8b-9148-e3be6c30e623}">
          <xlrd:rvb i="440"/>
        </ext>
      </extLst>
    </bk>
    <bk>
      <extLst>
        <ext uri="{3e2802c4-a4d2-4d8b-9148-e3be6c30e623}">
          <xlrd:rvb i="442"/>
        </ext>
      </extLst>
    </bk>
    <bk>
      <extLst>
        <ext uri="{3e2802c4-a4d2-4d8b-9148-e3be6c30e623}">
          <xlrd:rvb i="444"/>
        </ext>
      </extLst>
    </bk>
    <bk>
      <extLst>
        <ext uri="{3e2802c4-a4d2-4d8b-9148-e3be6c30e623}">
          <xlrd:rvb i="446"/>
        </ext>
      </extLst>
    </bk>
    <bk>
      <extLst>
        <ext uri="{3e2802c4-a4d2-4d8b-9148-e3be6c30e623}">
          <xlrd:rvb i="448"/>
        </ext>
      </extLst>
    </bk>
    <bk>
      <extLst>
        <ext uri="{3e2802c4-a4d2-4d8b-9148-e3be6c30e623}">
          <xlrd:rvb i="450"/>
        </ext>
      </extLst>
    </bk>
    <bk>
      <extLst>
        <ext uri="{3e2802c4-a4d2-4d8b-9148-e3be6c30e623}">
          <xlrd:rvb i="452"/>
        </ext>
      </extLst>
    </bk>
    <bk>
      <extLst>
        <ext uri="{3e2802c4-a4d2-4d8b-9148-e3be6c30e623}">
          <xlrd:rvb i="454"/>
        </ext>
      </extLst>
    </bk>
    <bk>
      <extLst>
        <ext uri="{3e2802c4-a4d2-4d8b-9148-e3be6c30e623}">
          <xlrd:rvb i="456"/>
        </ext>
      </extLst>
    </bk>
    <bk>
      <extLst>
        <ext uri="{3e2802c4-a4d2-4d8b-9148-e3be6c30e623}">
          <xlrd:rvb i="458"/>
        </ext>
      </extLst>
    </bk>
    <bk>
      <extLst>
        <ext uri="{3e2802c4-a4d2-4d8b-9148-e3be6c30e623}">
          <xlrd:rvb i="460"/>
        </ext>
      </extLst>
    </bk>
    <bk>
      <extLst>
        <ext uri="{3e2802c4-a4d2-4d8b-9148-e3be6c30e623}">
          <xlrd:rvb i="462"/>
        </ext>
      </extLst>
    </bk>
    <bk>
      <extLst>
        <ext uri="{3e2802c4-a4d2-4d8b-9148-e3be6c30e623}">
          <xlrd:rvb i="464"/>
        </ext>
      </extLst>
    </bk>
    <bk>
      <extLst>
        <ext uri="{3e2802c4-a4d2-4d8b-9148-e3be6c30e623}">
          <xlrd:rvb i="466"/>
        </ext>
      </extLst>
    </bk>
    <bk>
      <extLst>
        <ext uri="{3e2802c4-a4d2-4d8b-9148-e3be6c30e623}">
          <xlrd:rvb i="468"/>
        </ext>
      </extLst>
    </bk>
    <bk>
      <extLst>
        <ext uri="{3e2802c4-a4d2-4d8b-9148-e3be6c30e623}">
          <xlrd:rvb i="470"/>
        </ext>
      </extLst>
    </bk>
    <bk>
      <extLst>
        <ext uri="{3e2802c4-a4d2-4d8b-9148-e3be6c30e623}">
          <xlrd:rvb i="472"/>
        </ext>
      </extLst>
    </bk>
    <bk>
      <extLst>
        <ext uri="{3e2802c4-a4d2-4d8b-9148-e3be6c30e623}">
          <xlrd:rvb i="474"/>
        </ext>
      </extLst>
    </bk>
    <bk>
      <extLst>
        <ext uri="{3e2802c4-a4d2-4d8b-9148-e3be6c30e623}">
          <xlrd:rvb i="476"/>
        </ext>
      </extLst>
    </bk>
    <bk>
      <extLst>
        <ext uri="{3e2802c4-a4d2-4d8b-9148-e3be6c30e623}">
          <xlrd:rvb i="478"/>
        </ext>
      </extLst>
    </bk>
    <bk>
      <extLst>
        <ext uri="{3e2802c4-a4d2-4d8b-9148-e3be6c30e623}">
          <xlrd:rvb i="480"/>
        </ext>
      </extLst>
    </bk>
    <bk>
      <extLst>
        <ext uri="{3e2802c4-a4d2-4d8b-9148-e3be6c30e623}">
          <xlrd:rvb i="482"/>
        </ext>
      </extLst>
    </bk>
    <bk>
      <extLst>
        <ext uri="{3e2802c4-a4d2-4d8b-9148-e3be6c30e623}">
          <xlrd:rvb i="484"/>
        </ext>
      </extLst>
    </bk>
    <bk>
      <extLst>
        <ext uri="{3e2802c4-a4d2-4d8b-9148-e3be6c30e623}">
          <xlrd:rvb i="486"/>
        </ext>
      </extLst>
    </bk>
    <bk>
      <extLst>
        <ext uri="{3e2802c4-a4d2-4d8b-9148-e3be6c30e623}">
          <xlrd:rvb i="488"/>
        </ext>
      </extLst>
    </bk>
    <bk>
      <extLst>
        <ext uri="{3e2802c4-a4d2-4d8b-9148-e3be6c30e623}">
          <xlrd:rvb i="490"/>
        </ext>
      </extLst>
    </bk>
    <bk>
      <extLst>
        <ext uri="{3e2802c4-a4d2-4d8b-9148-e3be6c30e623}">
          <xlrd:rvb i="492"/>
        </ext>
      </extLst>
    </bk>
    <bk>
      <extLst>
        <ext uri="{3e2802c4-a4d2-4d8b-9148-e3be6c30e623}">
          <xlrd:rvb i="494"/>
        </ext>
      </extLst>
    </bk>
    <bk>
      <extLst>
        <ext uri="{3e2802c4-a4d2-4d8b-9148-e3be6c30e623}">
          <xlrd:rvb i="496"/>
        </ext>
      </extLst>
    </bk>
    <bk>
      <extLst>
        <ext uri="{3e2802c4-a4d2-4d8b-9148-e3be6c30e623}">
          <xlrd:rvb i="498"/>
        </ext>
      </extLst>
    </bk>
    <bk>
      <extLst>
        <ext uri="{3e2802c4-a4d2-4d8b-9148-e3be6c30e623}">
          <xlrd:rvb i="500"/>
        </ext>
      </extLst>
    </bk>
    <bk>
      <extLst>
        <ext uri="{3e2802c4-a4d2-4d8b-9148-e3be6c30e623}">
          <xlrd:rvb i="502"/>
        </ext>
      </extLst>
    </bk>
    <bk>
      <extLst>
        <ext uri="{3e2802c4-a4d2-4d8b-9148-e3be6c30e623}">
          <xlrd:rvb i="504"/>
        </ext>
      </extLst>
    </bk>
    <bk>
      <extLst>
        <ext uri="{3e2802c4-a4d2-4d8b-9148-e3be6c30e623}">
          <xlrd:rvb i="506"/>
        </ext>
      </extLst>
    </bk>
    <bk>
      <extLst>
        <ext uri="{3e2802c4-a4d2-4d8b-9148-e3be6c30e623}">
          <xlrd:rvb i="508"/>
        </ext>
      </extLst>
    </bk>
    <bk>
      <extLst>
        <ext uri="{3e2802c4-a4d2-4d8b-9148-e3be6c30e623}">
          <xlrd:rvb i="510"/>
        </ext>
      </extLst>
    </bk>
    <bk>
      <extLst>
        <ext uri="{3e2802c4-a4d2-4d8b-9148-e3be6c30e623}">
          <xlrd:rvb i="512"/>
        </ext>
      </extLst>
    </bk>
    <bk>
      <extLst>
        <ext uri="{3e2802c4-a4d2-4d8b-9148-e3be6c30e623}">
          <xlrd:rvb i="514"/>
        </ext>
      </extLst>
    </bk>
    <bk>
      <extLst>
        <ext uri="{3e2802c4-a4d2-4d8b-9148-e3be6c30e623}">
          <xlrd:rvb i="516"/>
        </ext>
      </extLst>
    </bk>
    <bk>
      <extLst>
        <ext uri="{3e2802c4-a4d2-4d8b-9148-e3be6c30e623}">
          <xlrd:rvb i="518"/>
        </ext>
      </extLst>
    </bk>
    <bk>
      <extLst>
        <ext uri="{3e2802c4-a4d2-4d8b-9148-e3be6c30e623}">
          <xlrd:rvb i="520"/>
        </ext>
      </extLst>
    </bk>
    <bk>
      <extLst>
        <ext uri="{3e2802c4-a4d2-4d8b-9148-e3be6c30e623}">
          <xlrd:rvb i="522"/>
        </ext>
      </extLst>
    </bk>
    <bk>
      <extLst>
        <ext uri="{3e2802c4-a4d2-4d8b-9148-e3be6c30e623}">
          <xlrd:rvb i="524"/>
        </ext>
      </extLst>
    </bk>
    <bk>
      <extLst>
        <ext uri="{3e2802c4-a4d2-4d8b-9148-e3be6c30e623}">
          <xlrd:rvb i="526"/>
        </ext>
      </extLst>
    </bk>
    <bk>
      <extLst>
        <ext uri="{3e2802c4-a4d2-4d8b-9148-e3be6c30e623}">
          <xlrd:rvb i="528"/>
        </ext>
      </extLst>
    </bk>
    <bk>
      <extLst>
        <ext uri="{3e2802c4-a4d2-4d8b-9148-e3be6c30e623}">
          <xlrd:rvb i="530"/>
        </ext>
      </extLst>
    </bk>
    <bk>
      <extLst>
        <ext uri="{3e2802c4-a4d2-4d8b-9148-e3be6c30e623}">
          <xlrd:rvb i="532"/>
        </ext>
      </extLst>
    </bk>
    <bk>
      <extLst>
        <ext uri="{3e2802c4-a4d2-4d8b-9148-e3be6c30e623}">
          <xlrd:rvb i="534"/>
        </ext>
      </extLst>
    </bk>
    <bk>
      <extLst>
        <ext uri="{3e2802c4-a4d2-4d8b-9148-e3be6c30e623}">
          <xlrd:rvb i="536"/>
        </ext>
      </extLst>
    </bk>
    <bk>
      <extLst>
        <ext uri="{3e2802c4-a4d2-4d8b-9148-e3be6c30e623}">
          <xlrd:rvb i="538"/>
        </ext>
      </extLst>
    </bk>
    <bk>
      <extLst>
        <ext uri="{3e2802c4-a4d2-4d8b-9148-e3be6c30e623}">
          <xlrd:rvb i="540"/>
        </ext>
      </extLst>
    </bk>
    <bk>
      <extLst>
        <ext uri="{3e2802c4-a4d2-4d8b-9148-e3be6c30e623}">
          <xlrd:rvb i="542"/>
        </ext>
      </extLst>
    </bk>
    <bk>
      <extLst>
        <ext uri="{3e2802c4-a4d2-4d8b-9148-e3be6c30e623}">
          <xlrd:rvb i="544"/>
        </ext>
      </extLst>
    </bk>
    <bk>
      <extLst>
        <ext uri="{3e2802c4-a4d2-4d8b-9148-e3be6c30e623}">
          <xlrd:rvb i="546"/>
        </ext>
      </extLst>
    </bk>
    <bk>
      <extLst>
        <ext uri="{3e2802c4-a4d2-4d8b-9148-e3be6c30e623}">
          <xlrd:rvb i="548"/>
        </ext>
      </extLst>
    </bk>
    <bk>
      <extLst>
        <ext uri="{3e2802c4-a4d2-4d8b-9148-e3be6c30e623}">
          <xlrd:rvb i="550"/>
        </ext>
      </extLst>
    </bk>
    <bk>
      <extLst>
        <ext uri="{3e2802c4-a4d2-4d8b-9148-e3be6c30e623}">
          <xlrd:rvb i="552"/>
        </ext>
      </extLst>
    </bk>
    <bk>
      <extLst>
        <ext uri="{3e2802c4-a4d2-4d8b-9148-e3be6c30e623}">
          <xlrd:rvb i="554"/>
        </ext>
      </extLst>
    </bk>
    <bk>
      <extLst>
        <ext uri="{3e2802c4-a4d2-4d8b-9148-e3be6c30e623}">
          <xlrd:rvb i="556"/>
        </ext>
      </extLst>
    </bk>
    <bk>
      <extLst>
        <ext uri="{3e2802c4-a4d2-4d8b-9148-e3be6c30e623}">
          <xlrd:rvb i="558"/>
        </ext>
      </extLst>
    </bk>
    <bk>
      <extLst>
        <ext uri="{3e2802c4-a4d2-4d8b-9148-e3be6c30e623}">
          <xlrd:rvb i="560"/>
        </ext>
      </extLst>
    </bk>
    <bk>
      <extLst>
        <ext uri="{3e2802c4-a4d2-4d8b-9148-e3be6c30e623}">
          <xlrd:rvb i="562"/>
        </ext>
      </extLst>
    </bk>
    <bk>
      <extLst>
        <ext uri="{3e2802c4-a4d2-4d8b-9148-e3be6c30e623}">
          <xlrd:rvb i="564"/>
        </ext>
      </extLst>
    </bk>
    <bk>
      <extLst>
        <ext uri="{3e2802c4-a4d2-4d8b-9148-e3be6c30e623}">
          <xlrd:rvb i="566"/>
        </ext>
      </extLst>
    </bk>
    <bk>
      <extLst>
        <ext uri="{3e2802c4-a4d2-4d8b-9148-e3be6c30e623}">
          <xlrd:rvb i="568"/>
        </ext>
      </extLst>
    </bk>
    <bk>
      <extLst>
        <ext uri="{3e2802c4-a4d2-4d8b-9148-e3be6c30e623}">
          <xlrd:rvb i="570"/>
        </ext>
      </extLst>
    </bk>
    <bk>
      <extLst>
        <ext uri="{3e2802c4-a4d2-4d8b-9148-e3be6c30e623}">
          <xlrd:rvb i="572"/>
        </ext>
      </extLst>
    </bk>
    <bk>
      <extLst>
        <ext uri="{3e2802c4-a4d2-4d8b-9148-e3be6c30e623}">
          <xlrd:rvb i="574"/>
        </ext>
      </extLst>
    </bk>
    <bk>
      <extLst>
        <ext uri="{3e2802c4-a4d2-4d8b-9148-e3be6c30e623}">
          <xlrd:rvb i="576"/>
        </ext>
      </extLst>
    </bk>
    <bk>
      <extLst>
        <ext uri="{3e2802c4-a4d2-4d8b-9148-e3be6c30e623}">
          <xlrd:rvb i="578"/>
        </ext>
      </extLst>
    </bk>
    <bk>
      <extLst>
        <ext uri="{3e2802c4-a4d2-4d8b-9148-e3be6c30e623}">
          <xlrd:rvb i="580"/>
        </ext>
      </extLst>
    </bk>
    <bk>
      <extLst>
        <ext uri="{3e2802c4-a4d2-4d8b-9148-e3be6c30e623}">
          <xlrd:rvb i="582"/>
        </ext>
      </extLst>
    </bk>
    <bk>
      <extLst>
        <ext uri="{3e2802c4-a4d2-4d8b-9148-e3be6c30e623}">
          <xlrd:rvb i="584"/>
        </ext>
      </extLst>
    </bk>
    <bk>
      <extLst>
        <ext uri="{3e2802c4-a4d2-4d8b-9148-e3be6c30e623}">
          <xlrd:rvb i="586"/>
        </ext>
      </extLst>
    </bk>
    <bk>
      <extLst>
        <ext uri="{3e2802c4-a4d2-4d8b-9148-e3be6c30e623}">
          <xlrd:rvb i="588"/>
        </ext>
      </extLst>
    </bk>
    <bk>
      <extLst>
        <ext uri="{3e2802c4-a4d2-4d8b-9148-e3be6c30e623}">
          <xlrd:rvb i="590"/>
        </ext>
      </extLst>
    </bk>
    <bk>
      <extLst>
        <ext uri="{3e2802c4-a4d2-4d8b-9148-e3be6c30e623}">
          <xlrd:rvb i="592"/>
        </ext>
      </extLst>
    </bk>
    <bk>
      <extLst>
        <ext uri="{3e2802c4-a4d2-4d8b-9148-e3be6c30e623}">
          <xlrd:rvb i="594"/>
        </ext>
      </extLst>
    </bk>
    <bk>
      <extLst>
        <ext uri="{3e2802c4-a4d2-4d8b-9148-e3be6c30e623}">
          <xlrd:rvb i="596"/>
        </ext>
      </extLst>
    </bk>
    <bk>
      <extLst>
        <ext uri="{3e2802c4-a4d2-4d8b-9148-e3be6c30e623}">
          <xlrd:rvb i="598"/>
        </ext>
      </extLst>
    </bk>
    <bk>
      <extLst>
        <ext uri="{3e2802c4-a4d2-4d8b-9148-e3be6c30e623}">
          <xlrd:rvb i="600"/>
        </ext>
      </extLst>
    </bk>
    <bk>
      <extLst>
        <ext uri="{3e2802c4-a4d2-4d8b-9148-e3be6c30e623}">
          <xlrd:rvb i="602"/>
        </ext>
      </extLst>
    </bk>
    <bk>
      <extLst>
        <ext uri="{3e2802c4-a4d2-4d8b-9148-e3be6c30e623}">
          <xlrd:rvb i="604"/>
        </ext>
      </extLst>
    </bk>
    <bk>
      <extLst>
        <ext uri="{3e2802c4-a4d2-4d8b-9148-e3be6c30e623}">
          <xlrd:rvb i="606"/>
        </ext>
      </extLst>
    </bk>
    <bk>
      <extLst>
        <ext uri="{3e2802c4-a4d2-4d8b-9148-e3be6c30e623}">
          <xlrd:rvb i="608"/>
        </ext>
      </extLst>
    </bk>
    <bk>
      <extLst>
        <ext uri="{3e2802c4-a4d2-4d8b-9148-e3be6c30e623}">
          <xlrd:rvb i="610"/>
        </ext>
      </extLst>
    </bk>
    <bk>
      <extLst>
        <ext uri="{3e2802c4-a4d2-4d8b-9148-e3be6c30e623}">
          <xlrd:rvb i="612"/>
        </ext>
      </extLst>
    </bk>
    <bk>
      <extLst>
        <ext uri="{3e2802c4-a4d2-4d8b-9148-e3be6c30e623}">
          <xlrd:rvb i="614"/>
        </ext>
      </extLst>
    </bk>
    <bk>
      <extLst>
        <ext uri="{3e2802c4-a4d2-4d8b-9148-e3be6c30e623}">
          <xlrd:rvb i="616"/>
        </ext>
      </extLst>
    </bk>
    <bk>
      <extLst>
        <ext uri="{3e2802c4-a4d2-4d8b-9148-e3be6c30e623}">
          <xlrd:rvb i="618"/>
        </ext>
      </extLst>
    </bk>
    <bk>
      <extLst>
        <ext uri="{3e2802c4-a4d2-4d8b-9148-e3be6c30e623}">
          <xlrd:rvb i="620"/>
        </ext>
      </extLst>
    </bk>
    <bk>
      <extLst>
        <ext uri="{3e2802c4-a4d2-4d8b-9148-e3be6c30e623}">
          <xlrd:rvb i="622"/>
        </ext>
      </extLst>
    </bk>
    <bk>
      <extLst>
        <ext uri="{3e2802c4-a4d2-4d8b-9148-e3be6c30e623}">
          <xlrd:rvb i="624"/>
        </ext>
      </extLst>
    </bk>
    <bk>
      <extLst>
        <ext uri="{3e2802c4-a4d2-4d8b-9148-e3be6c30e623}">
          <xlrd:rvb i="626"/>
        </ext>
      </extLst>
    </bk>
    <bk>
      <extLst>
        <ext uri="{3e2802c4-a4d2-4d8b-9148-e3be6c30e623}">
          <xlrd:rvb i="628"/>
        </ext>
      </extLst>
    </bk>
    <bk>
      <extLst>
        <ext uri="{3e2802c4-a4d2-4d8b-9148-e3be6c30e623}">
          <xlrd:rvb i="630"/>
        </ext>
      </extLst>
    </bk>
    <bk>
      <extLst>
        <ext uri="{3e2802c4-a4d2-4d8b-9148-e3be6c30e623}">
          <xlrd:rvb i="632"/>
        </ext>
      </extLst>
    </bk>
    <bk>
      <extLst>
        <ext uri="{3e2802c4-a4d2-4d8b-9148-e3be6c30e623}">
          <xlrd:rvb i="634"/>
        </ext>
      </extLst>
    </bk>
    <bk>
      <extLst>
        <ext uri="{3e2802c4-a4d2-4d8b-9148-e3be6c30e623}">
          <xlrd:rvb i="636"/>
        </ext>
      </extLst>
    </bk>
    <bk>
      <extLst>
        <ext uri="{3e2802c4-a4d2-4d8b-9148-e3be6c30e623}">
          <xlrd:rvb i="638"/>
        </ext>
      </extLst>
    </bk>
    <bk>
      <extLst>
        <ext uri="{3e2802c4-a4d2-4d8b-9148-e3be6c30e623}">
          <xlrd:rvb i="640"/>
        </ext>
      </extLst>
    </bk>
    <bk>
      <extLst>
        <ext uri="{3e2802c4-a4d2-4d8b-9148-e3be6c30e623}">
          <xlrd:rvb i="642"/>
        </ext>
      </extLst>
    </bk>
    <bk>
      <extLst>
        <ext uri="{3e2802c4-a4d2-4d8b-9148-e3be6c30e623}">
          <xlrd:rvb i="644"/>
        </ext>
      </extLst>
    </bk>
    <bk>
      <extLst>
        <ext uri="{3e2802c4-a4d2-4d8b-9148-e3be6c30e623}">
          <xlrd:rvb i="646"/>
        </ext>
      </extLst>
    </bk>
    <bk>
      <extLst>
        <ext uri="{3e2802c4-a4d2-4d8b-9148-e3be6c30e623}">
          <xlrd:rvb i="648"/>
        </ext>
      </extLst>
    </bk>
    <bk>
      <extLst>
        <ext uri="{3e2802c4-a4d2-4d8b-9148-e3be6c30e623}">
          <xlrd:rvb i="650"/>
        </ext>
      </extLst>
    </bk>
    <bk>
      <extLst>
        <ext uri="{3e2802c4-a4d2-4d8b-9148-e3be6c30e623}">
          <xlrd:rvb i="652"/>
        </ext>
      </extLst>
    </bk>
    <bk>
      <extLst>
        <ext uri="{3e2802c4-a4d2-4d8b-9148-e3be6c30e623}">
          <xlrd:rvb i="654"/>
        </ext>
      </extLst>
    </bk>
    <bk>
      <extLst>
        <ext uri="{3e2802c4-a4d2-4d8b-9148-e3be6c30e623}">
          <xlrd:rvb i="656"/>
        </ext>
      </extLst>
    </bk>
    <bk>
      <extLst>
        <ext uri="{3e2802c4-a4d2-4d8b-9148-e3be6c30e623}">
          <xlrd:rvb i="658"/>
        </ext>
      </extLst>
    </bk>
    <bk>
      <extLst>
        <ext uri="{3e2802c4-a4d2-4d8b-9148-e3be6c30e623}">
          <xlrd:rvb i="660"/>
        </ext>
      </extLst>
    </bk>
    <bk>
      <extLst>
        <ext uri="{3e2802c4-a4d2-4d8b-9148-e3be6c30e623}">
          <xlrd:rvb i="662"/>
        </ext>
      </extLst>
    </bk>
    <bk>
      <extLst>
        <ext uri="{3e2802c4-a4d2-4d8b-9148-e3be6c30e623}">
          <xlrd:rvb i="664"/>
        </ext>
      </extLst>
    </bk>
    <bk>
      <extLst>
        <ext uri="{3e2802c4-a4d2-4d8b-9148-e3be6c30e623}">
          <xlrd:rvb i="666"/>
        </ext>
      </extLst>
    </bk>
    <bk>
      <extLst>
        <ext uri="{3e2802c4-a4d2-4d8b-9148-e3be6c30e623}">
          <xlrd:rvb i="668"/>
        </ext>
      </extLst>
    </bk>
    <bk>
      <extLst>
        <ext uri="{3e2802c4-a4d2-4d8b-9148-e3be6c30e623}">
          <xlrd:rvb i="670"/>
        </ext>
      </extLst>
    </bk>
    <bk>
      <extLst>
        <ext uri="{3e2802c4-a4d2-4d8b-9148-e3be6c30e623}">
          <xlrd:rvb i="672"/>
        </ext>
      </extLst>
    </bk>
    <bk>
      <extLst>
        <ext uri="{3e2802c4-a4d2-4d8b-9148-e3be6c30e623}">
          <xlrd:rvb i="674"/>
        </ext>
      </extLst>
    </bk>
    <bk>
      <extLst>
        <ext uri="{3e2802c4-a4d2-4d8b-9148-e3be6c30e623}">
          <xlrd:rvb i="676"/>
        </ext>
      </extLst>
    </bk>
    <bk>
      <extLst>
        <ext uri="{3e2802c4-a4d2-4d8b-9148-e3be6c30e623}">
          <xlrd:rvb i="678"/>
        </ext>
      </extLst>
    </bk>
    <bk>
      <extLst>
        <ext uri="{3e2802c4-a4d2-4d8b-9148-e3be6c30e623}">
          <xlrd:rvb i="680"/>
        </ext>
      </extLst>
    </bk>
    <bk>
      <extLst>
        <ext uri="{3e2802c4-a4d2-4d8b-9148-e3be6c30e623}">
          <xlrd:rvb i="682"/>
        </ext>
      </extLst>
    </bk>
    <bk>
      <extLst>
        <ext uri="{3e2802c4-a4d2-4d8b-9148-e3be6c30e623}">
          <xlrd:rvb i="684"/>
        </ext>
      </extLst>
    </bk>
    <bk>
      <extLst>
        <ext uri="{3e2802c4-a4d2-4d8b-9148-e3be6c30e623}">
          <xlrd:rvb i="686"/>
        </ext>
      </extLst>
    </bk>
    <bk>
      <extLst>
        <ext uri="{3e2802c4-a4d2-4d8b-9148-e3be6c30e623}">
          <xlrd:rvb i="688"/>
        </ext>
      </extLst>
    </bk>
    <bk>
      <extLst>
        <ext uri="{3e2802c4-a4d2-4d8b-9148-e3be6c30e623}">
          <xlrd:rvb i="690"/>
        </ext>
      </extLst>
    </bk>
    <bk>
      <extLst>
        <ext uri="{3e2802c4-a4d2-4d8b-9148-e3be6c30e623}">
          <xlrd:rvb i="692"/>
        </ext>
      </extLst>
    </bk>
    <bk>
      <extLst>
        <ext uri="{3e2802c4-a4d2-4d8b-9148-e3be6c30e623}">
          <xlrd:rvb i="694"/>
        </ext>
      </extLst>
    </bk>
    <bk>
      <extLst>
        <ext uri="{3e2802c4-a4d2-4d8b-9148-e3be6c30e623}">
          <xlrd:rvb i="696"/>
        </ext>
      </extLst>
    </bk>
    <bk>
      <extLst>
        <ext uri="{3e2802c4-a4d2-4d8b-9148-e3be6c30e623}">
          <xlrd:rvb i="698"/>
        </ext>
      </extLst>
    </bk>
    <bk>
      <extLst>
        <ext uri="{3e2802c4-a4d2-4d8b-9148-e3be6c30e623}">
          <xlrd:rvb i="700"/>
        </ext>
      </extLst>
    </bk>
    <bk>
      <extLst>
        <ext uri="{3e2802c4-a4d2-4d8b-9148-e3be6c30e623}">
          <xlrd:rvb i="702"/>
        </ext>
      </extLst>
    </bk>
    <bk>
      <extLst>
        <ext uri="{3e2802c4-a4d2-4d8b-9148-e3be6c30e623}">
          <xlrd:rvb i="704"/>
        </ext>
      </extLst>
    </bk>
    <bk>
      <extLst>
        <ext uri="{3e2802c4-a4d2-4d8b-9148-e3be6c30e623}">
          <xlrd:rvb i="706"/>
        </ext>
      </extLst>
    </bk>
    <bk>
      <extLst>
        <ext uri="{3e2802c4-a4d2-4d8b-9148-e3be6c30e623}">
          <xlrd:rvb i="708"/>
        </ext>
      </extLst>
    </bk>
    <bk>
      <extLst>
        <ext uri="{3e2802c4-a4d2-4d8b-9148-e3be6c30e623}">
          <xlrd:rvb i="710"/>
        </ext>
      </extLst>
    </bk>
    <bk>
      <extLst>
        <ext uri="{3e2802c4-a4d2-4d8b-9148-e3be6c30e623}">
          <xlrd:rvb i="712"/>
        </ext>
      </extLst>
    </bk>
    <bk>
      <extLst>
        <ext uri="{3e2802c4-a4d2-4d8b-9148-e3be6c30e623}">
          <xlrd:rvb i="714"/>
        </ext>
      </extLst>
    </bk>
    <bk>
      <extLst>
        <ext uri="{3e2802c4-a4d2-4d8b-9148-e3be6c30e623}">
          <xlrd:rvb i="716"/>
        </ext>
      </extLst>
    </bk>
    <bk>
      <extLst>
        <ext uri="{3e2802c4-a4d2-4d8b-9148-e3be6c30e623}">
          <xlrd:rvb i="718"/>
        </ext>
      </extLst>
    </bk>
    <bk>
      <extLst>
        <ext uri="{3e2802c4-a4d2-4d8b-9148-e3be6c30e623}">
          <xlrd:rvb i="720"/>
        </ext>
      </extLst>
    </bk>
    <bk>
      <extLst>
        <ext uri="{3e2802c4-a4d2-4d8b-9148-e3be6c30e623}">
          <xlrd:rvb i="722"/>
        </ext>
      </extLst>
    </bk>
    <bk>
      <extLst>
        <ext uri="{3e2802c4-a4d2-4d8b-9148-e3be6c30e623}">
          <xlrd:rvb i="724"/>
        </ext>
      </extLst>
    </bk>
    <bk>
      <extLst>
        <ext uri="{3e2802c4-a4d2-4d8b-9148-e3be6c30e623}">
          <xlrd:rvb i="726"/>
        </ext>
      </extLst>
    </bk>
    <bk>
      <extLst>
        <ext uri="{3e2802c4-a4d2-4d8b-9148-e3be6c30e623}">
          <xlrd:rvb i="728"/>
        </ext>
      </extLst>
    </bk>
    <bk>
      <extLst>
        <ext uri="{3e2802c4-a4d2-4d8b-9148-e3be6c30e623}">
          <xlrd:rvb i="730"/>
        </ext>
      </extLst>
    </bk>
    <bk>
      <extLst>
        <ext uri="{3e2802c4-a4d2-4d8b-9148-e3be6c30e623}">
          <xlrd:rvb i="732"/>
        </ext>
      </extLst>
    </bk>
    <bk>
      <extLst>
        <ext uri="{3e2802c4-a4d2-4d8b-9148-e3be6c30e623}">
          <xlrd:rvb i="734"/>
        </ext>
      </extLst>
    </bk>
    <bk>
      <extLst>
        <ext uri="{3e2802c4-a4d2-4d8b-9148-e3be6c30e623}">
          <xlrd:rvb i="736"/>
        </ext>
      </extLst>
    </bk>
    <bk>
      <extLst>
        <ext uri="{3e2802c4-a4d2-4d8b-9148-e3be6c30e623}">
          <xlrd:rvb i="738"/>
        </ext>
      </extLst>
    </bk>
    <bk>
      <extLst>
        <ext uri="{3e2802c4-a4d2-4d8b-9148-e3be6c30e623}">
          <xlrd:rvb i="740"/>
        </ext>
      </extLst>
    </bk>
    <bk>
      <extLst>
        <ext uri="{3e2802c4-a4d2-4d8b-9148-e3be6c30e623}">
          <xlrd:rvb i="742"/>
        </ext>
      </extLst>
    </bk>
    <bk>
      <extLst>
        <ext uri="{3e2802c4-a4d2-4d8b-9148-e3be6c30e623}">
          <xlrd:rvb i="744"/>
        </ext>
      </extLst>
    </bk>
    <bk>
      <extLst>
        <ext uri="{3e2802c4-a4d2-4d8b-9148-e3be6c30e623}">
          <xlrd:rvb i="746"/>
        </ext>
      </extLst>
    </bk>
    <bk>
      <extLst>
        <ext uri="{3e2802c4-a4d2-4d8b-9148-e3be6c30e623}">
          <xlrd:rvb i="748"/>
        </ext>
      </extLst>
    </bk>
    <bk>
      <extLst>
        <ext uri="{3e2802c4-a4d2-4d8b-9148-e3be6c30e623}">
          <xlrd:rvb i="750"/>
        </ext>
      </extLst>
    </bk>
    <bk>
      <extLst>
        <ext uri="{3e2802c4-a4d2-4d8b-9148-e3be6c30e623}">
          <xlrd:rvb i="752"/>
        </ext>
      </extLst>
    </bk>
    <bk>
      <extLst>
        <ext uri="{3e2802c4-a4d2-4d8b-9148-e3be6c30e623}">
          <xlrd:rvb i="754"/>
        </ext>
      </extLst>
    </bk>
    <bk>
      <extLst>
        <ext uri="{3e2802c4-a4d2-4d8b-9148-e3be6c30e623}">
          <xlrd:rvb i="756"/>
        </ext>
      </extLst>
    </bk>
    <bk>
      <extLst>
        <ext uri="{3e2802c4-a4d2-4d8b-9148-e3be6c30e623}">
          <xlrd:rvb i="758"/>
        </ext>
      </extLst>
    </bk>
    <bk>
      <extLst>
        <ext uri="{3e2802c4-a4d2-4d8b-9148-e3be6c30e623}">
          <xlrd:rvb i="760"/>
        </ext>
      </extLst>
    </bk>
    <bk>
      <extLst>
        <ext uri="{3e2802c4-a4d2-4d8b-9148-e3be6c30e623}">
          <xlrd:rvb i="762"/>
        </ext>
      </extLst>
    </bk>
    <bk>
      <extLst>
        <ext uri="{3e2802c4-a4d2-4d8b-9148-e3be6c30e623}">
          <xlrd:rvb i="764"/>
        </ext>
      </extLst>
    </bk>
    <bk>
      <extLst>
        <ext uri="{3e2802c4-a4d2-4d8b-9148-e3be6c30e623}">
          <xlrd:rvb i="766"/>
        </ext>
      </extLst>
    </bk>
    <bk>
      <extLst>
        <ext uri="{3e2802c4-a4d2-4d8b-9148-e3be6c30e623}">
          <xlrd:rvb i="768"/>
        </ext>
      </extLst>
    </bk>
    <bk>
      <extLst>
        <ext uri="{3e2802c4-a4d2-4d8b-9148-e3be6c30e623}">
          <xlrd:rvb i="770"/>
        </ext>
      </extLst>
    </bk>
    <bk>
      <extLst>
        <ext uri="{3e2802c4-a4d2-4d8b-9148-e3be6c30e623}">
          <xlrd:rvb i="772"/>
        </ext>
      </extLst>
    </bk>
    <bk>
      <extLst>
        <ext uri="{3e2802c4-a4d2-4d8b-9148-e3be6c30e623}">
          <xlrd:rvb i="774"/>
        </ext>
      </extLst>
    </bk>
    <bk>
      <extLst>
        <ext uri="{3e2802c4-a4d2-4d8b-9148-e3be6c30e623}">
          <xlrd:rvb i="776"/>
        </ext>
      </extLst>
    </bk>
    <bk>
      <extLst>
        <ext uri="{3e2802c4-a4d2-4d8b-9148-e3be6c30e623}">
          <xlrd:rvb i="778"/>
        </ext>
      </extLst>
    </bk>
    <bk>
      <extLst>
        <ext uri="{3e2802c4-a4d2-4d8b-9148-e3be6c30e623}">
          <xlrd:rvb i="780"/>
        </ext>
      </extLst>
    </bk>
    <bk>
      <extLst>
        <ext uri="{3e2802c4-a4d2-4d8b-9148-e3be6c30e623}">
          <xlrd:rvb i="782"/>
        </ext>
      </extLst>
    </bk>
    <bk>
      <extLst>
        <ext uri="{3e2802c4-a4d2-4d8b-9148-e3be6c30e623}">
          <xlrd:rvb i="784"/>
        </ext>
      </extLst>
    </bk>
    <bk>
      <extLst>
        <ext uri="{3e2802c4-a4d2-4d8b-9148-e3be6c30e623}">
          <xlrd:rvb i="786"/>
        </ext>
      </extLst>
    </bk>
    <bk>
      <extLst>
        <ext uri="{3e2802c4-a4d2-4d8b-9148-e3be6c30e623}">
          <xlrd:rvb i="788"/>
        </ext>
      </extLst>
    </bk>
    <bk>
      <extLst>
        <ext uri="{3e2802c4-a4d2-4d8b-9148-e3be6c30e623}">
          <xlrd:rvb i="790"/>
        </ext>
      </extLst>
    </bk>
    <bk>
      <extLst>
        <ext uri="{3e2802c4-a4d2-4d8b-9148-e3be6c30e623}">
          <xlrd:rvb i="792"/>
        </ext>
      </extLst>
    </bk>
    <bk>
      <extLst>
        <ext uri="{3e2802c4-a4d2-4d8b-9148-e3be6c30e623}">
          <xlrd:rvb i="794"/>
        </ext>
      </extLst>
    </bk>
    <bk>
      <extLst>
        <ext uri="{3e2802c4-a4d2-4d8b-9148-e3be6c30e623}">
          <xlrd:rvb i="796"/>
        </ext>
      </extLst>
    </bk>
    <bk>
      <extLst>
        <ext uri="{3e2802c4-a4d2-4d8b-9148-e3be6c30e623}">
          <xlrd:rvb i="798"/>
        </ext>
      </extLst>
    </bk>
    <bk>
      <extLst>
        <ext uri="{3e2802c4-a4d2-4d8b-9148-e3be6c30e623}">
          <xlrd:rvb i="800"/>
        </ext>
      </extLst>
    </bk>
    <bk>
      <extLst>
        <ext uri="{3e2802c4-a4d2-4d8b-9148-e3be6c30e623}">
          <xlrd:rvb i="802"/>
        </ext>
      </extLst>
    </bk>
    <bk>
      <extLst>
        <ext uri="{3e2802c4-a4d2-4d8b-9148-e3be6c30e623}">
          <xlrd:rvb i="804"/>
        </ext>
      </extLst>
    </bk>
    <bk>
      <extLst>
        <ext uri="{3e2802c4-a4d2-4d8b-9148-e3be6c30e623}">
          <xlrd:rvb i="806"/>
        </ext>
      </extLst>
    </bk>
    <bk>
      <extLst>
        <ext uri="{3e2802c4-a4d2-4d8b-9148-e3be6c30e623}">
          <xlrd:rvb i="808"/>
        </ext>
      </extLst>
    </bk>
    <bk>
      <extLst>
        <ext uri="{3e2802c4-a4d2-4d8b-9148-e3be6c30e623}">
          <xlrd:rvb i="810"/>
        </ext>
      </extLst>
    </bk>
    <bk>
      <extLst>
        <ext uri="{3e2802c4-a4d2-4d8b-9148-e3be6c30e623}">
          <xlrd:rvb i="812"/>
        </ext>
      </extLst>
    </bk>
    <bk>
      <extLst>
        <ext uri="{3e2802c4-a4d2-4d8b-9148-e3be6c30e623}">
          <xlrd:rvb i="814"/>
        </ext>
      </extLst>
    </bk>
    <bk>
      <extLst>
        <ext uri="{3e2802c4-a4d2-4d8b-9148-e3be6c30e623}">
          <xlrd:rvb i="816"/>
        </ext>
      </extLst>
    </bk>
    <bk>
      <extLst>
        <ext uri="{3e2802c4-a4d2-4d8b-9148-e3be6c30e623}">
          <xlrd:rvb i="818"/>
        </ext>
      </extLst>
    </bk>
    <bk>
      <extLst>
        <ext uri="{3e2802c4-a4d2-4d8b-9148-e3be6c30e623}">
          <xlrd:rvb i="820"/>
        </ext>
      </extLst>
    </bk>
    <bk>
      <extLst>
        <ext uri="{3e2802c4-a4d2-4d8b-9148-e3be6c30e623}">
          <xlrd:rvb i="822"/>
        </ext>
      </extLst>
    </bk>
    <bk>
      <extLst>
        <ext uri="{3e2802c4-a4d2-4d8b-9148-e3be6c30e623}">
          <xlrd:rvb i="824"/>
        </ext>
      </extLst>
    </bk>
    <bk>
      <extLst>
        <ext uri="{3e2802c4-a4d2-4d8b-9148-e3be6c30e623}">
          <xlrd:rvb i="826"/>
        </ext>
      </extLst>
    </bk>
    <bk>
      <extLst>
        <ext uri="{3e2802c4-a4d2-4d8b-9148-e3be6c30e623}">
          <xlrd:rvb i="828"/>
        </ext>
      </extLst>
    </bk>
    <bk>
      <extLst>
        <ext uri="{3e2802c4-a4d2-4d8b-9148-e3be6c30e623}">
          <xlrd:rvb i="830"/>
        </ext>
      </extLst>
    </bk>
    <bk>
      <extLst>
        <ext uri="{3e2802c4-a4d2-4d8b-9148-e3be6c30e623}">
          <xlrd:rvb i="832"/>
        </ext>
      </extLst>
    </bk>
    <bk>
      <extLst>
        <ext uri="{3e2802c4-a4d2-4d8b-9148-e3be6c30e623}">
          <xlrd:rvb i="834"/>
        </ext>
      </extLst>
    </bk>
    <bk>
      <extLst>
        <ext uri="{3e2802c4-a4d2-4d8b-9148-e3be6c30e623}">
          <xlrd:rvb i="836"/>
        </ext>
      </extLst>
    </bk>
    <bk>
      <extLst>
        <ext uri="{3e2802c4-a4d2-4d8b-9148-e3be6c30e623}">
          <xlrd:rvb i="838"/>
        </ext>
      </extLst>
    </bk>
    <bk>
      <extLst>
        <ext uri="{3e2802c4-a4d2-4d8b-9148-e3be6c30e623}">
          <xlrd:rvb i="840"/>
        </ext>
      </extLst>
    </bk>
  </futureMetadata>
  <cellMetadata count="1">
    <bk>
      <rc t="1" v="0"/>
    </bk>
  </cellMetadata>
  <valueMetadata count="336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valueMetadata>
</metadata>
</file>

<file path=xl/sharedStrings.xml><?xml version="1.0" encoding="utf-8"?>
<sst xmlns="http://schemas.openxmlformats.org/spreadsheetml/2006/main" count="3600" uniqueCount="412">
  <si>
    <t>Microsoft Excel World Championship 2023</t>
  </si>
  <si>
    <t>Eve Online</t>
  </si>
  <si>
    <t>Case Author</t>
  </si>
  <si>
    <t>Niels Terfehr</t>
  </si>
  <si>
    <t>Instructions</t>
  </si>
  <si>
    <r>
      <rPr>
        <b/>
        <sz val="12"/>
        <color theme="1"/>
        <rFont val="等线"/>
        <family val="2"/>
        <scheme val="minor"/>
      </rPr>
      <t xml:space="preserve">EVE Online
</t>
    </r>
    <r>
      <rPr>
        <sz val="12"/>
        <color theme="1"/>
        <rFont val="等线"/>
        <family val="2"/>
        <scheme val="minor"/>
      </rPr>
      <t xml:space="preserve">EVE Online is a community-driven spaceship game where players are free to choose their own path from countless options. Experience space exploration, immense battles and a thriving player-run economy in an ever-expanding sandbox. Participate in many in-game professions and activities, including war, politics, piracy, trading, and exploration, across 7,000 star systems with hundreds of thousands of other players. EVE is the first game ever to receive its own official Microsoft Excel Add-in.
</t>
    </r>
    <r>
      <rPr>
        <b/>
        <sz val="12"/>
        <color theme="1"/>
        <rFont val="等线"/>
        <family val="2"/>
        <scheme val="minor"/>
      </rPr>
      <t xml:space="preserve">Minerals and Ships
</t>
    </r>
    <r>
      <rPr>
        <sz val="12"/>
        <color theme="1"/>
        <rFont val="等线"/>
        <family val="2"/>
        <scheme val="minor"/>
      </rPr>
      <t xml:space="preserve">EVE Online players can mine or purchase various minerals that could later be used to manufacture ships. In this case study we will be using 5 spaceship types and 7 minerals. Different amounts of minerals are required to produce spaceships - the mode advanced the spaceship is, the more minerals will you require.
Another important aspect to consider is a developed economy inside the EVE Online game. The currency of the game is ISK (the Inter-Stellar Kredits). Mineral prices fluctuate on a daily basis. On the "Add-In Output" tab you will be able to find daily market prices for the minerals over the last 6 months.
</t>
    </r>
    <r>
      <rPr>
        <b/>
        <sz val="12"/>
        <color theme="1"/>
        <rFont val="等线"/>
        <family val="2"/>
        <scheme val="minor"/>
      </rPr>
      <t xml:space="preserve">Mining and Asteroids (Levels 4-7)
</t>
    </r>
    <r>
      <rPr>
        <sz val="12"/>
        <color theme="1"/>
        <rFont val="等线"/>
        <family val="2"/>
        <scheme val="minor"/>
      </rPr>
      <t xml:space="preserve">- This case study deals with 4 different types of asteroids (see their key data in the table below). These asteroids can be mined to obtain minerals.
- However, you need to retrieve ore that contains minerals and transport it with a barge to a processing site where the minerals can be extracted.
- The main challenge here is that ore is voluminous, while the amount of minerals it contains is small (think of analogy with extracting gold or diamonds - lot's of ore processed, very little diamonds extracted).
- Your Retriever mining barge has an ore hold of 27500 m³
- Each asteroid in the field holds X times 1000 units of ore, where X represents the number in the cell - e.g. Veldspar asteroid in cell C6 holds a total of 6,000 units of ore.
- The mining waste mechanic reduces the ore mined by 25% without skills. However, as a player's mining skills grow, this waste is possible to reduce. Each level of the mining skills reduces waste by 5% points. A player with the mining skill at level 5 incurs no waste. Note that mining skills of a player are different for each asteroid type.
</t>
    </r>
    <r>
      <rPr>
        <b/>
        <sz val="12"/>
        <color theme="1"/>
        <rFont val="等线"/>
        <family val="2"/>
        <scheme val="minor"/>
      </rPr>
      <t>NB!</t>
    </r>
    <r>
      <rPr>
        <sz val="12"/>
        <color theme="1"/>
        <rFont val="等线"/>
        <family val="2"/>
        <scheme val="minor"/>
      </rPr>
      <t xml:space="preserve"> Solving through levels one-by-one might be a good strategy as you will be gradually learning game concepts. Another strategy might be jumping directly to Level 4 and start with solving questions that relate to mining.</t>
    </r>
    <phoneticPr fontId="37" type="noConversion"/>
  </si>
  <si>
    <t>Main Spaceship Types</t>
  </si>
  <si>
    <t>Minerals Required to Produce (in Units)</t>
  </si>
  <si>
    <t>Ship</t>
  </si>
  <si>
    <t>Type</t>
  </si>
  <si>
    <t>Tritanium</t>
  </si>
  <si>
    <t>Pyerite</t>
  </si>
  <si>
    <t>Mexallon</t>
  </si>
  <si>
    <t>Isogen</t>
  </si>
  <si>
    <t>Nocxium</t>
  </si>
  <si>
    <t>Zydrine</t>
  </si>
  <si>
    <t>Megacyte</t>
  </si>
  <si>
    <t>Griffin</t>
  </si>
  <si>
    <t>Frigate</t>
  </si>
  <si>
    <t>Thrasher</t>
    <phoneticPr fontId="37" type="noConversion"/>
  </si>
  <si>
    <t>Destroyer</t>
  </si>
  <si>
    <t>Stabber</t>
  </si>
  <si>
    <t>Cruiser</t>
  </si>
  <si>
    <t>Drake</t>
  </si>
  <si>
    <t>Battlecruiser</t>
  </si>
  <si>
    <t>Megathron</t>
  </si>
  <si>
    <t>Battleship</t>
  </si>
  <si>
    <t>Main Asteroid Types</t>
  </si>
  <si>
    <t>Ore Unit Volume</t>
  </si>
  <si>
    <t>Minerals contained in 1 unit of Asteroid Ore</t>
  </si>
  <si>
    <t>Asteroid</t>
  </si>
  <si>
    <t>m3</t>
  </si>
  <si>
    <t>Veldspar</t>
  </si>
  <si>
    <t>Scordite</t>
  </si>
  <si>
    <t>Omber</t>
  </si>
  <si>
    <t>Kernite</t>
  </si>
  <si>
    <r>
      <t xml:space="preserve">Note: </t>
    </r>
    <r>
      <rPr>
        <sz val="11"/>
        <color theme="1"/>
        <rFont val="Roboto"/>
      </rPr>
      <t>the table above means that 400 units of Tritanium are contained in 0.1 cubic meter of Veldspar asteroid ore.</t>
    </r>
    <r>
      <rPr>
        <b/>
        <sz val="11"/>
        <color theme="1"/>
        <rFont val="Roboto"/>
      </rPr>
      <t xml:space="preserve"> </t>
    </r>
    <r>
      <rPr>
        <sz val="11"/>
        <color theme="1"/>
        <rFont val="Roboto"/>
      </rPr>
      <t>This also means that 1 cubic meter of Veldspar's ore will contain 4,000 units of Tritanium.</t>
    </r>
  </si>
  <si>
    <t>This also means that the Veldspar asteroid that is located in cell C6 on the Asteroid Field map (size 6) has 6,000 cubic meters of ore and, therefore, 24,000,000 units of Tritanium.</t>
    <phoneticPr fontId="37" type="noConversion"/>
  </si>
  <si>
    <t>Bonus Questions</t>
  </si>
  <si>
    <t>To make the game more exciting, we have created 5 bonus questions for you. These questions can be answered at any time during the game. The points for the bonus questions will be only available to the first 5, 4, 3, 2 and 1 player respectively. I.e. only the first 5 players will be eligible for Bonus Q1, while Bonus Q5 will be available only to the first 1 player who gets the answer correctly.</t>
  </si>
  <si>
    <t>Game #</t>
  </si>
  <si>
    <t>Available to</t>
  </si>
  <si>
    <t>Points</t>
  </si>
  <si>
    <t>Answer</t>
  </si>
  <si>
    <t>Question</t>
  </si>
  <si>
    <t>Bonus 1</t>
  </si>
  <si>
    <t>5 players</t>
  </si>
  <si>
    <t>How many m³ of Omber do you need to mine to have enough Pyerite and Isogen to produce a Megathron (assume no waste)? Provide your answers in m3, rounded to the nearest integer.</t>
  </si>
  <si>
    <t>Bonus 2</t>
  </si>
  <si>
    <t>4 players</t>
  </si>
  <si>
    <t>What was the cheapest production cost of a Drake in the month of October 2023? Remember the 10% producer mark-up. Provide your answer in thousands of ISK, rounded to the nearest integer.</t>
  </si>
  <si>
    <t>Bonus 3</t>
  </si>
  <si>
    <t>3 players</t>
  </si>
  <si>
    <t>If you buy 1 Megathron ship on any date in the given date range (from May 1, 2023 till Nov 27, 2023) and then sell it for a profit, what is the maximum profit you could have retrospectively received? Provide your answer rounded to the nearest Million of ISK, do not round interim calculations. (Note, you need to buy first, then sell - short selling is not considered under the rules of this question).</t>
  </si>
  <si>
    <t>Bonus 4</t>
  </si>
  <si>
    <t>2 players</t>
  </si>
  <si>
    <t>Compare the value of the 4 asteroid types used in this case study (ISK per m³ of ore) on Nov 1st, 2023? What was the highest value in ISK/m3? Round your answer to the nearest integer.</t>
  </si>
  <si>
    <t>Bonus 5</t>
  </si>
  <si>
    <t>1 player</t>
  </si>
  <si>
    <t>What is the total remaining unmined amount of asteroid ore (in cubic meters) across all the games on Level 6 (games 101-120, excluding Example6)? Provide your answer rounded to the nearest cubic meter, do not round interim calculations.</t>
  </si>
  <si>
    <t>Questions</t>
  </si>
  <si>
    <t>Level 1</t>
  </si>
  <si>
    <t>Very Easy</t>
  </si>
  <si>
    <t>Current Score</t>
  </si>
  <si>
    <t>The prices of the minerals can easily fluctuate by up to 50% within a short period of time due to in-game and out-of game events.</t>
  </si>
  <si>
    <t>In each of the questions below you are provided with a different price of Tritanium and a ship name to build.</t>
  </si>
  <si>
    <t>What is the cost of Tritanium that you will require to build the ship in each of the questions below?</t>
  </si>
  <si>
    <r>
      <t xml:space="preserve">Provide your answers in </t>
    </r>
    <r>
      <rPr>
        <b/>
        <sz val="11"/>
        <color theme="1"/>
        <rFont val="Roboto"/>
      </rPr>
      <t>thousands of ISK.</t>
    </r>
    <r>
      <rPr>
        <sz val="11"/>
        <color theme="1"/>
        <rFont val="Roboto"/>
      </rPr>
      <t xml:space="preserve"> Do not round your interim calculations. Round your answer to the nearest integer!</t>
    </r>
    <phoneticPr fontId="37" type="noConversion"/>
  </si>
  <si>
    <t>Price in ISK/Unit</t>
  </si>
  <si>
    <t>Question #</t>
  </si>
  <si>
    <t>Level</t>
  </si>
  <si>
    <t>Example1</t>
  </si>
  <si>
    <t>Thrasher</t>
  </si>
  <si>
    <t>Level 2</t>
  </si>
  <si>
    <t>Easy</t>
  </si>
  <si>
    <t>What is the total market value for each of the ships below at the material prices provided?</t>
  </si>
  <si>
    <t>Remember that producers add a 10% markup to the raw material costs</t>
  </si>
  <si>
    <r>
      <t xml:space="preserve">Provide your answers in </t>
    </r>
    <r>
      <rPr>
        <b/>
        <sz val="11"/>
        <color theme="1"/>
        <rFont val="Roboto"/>
      </rPr>
      <t>thousands of ISK</t>
    </r>
    <r>
      <rPr>
        <sz val="11"/>
        <color theme="1"/>
        <rFont val="Roboto"/>
      </rPr>
      <t>. Do not round your interim calculations. Round your answer to the nearest integer!</t>
    </r>
  </si>
  <si>
    <t>Example2</t>
  </si>
  <si>
    <t>Level 3</t>
  </si>
  <si>
    <t>Medium</t>
  </si>
  <si>
    <t>Now it's time to form your fleet. In each of the questions below you are provided with a different fleet layout.</t>
  </si>
  <si>
    <t>In Example3 your fleet has the following layout: 10 Drakes (Battlecruisers) on the Alpha wing, then 11 Stabbers (Cruisers) on Beta wing, then 12 Drakes, followed by 11 Stabbers and finished by 10 Drakes on the Epsilon wing.</t>
  </si>
  <si>
    <t>Additionally, you are also provided with the Add-In Output (see the corresponding tab) that contains historical data about actual prices for the minerals.</t>
  </si>
  <si>
    <t>What was the total market value of each fleet below on a given date?</t>
  </si>
  <si>
    <r>
      <t xml:space="preserve">Provide your answers in </t>
    </r>
    <r>
      <rPr>
        <b/>
        <sz val="11"/>
        <color theme="1"/>
        <rFont val="Roboto"/>
      </rPr>
      <t>millions of ISK</t>
    </r>
    <r>
      <rPr>
        <sz val="11"/>
        <color theme="1"/>
        <rFont val="Roboto"/>
      </rPr>
      <t>. Do not round your interim calculations. Round your answer to the nearest integer!</t>
    </r>
  </si>
  <si>
    <t>Fleet Composition</t>
  </si>
  <si>
    <t>Date</t>
  </si>
  <si>
    <t>Alpha</t>
  </si>
  <si>
    <t>Beta</t>
  </si>
  <si>
    <t>Gamma</t>
  </si>
  <si>
    <t>Delta</t>
  </si>
  <si>
    <t>Epsilon</t>
  </si>
  <si>
    <t>Example3</t>
  </si>
  <si>
    <t>Level 4</t>
  </si>
  <si>
    <t>You are provided a cell address of an asteroid in the Asteroid Field Map (see the corresponding tab).</t>
  </si>
  <si>
    <t>What is the total market value of minerals stored in each of these asteroids at the most recent market prices (November 27, 2023)? Ignore waste.</t>
  </si>
  <si>
    <t>In case there is no asteroid in a cell, provide 0 as your answer.</t>
  </si>
  <si>
    <t>Address</t>
  </si>
  <si>
    <t>Example4</t>
  </si>
  <si>
    <t>C6</t>
  </si>
  <si>
    <t>I4</t>
  </si>
  <si>
    <t>F16</t>
  </si>
  <si>
    <t>E5</t>
  </si>
  <si>
    <t>E7</t>
  </si>
  <si>
    <t>H15</t>
  </si>
  <si>
    <t>H11</t>
  </si>
  <si>
    <t>I14</t>
  </si>
  <si>
    <t>E9</t>
  </si>
  <si>
    <t>H9</t>
  </si>
  <si>
    <t>C12</t>
  </si>
  <si>
    <t>C3</t>
  </si>
  <si>
    <t>D16</t>
  </si>
  <si>
    <t>G7</t>
  </si>
  <si>
    <t>C9</t>
  </si>
  <si>
    <t>F12</t>
  </si>
  <si>
    <t>I6</t>
  </si>
  <si>
    <t>F6</t>
  </si>
  <si>
    <t>I9</t>
  </si>
  <si>
    <t>G4</t>
  </si>
  <si>
    <t>G14</t>
  </si>
  <si>
    <t>Level 5</t>
  </si>
  <si>
    <t>Hard</t>
  </si>
  <si>
    <t>On Level 5 you are provided with a sequence of asteroids mined by a player on the asteroid map.</t>
  </si>
  <si>
    <t>Additionally, you are provided with the player's mining skill level for each type of asteroid.</t>
  </si>
  <si>
    <t>The player's mining barge starts mining the asteroids in the sequence provided until all the 10 asteroids are fully mined or until the barge is full.</t>
  </si>
  <si>
    <t>If the barge is almost full and can't take 100% or ore from an asteroid, it will take the ore up to the 27,500 cubic meter limit.</t>
  </si>
  <si>
    <t>Remember that the barge's capacity is 27,500 cubic meters of ore. One unit of ore varies from 0.1-1.2 cubic meter depending on an asteroid.</t>
  </si>
  <si>
    <t>What is the total market value of minerals that the barge will bring home for extraction at the most recent market prices (November 27, 2023)?</t>
  </si>
  <si>
    <t>Mining Skills</t>
  </si>
  <si>
    <t>Mining Sequence</t>
  </si>
  <si>
    <t>Example5</t>
  </si>
  <si>
    <t>D4</t>
  </si>
  <si>
    <t>I13</t>
  </si>
  <si>
    <t>I8</t>
  </si>
  <si>
    <t>D14</t>
  </si>
  <si>
    <t>D11</t>
  </si>
  <si>
    <t>I16</t>
  </si>
  <si>
    <t>Level 6</t>
  </si>
  <si>
    <t>On Level 6 the same players are trying to optimize their mining strategy.</t>
  </si>
  <si>
    <t>Travelling between the cells on the asteroid field costs 1million ISK per cell - as corporations tax you (based on distance for the purposes of this case study).</t>
  </si>
  <si>
    <t>Each player's barge is initially located in cell F10 on the asteroid field.</t>
  </si>
  <si>
    <t>Note that barges select the shortest possible route, but they can't travel through asteroids that were not mined yet.</t>
  </si>
  <si>
    <t>Assume that travelling to the home base after mining the final asteroid is free.</t>
  </si>
  <si>
    <t>Each player will rank the asteroids based on the value of minerals per m3 (ISK/m3).</t>
  </si>
  <si>
    <t>I.e. the player will select the asteroids in such a way, that they will get the most value of minerals and fill the least amount of m3 or ore.</t>
  </si>
  <si>
    <t>The player will select the next asteroid to mine based on the following rules: start mining with the most profitable and largest asteroids until the barge is full.</t>
  </si>
  <si>
    <t>1. Highest ISK/m3 value - note that this value will be the same for all asteroids of the same type.</t>
  </si>
  <si>
    <t>2. Largest size of an asteroid - to minimize transportation costs.</t>
  </si>
  <si>
    <t>3. Assume that the players will mine the asteroids according to these rules until the barge is full, even if in rare cases the last flight might be unprofitable.</t>
  </si>
  <si>
    <t>What is the total profit (market value of minerals less travel cost) that the barge will bring home for extraction at the most recent market prices (November 27, 2023)?</t>
  </si>
  <si>
    <t>Example6</t>
  </si>
  <si>
    <t>Level 7</t>
  </si>
  <si>
    <t>On Level 7 you will need to combine your skills at mining and manufacturing.</t>
  </si>
  <si>
    <t>50 asteroids of various types have spawned in your home system.</t>
  </si>
  <si>
    <t>Your goal for each of the games is to calculate how many Griffins and Thrashers will you be able to manufacture out of the minerals mined from these asteroids.</t>
  </si>
  <si>
    <t>First, you use all the minerals to produce as many Thrashers as possible and then use all the remaining minerals to produce as many Griffins as possible.</t>
  </si>
  <si>
    <t>Each game also has different mining skills for each type of asteroid.</t>
  </si>
  <si>
    <t>How many Thrashers and Griffins would you be able to produce out of the resources, mined from the asteroids in each of the game?</t>
  </si>
  <si>
    <t>Provide your answer in the T#G# format.</t>
  </si>
  <si>
    <t>E.g. T10G5 means that you will be able to produce 10 Thrashers and 5 Griffins.</t>
  </si>
  <si>
    <t>Mining Allowance</t>
  </si>
  <si>
    <t>Example7</t>
  </si>
  <si>
    <t>T268G1</t>
  </si>
  <si>
    <r>
      <rPr>
        <b/>
        <sz val="12"/>
        <color theme="1"/>
        <rFont val="等线"/>
        <family val="2"/>
        <scheme val="minor"/>
      </rPr>
      <t xml:space="preserve">EVE Online
</t>
    </r>
    <r>
      <rPr>
        <sz val="12"/>
        <color theme="1"/>
        <rFont val="等线"/>
        <family val="2"/>
        <scheme val="minor"/>
      </rPr>
      <t xml:space="preserve">EVE Online is a community-driven spaceship game where players are free to choose their own path from countless options. Experience space exploration, immense battles and a thriving player-run economy in an ever-expanding sandbox. Participate in many in-game professions and activities, including war, politics, piracy, trading, and exploration, across 7,000 star systems with hundreds of thousands of other players. EVE is the first game ever to receive its own official Microsoft Excel Add-in.
</t>
    </r>
    <r>
      <rPr>
        <b/>
        <sz val="12"/>
        <color theme="1"/>
        <rFont val="等线"/>
        <family val="2"/>
        <scheme val="minor"/>
      </rPr>
      <t xml:space="preserve">Minerals and Ships
</t>
    </r>
    <r>
      <rPr>
        <sz val="12"/>
        <color theme="1"/>
        <rFont val="等线"/>
        <family val="2"/>
        <scheme val="minor"/>
      </rPr>
      <t xml:space="preserve">EVE Online players can mine or purchase various minerals that could later be used to manufacture ships. In this case study we will be using 5 spaceship types and 7 minerals. Different amounts of minerals are required to produce spaceships - the mode advanced the spaceship is, the more minerals will you require.
Another important aspect to consider is a developed economy inside the EVE Online game. The currency of the game is ISK (the Inter-Stellar Kredits). Mineral prices fluctuate on a daily basis. On the "Add-In Output" tab you will be able to find daily market prices for the minerals over the last 6 months.
</t>
    </r>
    <r>
      <rPr>
        <b/>
        <sz val="12"/>
        <color theme="1"/>
        <rFont val="等线"/>
        <family val="2"/>
        <scheme val="minor"/>
      </rPr>
      <t xml:space="preserve">Mining and Asteroids (Levels 4-7)
</t>
    </r>
    <r>
      <rPr>
        <sz val="12"/>
        <color theme="1"/>
        <rFont val="等线"/>
        <family val="2"/>
        <scheme val="minor"/>
      </rPr>
      <t xml:space="preserve">- This case study deals with 4 different types of asteroids (see their key data in the table below). These asteroids can be mined to obtain minerals.
- However, you need to retrieve ore that contains minerals and transport it with a barge to a processing site where the minerals can be extracted.
- The main challenge here is that ore is voluminous, while the amount of minerals it contains is small (think of analogy with extracting gold or diamonds - lot's of ore processed, very little diamonds extracted).
- Your Retriever mining barge has an ore hold of 27500 m³
- Each asteroid in the field holds X times 1000 units of ore, where X represents the number in the cell - e.g. Veldspar asteroid in cell C6 holds a total of 6,000 units of ore.
- The mining waste mechanic reduces the ore mined by 25% without skills. However, as a player's mining skills grow, this waste is possible to reduce. Each level of the mining skills reduces waste by 5% points. A player with the mining skill at level 5 incurs no waste. Note that mining skills of a player are different for each asteroid type.
</t>
    </r>
    <r>
      <rPr>
        <b/>
        <sz val="12"/>
        <color theme="1"/>
        <rFont val="等线"/>
        <family val="2"/>
        <scheme val="minor"/>
      </rPr>
      <t>NB!</t>
    </r>
    <r>
      <rPr>
        <sz val="12"/>
        <color theme="1"/>
        <rFont val="等线"/>
        <family val="2"/>
        <scheme val="minor"/>
      </rPr>
      <t xml:space="preserve"> Solving through levels one-by-one might be a good strategy as you will be gradually learning game concepts. Another strategy might be jumping directly to Level 4 and start with solving questions that relate to mining.</t>
    </r>
  </si>
  <si>
    <t>This also means that the Veldspar asteroid that is located in cell C6 on the Asteroid Field map (size 6) has 6,000 cubic meters of ore and, therefore, 24,000,000 units of Tritanium.</t>
  </si>
  <si>
    <r>
      <t xml:space="preserve">Provide your answers in </t>
    </r>
    <r>
      <rPr>
        <b/>
        <sz val="11"/>
        <color theme="1"/>
        <rFont val="Roboto"/>
      </rPr>
      <t>thousands of ISK.</t>
    </r>
    <r>
      <rPr>
        <sz val="11"/>
        <color theme="1"/>
        <rFont val="Roboto"/>
      </rPr>
      <t xml:space="preserve"> Do not round your interim calculations. Round your answer to the nearest integer!</t>
    </r>
  </si>
  <si>
    <t>Assume that travelling to the home base after mining the final asteroid is free..</t>
  </si>
  <si>
    <t>T283G2</t>
  </si>
  <si>
    <t>T216G0</t>
  </si>
  <si>
    <t>T350G1</t>
  </si>
  <si>
    <t>T212G0</t>
  </si>
  <si>
    <t>T314G2</t>
  </si>
  <si>
    <t>T267G0</t>
  </si>
  <si>
    <t>T288G0</t>
  </si>
  <si>
    <t>T254G1</t>
  </si>
  <si>
    <t>T354G3</t>
  </si>
  <si>
    <t>T329G1</t>
  </si>
  <si>
    <t>T252G0</t>
  </si>
  <si>
    <t>T200G0</t>
  </si>
  <si>
    <t>T266G2</t>
  </si>
  <si>
    <t>T365G1</t>
  </si>
  <si>
    <t>T361G1</t>
  </si>
  <si>
    <t>T313G0</t>
  </si>
  <si>
    <t>T285G1</t>
  </si>
  <si>
    <t>T229G0</t>
  </si>
  <si>
    <t>T277G0</t>
  </si>
  <si>
    <t>T204G2</t>
  </si>
  <si>
    <t>T343G1</t>
  </si>
  <si>
    <t>T262G1</t>
  </si>
  <si>
    <t>T211G0</t>
  </si>
  <si>
    <t>T225G3</t>
  </si>
  <si>
    <t>T156G2</t>
  </si>
  <si>
    <t>T163G0</t>
  </si>
  <si>
    <t>T323G2</t>
  </si>
  <si>
    <t>T349G1</t>
  </si>
  <si>
    <t>T307G2</t>
  </si>
  <si>
    <t>Asteroid Field</t>
  </si>
  <si>
    <t>R</t>
  </si>
  <si>
    <t>B</t>
  </si>
  <si>
    <t>C</t>
  </si>
  <si>
    <t>D</t>
  </si>
  <si>
    <t>E</t>
  </si>
  <si>
    <t>F</t>
  </si>
  <si>
    <t>G</t>
  </si>
  <si>
    <t>H</t>
  </si>
  <si>
    <t>I</t>
  </si>
  <si>
    <t>J</t>
  </si>
  <si>
    <t>Your mining barge</t>
  </si>
  <si>
    <t>#</t>
    <phoneticPr fontId="37" type="noConversion"/>
  </si>
  <si>
    <t>Drake</t>
    <phoneticPr fontId="37" type="noConversion"/>
  </si>
  <si>
    <t>Market history for Tritanium in The Forge</t>
    <phoneticPr fontId="37" type="noConversion"/>
  </si>
  <si>
    <t>Tritanium</t>
    <phoneticPr fontId="37" type="noConversion"/>
  </si>
  <si>
    <t>Market history for Pyerite in The Forge</t>
    <phoneticPr fontId="37" type="noConversion"/>
  </si>
  <si>
    <t>Market history for Mexallon in The Forge</t>
    <phoneticPr fontId="37" type="noConversion"/>
  </si>
  <si>
    <t>Market history for Nocxium in The Forge</t>
    <phoneticPr fontId="37" type="noConversion"/>
  </si>
  <si>
    <t>Market history for Zydrine in The Forge</t>
    <phoneticPr fontId="37" type="noConversion"/>
  </si>
  <si>
    <t>Market history for Megacyte in The Forge</t>
    <phoneticPr fontId="37" type="noConversion"/>
  </si>
  <si>
    <t>Isogen</t>
    <phoneticPr fontId="37" type="noConversion"/>
  </si>
  <si>
    <t>date</t>
    <phoneticPr fontId="37" type="noConversion"/>
  </si>
  <si>
    <t>Main Spaceship Types</t>
    <phoneticPr fontId="37" type="noConversion"/>
  </si>
  <si>
    <t>Main Asteroid Types</t>
    <phoneticPr fontId="37" type="noConversion"/>
  </si>
  <si>
    <t>矿数量</t>
    <phoneticPr fontId="37" type="noConversion"/>
  </si>
  <si>
    <t>单位矿价</t>
    <phoneticPr fontId="37" type="noConversion"/>
  </si>
  <si>
    <t>I14</t>
    <phoneticPr fontId="37" type="noConversion"/>
  </si>
  <si>
    <t>per m^3</t>
    <phoneticPr fontId="37" type="noConversion"/>
  </si>
  <si>
    <t>无</t>
  </si>
  <si>
    <t>Units</t>
    <phoneticPr fontId="37" type="noConversion"/>
  </si>
  <si>
    <t>横坐标</t>
  </si>
  <si>
    <t>纵坐标</t>
  </si>
  <si>
    <t>坐标</t>
  </si>
  <si>
    <t>B10</t>
  </si>
  <si>
    <t>B11</t>
  </si>
  <si>
    <t>B12</t>
  </si>
  <si>
    <t>B13</t>
  </si>
  <si>
    <t>B14</t>
  </si>
  <si>
    <t>B15</t>
  </si>
  <si>
    <t>B16</t>
  </si>
  <si>
    <t>B17</t>
  </si>
  <si>
    <t>B3</t>
  </si>
  <si>
    <t>B4</t>
  </si>
  <si>
    <t>B5</t>
  </si>
  <si>
    <t>B6</t>
  </si>
  <si>
    <t>B7</t>
  </si>
  <si>
    <t>B8</t>
  </si>
  <si>
    <t>B9</t>
  </si>
  <si>
    <t>C10</t>
  </si>
  <si>
    <t>C11</t>
  </si>
  <si>
    <t>C13</t>
  </si>
  <si>
    <t>C14</t>
  </si>
  <si>
    <t>C15</t>
  </si>
  <si>
    <t>C16</t>
  </si>
  <si>
    <t>C17</t>
  </si>
  <si>
    <t>C4</t>
  </si>
  <si>
    <t>C5</t>
  </si>
  <si>
    <t>C7</t>
  </si>
  <si>
    <t>C8</t>
  </si>
  <si>
    <t>D10</t>
  </si>
  <si>
    <t>D12</t>
  </si>
  <si>
    <t>D13</t>
  </si>
  <si>
    <t>D15</t>
  </si>
  <si>
    <t>D17</t>
  </si>
  <si>
    <t>D3</t>
  </si>
  <si>
    <t>D5</t>
  </si>
  <si>
    <t>D6</t>
  </si>
  <si>
    <t>D7</t>
  </si>
  <si>
    <t>D8</t>
  </si>
  <si>
    <t>D9</t>
  </si>
  <si>
    <t>E10</t>
  </si>
  <si>
    <t>E11</t>
  </si>
  <si>
    <t>E12</t>
  </si>
  <si>
    <t>E13</t>
  </si>
  <si>
    <t>E14</t>
  </si>
  <si>
    <t>E15</t>
  </si>
  <si>
    <t>E16</t>
  </si>
  <si>
    <t>E17</t>
  </si>
  <si>
    <t>E3</t>
  </si>
  <si>
    <t>E4</t>
  </si>
  <si>
    <t>E6</t>
  </si>
  <si>
    <t>E8</t>
  </si>
  <si>
    <t>F10</t>
  </si>
  <si>
    <t>F11</t>
  </si>
  <si>
    <t>F13</t>
  </si>
  <si>
    <t>F14</t>
  </si>
  <si>
    <t>F15</t>
  </si>
  <si>
    <t>F17</t>
  </si>
  <si>
    <t>F3</t>
  </si>
  <si>
    <t>F4</t>
  </si>
  <si>
    <t>F5</t>
  </si>
  <si>
    <t>F7</t>
  </si>
  <si>
    <t>F8</t>
  </si>
  <si>
    <t>F9</t>
  </si>
  <si>
    <t>G10</t>
  </si>
  <si>
    <t>G11</t>
  </si>
  <si>
    <t>G12</t>
  </si>
  <si>
    <t>G13</t>
  </si>
  <si>
    <t>G15</t>
  </si>
  <si>
    <t>G16</t>
  </si>
  <si>
    <t>G17</t>
  </si>
  <si>
    <t>G3</t>
  </si>
  <si>
    <t>G5</t>
  </si>
  <si>
    <t>G6</t>
  </si>
  <si>
    <t>G8</t>
  </si>
  <si>
    <t>G9</t>
  </si>
  <si>
    <t>H10</t>
  </si>
  <si>
    <t>H12</t>
  </si>
  <si>
    <t>H13</t>
  </si>
  <si>
    <t>H14</t>
  </si>
  <si>
    <t>H16</t>
  </si>
  <si>
    <t>H17</t>
  </si>
  <si>
    <t>H3</t>
  </si>
  <si>
    <t>H4</t>
  </si>
  <si>
    <t>H5</t>
  </si>
  <si>
    <t>H6</t>
  </si>
  <si>
    <t>H7</t>
  </si>
  <si>
    <t>H8</t>
  </si>
  <si>
    <t>I10</t>
  </si>
  <si>
    <t>I11</t>
  </si>
  <si>
    <t>I12</t>
  </si>
  <si>
    <t>I15</t>
  </si>
  <si>
    <t>I17</t>
  </si>
  <si>
    <t>I3</t>
  </si>
  <si>
    <t>I5</t>
  </si>
  <si>
    <t>I7</t>
  </si>
  <si>
    <t>J10</t>
  </si>
  <si>
    <t>J11</t>
  </si>
  <si>
    <t>J12</t>
  </si>
  <si>
    <t>J13</t>
  </si>
  <si>
    <t>J14</t>
  </si>
  <si>
    <t>J15</t>
  </si>
  <si>
    <t>J16</t>
  </si>
  <si>
    <t>J17</t>
  </si>
  <si>
    <t>J3</t>
  </si>
  <si>
    <t>J4</t>
  </si>
  <si>
    <t>J5</t>
  </si>
  <si>
    <t>J6</t>
  </si>
  <si>
    <t>J7</t>
  </si>
  <si>
    <t>J8</t>
  </si>
  <si>
    <t>J9</t>
  </si>
  <si>
    <t>Asteroid Field</t>
    <phoneticPr fontId="37" type="noConversion"/>
  </si>
  <si>
    <t>Unit</t>
    <phoneticPr fontId="37" type="noConversion"/>
  </si>
  <si>
    <t>m3</t>
    <phoneticPr fontId="37" type="noConversion"/>
  </si>
  <si>
    <r>
      <t xml:space="preserve">Note: </t>
    </r>
    <r>
      <rPr>
        <sz val="11"/>
        <color theme="1"/>
        <rFont val="Roboto"/>
      </rPr>
      <t>the table above means that 400 units of Tritanium are contained in 0.1 cubic meter of Veldspar asteroid ore.</t>
    </r>
    <r>
      <rPr>
        <b/>
        <sz val="11"/>
        <color theme="1"/>
        <rFont val="Roboto"/>
      </rPr>
      <t xml:space="preserve"> </t>
    </r>
    <r>
      <rPr>
        <sz val="11"/>
        <color theme="1"/>
        <rFont val="Roboto"/>
      </rPr>
      <t>This also means that 1 cubic meter of Veldspar's ore will contain 4,000 units of Tritanium.</t>
    </r>
    <phoneticPr fontId="37" type="noConversion"/>
  </si>
  <si>
    <t>Ore Unit Volume</t>
    <phoneticPr fontId="37" type="noConversion"/>
  </si>
  <si>
    <t>采矿效率</t>
    <phoneticPr fontId="37" type="noConversion"/>
  </si>
  <si>
    <t>skill</t>
    <phoneticPr fontId="37" type="noConversion"/>
  </si>
  <si>
    <t>效率</t>
    <phoneticPr fontId="37" type="noConversion"/>
  </si>
  <si>
    <t>total m3</t>
    <phoneticPr fontId="37" type="noConversion"/>
  </si>
  <si>
    <t>和</t>
    <phoneticPr fontId="37" type="noConversion"/>
  </si>
  <si>
    <t>去冗余</t>
    <phoneticPr fontId="37" type="noConversion"/>
  </si>
  <si>
    <t>有效矿量</t>
    <phoneticPr fontId="37" type="noConversion"/>
  </si>
  <si>
    <t>Asteroid</t>
    <phoneticPr fontId="37" type="noConversion"/>
  </si>
  <si>
    <t>ISK/m3</t>
    <phoneticPr fontId="37" type="noConversion"/>
  </si>
  <si>
    <t>数量</t>
    <phoneticPr fontId="37" type="noConversion"/>
  </si>
  <si>
    <t>舰队船类型</t>
    <phoneticPr fontId="37" type="noConversion"/>
  </si>
  <si>
    <t>船数量</t>
    <phoneticPr fontId="37" type="noConversion"/>
  </si>
  <si>
    <t>有效开采m3</t>
    <phoneticPr fontId="37" type="noConversion"/>
  </si>
  <si>
    <t>有效m3</t>
    <phoneticPr fontId="37" type="noConversion"/>
  </si>
  <si>
    <t>单位船所需矿数量</t>
    <phoneticPr fontId="37" type="noConversion"/>
  </si>
  <si>
    <t>含矿量 per m3</t>
    <phoneticPr fontId="37" type="noConversion"/>
  </si>
  <si>
    <t>各坐标总资源，不算开采效率</t>
    <phoneticPr fontId="37" type="noConversion"/>
  </si>
  <si>
    <t>最高ISK/m3</t>
    <phoneticPr fontId="37" type="noConversion"/>
  </si>
  <si>
    <t>理论ISK合计</t>
    <phoneticPr fontId="37" type="noConversion"/>
  </si>
  <si>
    <t>距离</t>
    <phoneticPr fontId="37" type="noConversion"/>
  </si>
  <si>
    <t>m3合计</t>
    <phoneticPr fontId="37" type="noConversion"/>
  </si>
  <si>
    <t>ISK</t>
    <phoneticPr fontId="37" type="noConversion"/>
  </si>
  <si>
    <t>次高ISK/m3</t>
    <phoneticPr fontId="37" type="noConversion"/>
  </si>
  <si>
    <t>Kernite</t>
    <phoneticPr fontId="37" type="noConversion"/>
  </si>
  <si>
    <t>Omber</t>
    <phoneticPr fontId="37" type="noConversion"/>
  </si>
  <si>
    <t>开采路线：</t>
    <phoneticPr fontId="37" type="noConversion"/>
  </si>
  <si>
    <t>技能等级</t>
    <phoneticPr fontId="37" type="noConversion"/>
  </si>
  <si>
    <t>Veldspar</t>
    <phoneticPr fontId="37" type="noConversion"/>
  </si>
  <si>
    <t>Scordite</t>
    <phoneticPr fontId="37" type="noConversion"/>
  </si>
  <si>
    <t>实际含矿量</t>
    <phoneticPr fontId="37" type="noConversion"/>
  </si>
  <si>
    <t>造船用料</t>
    <phoneticPr fontId="37" type="noConversion"/>
  </si>
  <si>
    <t>Bonus Questions</t>
    <phoneticPr fontId="37" type="noConversion"/>
  </si>
  <si>
    <t>Questions</t>
    <phoneticPr fontId="37" type="noConversion"/>
  </si>
  <si>
    <t>Bonus 1</t>
    <phoneticPr fontId="37" type="noConversion"/>
  </si>
  <si>
    <t>per m3</t>
    <phoneticPr fontId="37" type="noConversion"/>
  </si>
  <si>
    <t>Bonus 2</t>
    <phoneticPr fontId="37" type="noConversion"/>
  </si>
  <si>
    <t>Drake用料</t>
    <phoneticPr fontId="37" type="noConversion"/>
  </si>
  <si>
    <t>市价</t>
    <phoneticPr fontId="37" type="noConversion"/>
  </si>
  <si>
    <t>合计</t>
    <phoneticPr fontId="37" type="noConversion"/>
  </si>
  <si>
    <t>What was the cheapest production cost of a Drake in the month of October 2023? Remember the 10% producer mark-up. Provide your answer in thousands of ISK, rounded to the nearest integer.</t>
    <phoneticPr fontId="37" type="noConversion"/>
  </si>
  <si>
    <t>Bonus 3</t>
    <phoneticPr fontId="37" type="noConversion"/>
  </si>
  <si>
    <t>If you buy 1 Megathron ship on any date in the given date range (from May 1, 2023 till Nov 27, 2023) and then sell it for a profit, what is the maximum profit you could have retrospectively received? Provide your answer rounded to the nearest Million of ISK, do not round interim calculations. (Note, you need to buy first, then sell - short selling is not considered under the rules of this question).</t>
    <phoneticPr fontId="37" type="noConversion"/>
  </si>
  <si>
    <t>Megathron</t>
    <phoneticPr fontId="37" type="noConversion"/>
  </si>
  <si>
    <t>Megathron用料</t>
    <phoneticPr fontId="37" type="noConversion"/>
  </si>
  <si>
    <t>买进卖出利润</t>
    <phoneticPr fontId="37" type="noConversion"/>
  </si>
  <si>
    <t>Bonus 4</t>
    <phoneticPr fontId="37" type="noConversion"/>
  </si>
  <si>
    <t>Compare the value of the 4 asteroid types used in this case study (ISK per m³ of ore) on Nov 1st, 2023? What was the highest value in ISK/m3? Round your answer to the nearest integer.</t>
    <phoneticPr fontId="37" type="noConversion"/>
  </si>
  <si>
    <t>Bonus 5</t>
    <phoneticPr fontId="37" type="noConversion"/>
  </si>
  <si>
    <t>What is the total remaining unmined amount of asteroid ore (in cubic meters) across all the games on Level 6 (games 101-120, excluding Example6)? Provide your answer rounded to the nearest cubic meter, do not round interim calculations.</t>
    <phoneticPr fontId="37" type="noConversion"/>
  </si>
  <si>
    <t>Example6</t>
    <phoneticPr fontId="37" type="noConversion"/>
  </si>
  <si>
    <t>共有m3</t>
    <phoneticPr fontId="37" type="noConversion"/>
  </si>
  <si>
    <t>实际开采量</t>
    <phoneticPr fontId="37" type="noConversion"/>
  </si>
  <si>
    <t>开采效率</t>
    <phoneticPr fontId="37" type="noConversion"/>
  </si>
  <si>
    <t>Asteroid 含矿量 per m3</t>
    <phoneticPr fontId="37" type="noConversion"/>
  </si>
  <si>
    <t>理论Units</t>
    <phoneticPr fontId="37" type="noConversion"/>
  </si>
  <si>
    <t>实际Units</t>
    <phoneticPr fontId="37" type="noConversion"/>
  </si>
  <si>
    <t>含矿量 per unit</t>
    <phoneticPr fontId="37" type="noConversion"/>
  </si>
  <si>
    <t>Units</t>
    <phoneticPr fontId="37" type="noConversion"/>
  </si>
  <si>
    <t>m3/unit</t>
    <phoneticPr fontId="37" type="noConversion"/>
  </si>
  <si>
    <t>Asteroid 含矿量 per unit</t>
    <phoneticPr fontId="37" type="noConversion"/>
  </si>
  <si>
    <t>可能是可以斜着走格子</t>
    <phoneticPr fontId="37" type="noConversion"/>
  </si>
  <si>
    <t>横坐标数字</t>
    <phoneticPr fontId="37" type="noConversion"/>
  </si>
  <si>
    <t>F10</t>
    <phoneticPr fontId="37" type="noConversion"/>
  </si>
  <si>
    <t>初始</t>
    <phoneticPr fontId="37" type="noConversion"/>
  </si>
  <si>
    <t>F</t>
    <phoneticPr fontId="37" type="noConversion"/>
  </si>
  <si>
    <t>无</t>
    <phoneticPr fontId="37" type="noConversion"/>
  </si>
  <si>
    <t>Asteroids</t>
    <phoneticPr fontId="37" type="noConversion"/>
  </si>
  <si>
    <t>总理论开采量</t>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</si>
</sst>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等线"/>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b/>
      <sz val="20"/>
      <color theme="0"/>
      <name val="Roboto"/>
    </font>
    <font>
      <b/>
      <sz val="24"/>
      <color theme="0"/>
      <name val="Roboto"/>
    </font>
    <font>
      <b/>
      <sz val="11"/>
      <color theme="0"/>
      <name val="Roboto"/>
    </font>
    <font>
      <sz val="11"/>
      <name val="Roboto"/>
    </font>
    <font>
      <i/>
      <sz val="10"/>
      <color theme="1"/>
      <name val="Roboto"/>
    </font>
    <font>
      <u/>
      <sz val="11"/>
      <color theme="10"/>
      <name val="等线"/>
      <family val="2"/>
      <scheme val="minor"/>
    </font>
    <font>
      <b/>
      <sz val="14"/>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11"/>
      <color theme="1"/>
      <name val="Calibri"/>
      <family val="2"/>
    </font>
    <font>
      <sz val="12"/>
      <color theme="1"/>
      <name val="等线"/>
      <family val="2"/>
      <scheme val="minor"/>
    </font>
    <font>
      <sz val="12"/>
      <color theme="7" tint="-0.499984740745262"/>
      <name val="等线"/>
      <family val="2"/>
      <scheme val="minor"/>
    </font>
    <font>
      <sz val="12"/>
      <name val="Roboto"/>
    </font>
    <font>
      <sz val="12"/>
      <color theme="1"/>
      <name val="Roboto"/>
    </font>
    <font>
      <sz val="10"/>
      <color theme="1"/>
      <name val="Arial"/>
      <family val="2"/>
    </font>
    <font>
      <b/>
      <sz val="11"/>
      <color theme="7" tint="-0.499984740745262"/>
      <name val="Roboto"/>
    </font>
    <font>
      <b/>
      <sz val="10"/>
      <color theme="1"/>
      <name val="Arial"/>
      <family val="2"/>
    </font>
    <font>
      <b/>
      <sz val="11"/>
      <color theme="1"/>
      <name val="等线"/>
      <family val="2"/>
      <scheme val="minor"/>
    </font>
    <font>
      <b/>
      <sz val="18"/>
      <color theme="0"/>
      <name val="等线"/>
      <family val="2"/>
      <scheme val="minor"/>
    </font>
    <font>
      <b/>
      <sz val="11"/>
      <color theme="0"/>
      <name val="等线"/>
      <family val="2"/>
      <scheme val="minor"/>
    </font>
    <font>
      <b/>
      <sz val="11"/>
      <color rgb="FFFF0000"/>
      <name val="等线"/>
      <family val="2"/>
      <scheme val="minor"/>
    </font>
    <font>
      <b/>
      <sz val="11"/>
      <color rgb="FF000000"/>
      <name val="等线"/>
      <family val="2"/>
      <scheme val="minor"/>
    </font>
    <font>
      <b/>
      <sz val="12"/>
      <color theme="1"/>
      <name val="等线"/>
      <family val="2"/>
      <scheme val="minor"/>
    </font>
    <font>
      <b/>
      <sz val="12"/>
      <color theme="1"/>
      <name val="Roboto"/>
    </font>
    <font>
      <b/>
      <sz val="48"/>
      <color theme="1"/>
      <name val="ROBOTECH GP"/>
      <family val="2"/>
    </font>
    <font>
      <sz val="9"/>
      <name val="等线"/>
      <family val="3"/>
      <charset val="134"/>
      <scheme val="minor"/>
    </font>
    <font>
      <b/>
      <sz val="11"/>
      <color rgb="FF000000"/>
      <name val="Roboto"/>
    </font>
    <font>
      <b/>
      <sz val="11"/>
      <color theme="1"/>
      <name val="等线"/>
      <family val="3"/>
      <charset val="134"/>
      <scheme val="minor"/>
    </font>
    <font>
      <sz val="11"/>
      <color theme="1"/>
      <name val="等线"/>
      <family val="3"/>
      <charset val="134"/>
      <scheme val="minor"/>
    </font>
    <font>
      <sz val="11"/>
      <color theme="7" tint="-0.499984740745262"/>
      <name val="等线"/>
      <family val="3"/>
      <charset val="134"/>
      <scheme val="minor"/>
    </font>
    <font>
      <b/>
      <sz val="11"/>
      <color theme="0"/>
      <name val="等线"/>
      <family val="3"/>
      <charset val="134"/>
      <scheme val="minor"/>
    </font>
    <font>
      <b/>
      <sz val="11"/>
      <color theme="7" tint="-0.499984740745262"/>
      <name val="等线"/>
      <family val="3"/>
      <charset val="134"/>
      <scheme val="minor"/>
    </font>
    <font>
      <b/>
      <sz val="11"/>
      <color rgb="FF000000"/>
      <name val="等线"/>
      <family val="3"/>
      <charset val="134"/>
      <scheme val="minor"/>
    </font>
    <font>
      <sz val="12"/>
      <color theme="7" tint="-0.499984740745262"/>
      <name val="等线"/>
      <family val="3"/>
      <charset val="134"/>
      <scheme val="minor"/>
    </font>
    <font>
      <sz val="11"/>
      <name val="等线"/>
      <family val="3"/>
      <charset val="134"/>
      <scheme val="minor"/>
    </font>
    <font>
      <b/>
      <sz val="11"/>
      <name val="等线"/>
      <family val="3"/>
      <charset val="134"/>
      <scheme val="minor"/>
    </font>
    <font>
      <b/>
      <sz val="11"/>
      <color theme="1"/>
      <name val="宋体"/>
      <family val="3"/>
      <charset val="134"/>
    </font>
  </fonts>
  <fills count="19">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rgb="FFD9D9D9"/>
        <bgColor indexed="64"/>
      </patternFill>
    </fill>
    <fill>
      <patternFill patternType="solid">
        <fgColor rgb="FFD9D2E9"/>
        <bgColor indexed="64"/>
      </patternFill>
    </fill>
    <fill>
      <patternFill patternType="solid">
        <fgColor rgb="FFE6B8AF"/>
        <bgColor indexed="64"/>
      </patternFill>
    </fill>
    <fill>
      <patternFill patternType="solid">
        <fgColor rgb="FFFFF2CC"/>
        <bgColor indexed="64"/>
      </patternFill>
    </fill>
    <fill>
      <patternFill patternType="solid">
        <fgColor rgb="FFD9EAD3"/>
        <bgColor indexed="64"/>
      </patternFill>
    </fill>
    <fill>
      <patternFill patternType="solid">
        <fgColor theme="3"/>
        <bgColor indexed="64"/>
      </patternFill>
    </fill>
    <fill>
      <patternFill patternType="solid">
        <fgColor rgb="FF7030A0"/>
        <bgColor indexed="64"/>
      </patternFill>
    </fill>
    <fill>
      <patternFill patternType="solid">
        <fgColor theme="9"/>
        <bgColor indexed="64"/>
      </patternFill>
    </fill>
    <fill>
      <patternFill patternType="solid">
        <fgColor theme="7"/>
        <bgColor indexed="64"/>
      </patternFill>
    </fill>
    <fill>
      <patternFill patternType="solid">
        <fgColor rgb="FF00B0F0"/>
        <bgColor indexed="64"/>
      </patternFill>
    </fill>
  </fills>
  <borders count="49">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right/>
      <top style="thick">
        <color indexed="64"/>
      </top>
      <bottom style="thin">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FF0000"/>
      </left>
      <right style="thick">
        <color rgb="FFFF0000"/>
      </right>
      <top style="thick">
        <color rgb="FFFF0000"/>
      </top>
      <bottom style="thick">
        <color rgb="FFFF0000"/>
      </bottom>
      <diagonal/>
    </border>
    <border>
      <left style="thin">
        <color theme="0" tint="-0.499984740745262"/>
      </left>
      <right style="thin">
        <color theme="0" tint="-0.499984740745262"/>
      </right>
      <top style="medium">
        <color indexed="64"/>
      </top>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14" fillId="0" borderId="0" applyNumberFormat="0" applyFill="0" applyBorder="0" applyAlignment="0" applyProtection="0"/>
  </cellStyleXfs>
  <cellXfs count="270">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12" fillId="2" borderId="0" xfId="0" applyFont="1" applyFill="1"/>
    <xf numFmtId="0" fontId="12" fillId="2" borderId="0" xfId="0" applyFont="1" applyFill="1" applyAlignment="1">
      <alignment horizontal="center"/>
    </xf>
    <xf numFmtId="0" fontId="12" fillId="2" borderId="0" xfId="0" applyFont="1" applyFill="1" applyAlignment="1">
      <alignment vertical="top" wrapText="1"/>
    </xf>
    <xf numFmtId="0" fontId="10" fillId="2" borderId="0" xfId="0" applyFont="1" applyFill="1" applyAlignment="1">
      <alignment vertical="center"/>
    </xf>
    <xf numFmtId="0" fontId="9" fillId="2" borderId="0" xfId="0" applyFont="1" applyFill="1"/>
    <xf numFmtId="0" fontId="13"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1" fillId="3" borderId="1" xfId="0" applyFont="1" applyFill="1" applyBorder="1" applyAlignment="1">
      <alignment horizontal="center" vertical="center"/>
    </xf>
    <xf numFmtId="0" fontId="7" fillId="2" borderId="0" xfId="0" applyFont="1" applyFill="1" applyAlignment="1">
      <alignment horizontal="left"/>
    </xf>
    <xf numFmtId="0" fontId="5" fillId="6" borderId="1" xfId="0" applyFont="1" applyFill="1" applyBorder="1" applyAlignment="1">
      <alignment horizontal="center" vertical="center"/>
    </xf>
    <xf numFmtId="0" fontId="9" fillId="7" borderId="6"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16" fillId="7" borderId="5" xfId="0" applyFont="1" applyFill="1" applyBorder="1" applyAlignment="1">
      <alignment vertical="center"/>
    </xf>
    <xf numFmtId="0" fontId="15" fillId="2" borderId="0" xfId="1" applyFont="1" applyFill="1" applyBorder="1" applyAlignment="1"/>
    <xf numFmtId="2" fontId="1" fillId="2" borderId="0" xfId="0" applyNumberFormat="1" applyFont="1" applyFill="1"/>
    <xf numFmtId="3" fontId="4" fillId="4" borderId="3" xfId="0" applyNumberFormat="1" applyFont="1" applyFill="1" applyBorder="1" applyAlignment="1">
      <alignment horizontal="center" vertical="center"/>
    </xf>
    <xf numFmtId="0" fontId="0" fillId="2" borderId="0" xfId="0" applyFill="1"/>
    <xf numFmtId="0" fontId="7" fillId="2" borderId="0" xfId="0" applyFont="1" applyFill="1" applyAlignment="1">
      <alignment horizontal="left" vertical="top"/>
    </xf>
    <xf numFmtId="0" fontId="1" fillId="2" borderId="0" xfId="0" applyFont="1" applyFill="1" applyAlignment="1">
      <alignment horizontal="center" vertical="center"/>
    </xf>
    <xf numFmtId="3" fontId="19" fillId="2" borderId="0" xfId="0" applyNumberFormat="1" applyFont="1" applyFill="1" applyAlignment="1">
      <alignment horizontal="center" vertical="center"/>
    </xf>
    <xf numFmtId="3" fontId="1" fillId="2" borderId="0" xfId="0" applyNumberFormat="1" applyFont="1" applyFill="1"/>
    <xf numFmtId="3" fontId="1" fillId="2" borderId="0" xfId="0" applyNumberFormat="1" applyFont="1" applyFill="1" applyAlignment="1">
      <alignment horizontal="center"/>
    </xf>
    <xf numFmtId="3" fontId="12"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1" fillId="3" borderId="1" xfId="0" applyNumberFormat="1" applyFont="1" applyFill="1" applyBorder="1" applyAlignment="1">
      <alignment horizontal="center" vertical="center"/>
    </xf>
    <xf numFmtId="3" fontId="9" fillId="2" borderId="0" xfId="0" applyNumberFormat="1" applyFont="1" applyFill="1"/>
    <xf numFmtId="3" fontId="4" fillId="2" borderId="0" xfId="0" applyNumberFormat="1" applyFont="1" applyFill="1" applyAlignment="1">
      <alignment horizontal="center" vertical="center"/>
    </xf>
    <xf numFmtId="0" fontId="21" fillId="2" borderId="0" xfId="0" applyFont="1" applyFill="1"/>
    <xf numFmtId="0" fontId="0" fillId="2" borderId="0" xfId="0" applyFill="1" applyAlignment="1">
      <alignment horizontal="center"/>
    </xf>
    <xf numFmtId="1" fontId="1" fillId="2" borderId="0" xfId="0" applyNumberFormat="1" applyFont="1" applyFill="1" applyAlignment="1">
      <alignment horizontal="center"/>
    </xf>
    <xf numFmtId="0" fontId="20" fillId="2" borderId="0" xfId="0" applyFont="1" applyFill="1"/>
    <xf numFmtId="0" fontId="8" fillId="2" borderId="0" xfId="0" applyFont="1" applyFill="1"/>
    <xf numFmtId="0" fontId="25" fillId="2" borderId="0" xfId="0" applyFont="1" applyFill="1" applyAlignment="1">
      <alignment horizontal="left"/>
    </xf>
    <xf numFmtId="0" fontId="24" fillId="2" borderId="0" xfId="0" applyFont="1" applyFill="1"/>
    <xf numFmtId="0" fontId="25" fillId="2" borderId="0" xfId="0" applyFont="1" applyFill="1"/>
    <xf numFmtId="0" fontId="25" fillId="2" borderId="0" xfId="0" applyFont="1" applyFill="1" applyAlignment="1">
      <alignment horizontal="center"/>
    </xf>
    <xf numFmtId="0" fontId="23" fillId="2" borderId="0" xfId="0" applyFont="1" applyFill="1" applyAlignment="1">
      <alignment horizontal="center"/>
    </xf>
    <xf numFmtId="3" fontId="11" fillId="3" borderId="27" xfId="0" applyNumberFormat="1" applyFont="1" applyFill="1" applyBorder="1" applyAlignment="1">
      <alignment horizontal="center" vertical="center"/>
    </xf>
    <xf numFmtId="0" fontId="6" fillId="9" borderId="2" xfId="0" applyFont="1" applyFill="1" applyBorder="1" applyAlignment="1">
      <alignment horizontal="center" vertical="center" wrapText="1"/>
    </xf>
    <xf numFmtId="0" fontId="6" fillId="10" borderId="2" xfId="0" applyFont="1" applyFill="1" applyBorder="1" applyAlignment="1">
      <alignment horizontal="center" vertical="center" wrapText="1"/>
    </xf>
    <xf numFmtId="0" fontId="6" fillId="11" borderId="2" xfId="0" applyFont="1" applyFill="1" applyBorder="1" applyAlignment="1">
      <alignment horizontal="center" vertical="center" wrapText="1"/>
    </xf>
    <xf numFmtId="0" fontId="6" fillId="12" borderId="2" xfId="0" applyFont="1" applyFill="1" applyBorder="1" applyAlignment="1">
      <alignment horizontal="center" vertical="center" wrapText="1"/>
    </xf>
    <xf numFmtId="0" fontId="6" fillId="13" borderId="2" xfId="0" applyFont="1" applyFill="1" applyBorder="1" applyAlignment="1">
      <alignment horizontal="center" vertical="center" wrapText="1"/>
    </xf>
    <xf numFmtId="3" fontId="6" fillId="9" borderId="2" xfId="0" quotePrefix="1" applyNumberFormat="1" applyFont="1" applyFill="1" applyBorder="1" applyAlignment="1">
      <alignment horizontal="center" vertical="center" wrapText="1"/>
    </xf>
    <xf numFmtId="3" fontId="6" fillId="10" borderId="2" xfId="0" quotePrefix="1" applyNumberFormat="1" applyFont="1" applyFill="1" applyBorder="1" applyAlignment="1">
      <alignment horizontal="center" vertical="center" wrapText="1"/>
    </xf>
    <xf numFmtId="3" fontId="6" fillId="11" borderId="2" xfId="0" quotePrefix="1" applyNumberFormat="1" applyFont="1" applyFill="1" applyBorder="1" applyAlignment="1">
      <alignment horizontal="center" vertical="center" wrapText="1"/>
    </xf>
    <xf numFmtId="3" fontId="6" fillId="12" borderId="2" xfId="0" quotePrefix="1" applyNumberFormat="1" applyFont="1" applyFill="1" applyBorder="1" applyAlignment="1">
      <alignment horizontal="center" vertical="center" wrapText="1"/>
    </xf>
    <xf numFmtId="3" fontId="6" fillId="13" borderId="2" xfId="0" quotePrefix="1" applyNumberFormat="1" applyFont="1" applyFill="1" applyBorder="1" applyAlignment="1">
      <alignment horizontal="center" vertical="center" wrapText="1"/>
    </xf>
    <xf numFmtId="0" fontId="8" fillId="2" borderId="0" xfId="0" applyFont="1" applyFill="1" applyAlignment="1">
      <alignment vertical="center"/>
    </xf>
    <xf numFmtId="3" fontId="11" fillId="3" borderId="27" xfId="0" applyNumberFormat="1" applyFont="1" applyFill="1" applyBorder="1" applyAlignment="1">
      <alignment horizontal="center" vertical="center" wrapText="1"/>
    </xf>
    <xf numFmtId="0" fontId="6" fillId="0" borderId="2" xfId="0" applyFont="1" applyBorder="1" applyAlignment="1">
      <alignment horizontal="center" vertical="center" wrapText="1"/>
    </xf>
    <xf numFmtId="2" fontId="6" fillId="0" borderId="2" xfId="0" applyNumberFormat="1" applyFont="1" applyBorder="1" applyAlignment="1">
      <alignment horizontal="center" vertical="center" wrapText="1"/>
    </xf>
    <xf numFmtId="0" fontId="1" fillId="2" borderId="0" xfId="0" applyFont="1" applyFill="1" applyAlignment="1">
      <alignment horizontal="left"/>
    </xf>
    <xf numFmtId="1" fontId="6" fillId="0" borderId="2" xfId="0" applyNumberFormat="1" applyFont="1" applyBorder="1" applyAlignment="1">
      <alignment horizontal="center" vertical="center" wrapText="1"/>
    </xf>
    <xf numFmtId="0" fontId="26" fillId="0" borderId="0" xfId="0" applyFont="1" applyAlignment="1">
      <alignment horizontal="center" vertical="center" readingOrder="1"/>
    </xf>
    <xf numFmtId="0" fontId="28" fillId="12" borderId="2" xfId="0" applyFont="1" applyFill="1" applyBorder="1" applyAlignment="1">
      <alignment horizontal="center" vertical="center" readingOrder="1"/>
    </xf>
    <xf numFmtId="0" fontId="28" fillId="11" borderId="2" xfId="0" applyFont="1" applyFill="1" applyBorder="1" applyAlignment="1">
      <alignment horizontal="center" vertical="center" readingOrder="1"/>
    </xf>
    <xf numFmtId="0" fontId="28" fillId="9" borderId="2" xfId="0" applyFont="1" applyFill="1" applyBorder="1" applyAlignment="1">
      <alignment horizontal="center" vertical="center" readingOrder="1"/>
    </xf>
    <xf numFmtId="0" fontId="28" fillId="10" borderId="2" xfId="0" applyFont="1" applyFill="1" applyBorder="1" applyAlignment="1">
      <alignment horizontal="center" vertical="center" readingOrder="1"/>
    </xf>
    <xf numFmtId="0" fontId="28" fillId="13" borderId="2" xfId="0" applyFont="1" applyFill="1" applyBorder="1" applyAlignment="1">
      <alignment horizontal="center" vertical="center" readingOrder="1"/>
    </xf>
    <xf numFmtId="0" fontId="29" fillId="0" borderId="0" xfId="0" applyFont="1" applyAlignment="1">
      <alignment horizontal="center"/>
    </xf>
    <xf numFmtId="14" fontId="0" fillId="0" borderId="0" xfId="0" applyNumberFormat="1"/>
    <xf numFmtId="15" fontId="6" fillId="0" borderId="2" xfId="0" applyNumberFormat="1" applyFont="1" applyBorder="1" applyAlignment="1">
      <alignment horizontal="center" vertical="center" wrapText="1"/>
    </xf>
    <xf numFmtId="0" fontId="32" fillId="0" borderId="31" xfId="0" applyFont="1" applyBorder="1" applyAlignment="1">
      <alignment horizontal="center"/>
    </xf>
    <xf numFmtId="0" fontId="31" fillId="15" borderId="2" xfId="0" applyFont="1" applyFill="1" applyBorder="1" applyAlignment="1">
      <alignment horizontal="center" vertical="center"/>
    </xf>
    <xf numFmtId="0" fontId="31" fillId="18" borderId="2" xfId="0" applyFont="1" applyFill="1" applyBorder="1" applyAlignment="1">
      <alignment horizontal="center" vertical="center"/>
    </xf>
    <xf numFmtId="0" fontId="31" fillId="16" borderId="2" xfId="0" applyFont="1" applyFill="1" applyBorder="1" applyAlignment="1">
      <alignment horizontal="center" vertical="center"/>
    </xf>
    <xf numFmtId="0" fontId="33" fillId="17" borderId="32" xfId="0" applyFont="1" applyFill="1" applyBorder="1" applyAlignment="1">
      <alignment horizontal="center" vertical="center"/>
    </xf>
    <xf numFmtId="2" fontId="33" fillId="17" borderId="32" xfId="0" applyNumberFormat="1" applyFont="1" applyFill="1" applyBorder="1" applyAlignment="1">
      <alignment horizontal="center" vertical="center"/>
    </xf>
    <xf numFmtId="2" fontId="31" fillId="15" borderId="2" xfId="0" applyNumberFormat="1" applyFont="1" applyFill="1" applyBorder="1" applyAlignment="1">
      <alignment horizontal="center" vertical="center"/>
    </xf>
    <xf numFmtId="2" fontId="31" fillId="18" borderId="2" xfId="0" applyNumberFormat="1" applyFont="1" applyFill="1" applyBorder="1" applyAlignment="1">
      <alignment horizontal="center" vertical="center"/>
    </xf>
    <xf numFmtId="2" fontId="31" fillId="16" borderId="2" xfId="0" applyNumberFormat="1" applyFont="1" applyFill="1" applyBorder="1" applyAlignment="1">
      <alignment horizontal="center" vertical="center"/>
    </xf>
    <xf numFmtId="0" fontId="1" fillId="2" borderId="0" xfId="0" applyFont="1" applyFill="1" applyAlignment="1">
      <alignment horizontal="left" vertical="top"/>
    </xf>
    <xf numFmtId="0" fontId="35" fillId="2" borderId="0" xfId="0" applyFont="1" applyFill="1" applyAlignment="1">
      <alignment horizontal="left"/>
    </xf>
    <xf numFmtId="3" fontId="11" fillId="17" borderId="27" xfId="0" applyNumberFormat="1" applyFont="1" applyFill="1" applyBorder="1" applyAlignment="1">
      <alignment horizontal="center" vertical="center"/>
    </xf>
    <xf numFmtId="3" fontId="11" fillId="15" borderId="27" xfId="0" applyNumberFormat="1" applyFont="1" applyFill="1" applyBorder="1" applyAlignment="1">
      <alignment horizontal="center" vertical="center"/>
    </xf>
    <xf numFmtId="3" fontId="11" fillId="18" borderId="27" xfId="0" applyNumberFormat="1" applyFont="1" applyFill="1" applyBorder="1" applyAlignment="1">
      <alignment horizontal="center" vertical="center"/>
    </xf>
    <xf numFmtId="3" fontId="11" fillId="16" borderId="27" xfId="0" applyNumberFormat="1" applyFont="1" applyFill="1" applyBorder="1" applyAlignment="1">
      <alignment horizontal="center" vertical="center"/>
    </xf>
    <xf numFmtId="0" fontId="31" fillId="17" borderId="36" xfId="0" applyFont="1" applyFill="1" applyBorder="1" applyAlignment="1">
      <alignment horizontal="center" vertical="center"/>
    </xf>
    <xf numFmtId="0" fontId="31" fillId="18" borderId="36" xfId="0" applyFont="1" applyFill="1" applyBorder="1" applyAlignment="1">
      <alignment horizontal="center" vertical="center"/>
    </xf>
    <xf numFmtId="0" fontId="31" fillId="15" borderId="36" xfId="0" applyFont="1" applyFill="1" applyBorder="1" applyAlignment="1">
      <alignment horizontal="center" vertical="center"/>
    </xf>
    <xf numFmtId="0" fontId="31" fillId="16" borderId="36" xfId="0" applyFont="1" applyFill="1" applyBorder="1" applyAlignment="1">
      <alignment horizontal="center" vertical="center"/>
    </xf>
    <xf numFmtId="0" fontId="8" fillId="2" borderId="0" xfId="0" applyFont="1" applyFill="1" applyAlignment="1">
      <alignment horizontal="center" vertical="center"/>
    </xf>
    <xf numFmtId="3" fontId="11" fillId="3" borderId="24" xfId="0" applyNumberFormat="1" applyFont="1" applyFill="1" applyBorder="1" applyAlignment="1">
      <alignment horizontal="center" vertical="center"/>
    </xf>
    <xf numFmtId="0" fontId="27" fillId="9" borderId="33" xfId="0" applyFont="1" applyFill="1" applyBorder="1" applyAlignment="1">
      <alignment horizontal="center" vertical="center" wrapText="1"/>
    </xf>
    <xf numFmtId="0" fontId="27" fillId="10" borderId="4" xfId="0" applyFont="1" applyFill="1" applyBorder="1" applyAlignment="1">
      <alignment horizontal="center" vertical="center" wrapText="1"/>
    </xf>
    <xf numFmtId="0" fontId="27" fillId="11" borderId="4" xfId="0" applyFont="1" applyFill="1" applyBorder="1" applyAlignment="1">
      <alignment horizontal="center" vertical="center" wrapText="1"/>
    </xf>
    <xf numFmtId="0" fontId="27" fillId="12" borderId="4"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5" fillId="7" borderId="6" xfId="0" applyFont="1" applyFill="1" applyBorder="1" applyAlignment="1">
      <alignment vertical="center"/>
    </xf>
    <xf numFmtId="3" fontId="5" fillId="7" borderId="6" xfId="0" applyNumberFormat="1" applyFont="1" applyFill="1" applyBorder="1" applyAlignment="1">
      <alignment vertical="center"/>
    </xf>
    <xf numFmtId="0" fontId="29" fillId="0" borderId="0" xfId="0" applyFont="1"/>
    <xf numFmtId="3" fontId="11" fillId="3" borderId="24" xfId="0" applyNumberFormat="1" applyFont="1" applyFill="1" applyBorder="1" applyAlignment="1">
      <alignment vertical="center"/>
    </xf>
    <xf numFmtId="0" fontId="8" fillId="0" borderId="0" xfId="0" applyFont="1"/>
    <xf numFmtId="0" fontId="1" fillId="0" borderId="0" xfId="0" applyFont="1"/>
    <xf numFmtId="15" fontId="1" fillId="0" borderId="0" xfId="0" applyNumberFormat="1" applyFont="1"/>
    <xf numFmtId="0" fontId="38" fillId="17" borderId="33" xfId="0" applyFont="1" applyFill="1" applyBorder="1" applyAlignment="1">
      <alignment vertical="center"/>
    </xf>
    <xf numFmtId="0" fontId="38" fillId="17" borderId="32" xfId="0" applyFont="1" applyFill="1" applyBorder="1" applyAlignment="1">
      <alignment horizontal="center" vertical="center"/>
    </xf>
    <xf numFmtId="0" fontId="11" fillId="15" borderId="4" xfId="0" applyFont="1" applyFill="1" applyBorder="1" applyAlignment="1">
      <alignment vertical="center"/>
    </xf>
    <xf numFmtId="0" fontId="11" fillId="15" borderId="2" xfId="0" applyFont="1" applyFill="1" applyBorder="1" applyAlignment="1">
      <alignment horizontal="center" vertical="center"/>
    </xf>
    <xf numFmtId="0" fontId="11" fillId="18" borderId="4" xfId="0" applyFont="1" applyFill="1" applyBorder="1" applyAlignment="1">
      <alignment vertical="center"/>
    </xf>
    <xf numFmtId="0" fontId="11" fillId="18" borderId="2" xfId="0" applyFont="1" applyFill="1" applyBorder="1" applyAlignment="1">
      <alignment horizontal="center" vertical="center"/>
    </xf>
    <xf numFmtId="0" fontId="11" fillId="16" borderId="4" xfId="0" applyFont="1" applyFill="1" applyBorder="1" applyAlignment="1">
      <alignment vertical="center"/>
    </xf>
    <xf numFmtId="0" fontId="11" fillId="16" borderId="2" xfId="0" applyFont="1" applyFill="1" applyBorder="1" applyAlignment="1">
      <alignment horizontal="center" vertical="center"/>
    </xf>
    <xf numFmtId="0" fontId="1" fillId="0" borderId="36" xfId="0" applyFont="1" applyBorder="1"/>
    <xf numFmtId="0" fontId="8" fillId="0" borderId="36" xfId="0" applyFont="1" applyBorder="1" applyAlignment="1">
      <alignment horizontal="center"/>
    </xf>
    <xf numFmtId="0" fontId="31" fillId="0" borderId="36" xfId="0" applyFont="1" applyBorder="1" applyAlignment="1">
      <alignment horizontal="center"/>
    </xf>
    <xf numFmtId="0" fontId="31" fillId="15" borderId="36" xfId="0" applyFont="1" applyFill="1" applyBorder="1" applyAlignment="1">
      <alignment horizontal="center"/>
    </xf>
    <xf numFmtId="0" fontId="31" fillId="16" borderId="36" xfId="0" applyFont="1" applyFill="1" applyBorder="1" applyAlignment="1">
      <alignment horizontal="center"/>
    </xf>
    <xf numFmtId="0" fontId="31" fillId="17" borderId="36" xfId="0" applyFont="1" applyFill="1" applyBorder="1" applyAlignment="1">
      <alignment horizontal="center"/>
    </xf>
    <xf numFmtId="0" fontId="31" fillId="18" borderId="36" xfId="0" applyFont="1" applyFill="1" applyBorder="1" applyAlignment="1">
      <alignment horizontal="center"/>
    </xf>
    <xf numFmtId="0" fontId="31" fillId="0" borderId="38" xfId="0" applyFont="1" applyBorder="1" applyAlignment="1">
      <alignment horizontal="center"/>
    </xf>
    <xf numFmtId="0" fontId="31" fillId="0" borderId="39" xfId="0" applyFont="1" applyBorder="1" applyAlignment="1">
      <alignment horizontal="center"/>
    </xf>
    <xf numFmtId="0" fontId="31" fillId="0" borderId="40" xfId="0" applyFont="1" applyBorder="1" applyAlignment="1">
      <alignment horizontal="center"/>
    </xf>
    <xf numFmtId="0" fontId="31" fillId="0" borderId="41" xfId="0" applyFont="1" applyBorder="1" applyAlignment="1">
      <alignment horizontal="center"/>
    </xf>
    <xf numFmtId="0" fontId="31" fillId="0" borderId="42" xfId="0" applyFont="1" applyBorder="1" applyAlignment="1">
      <alignment horizontal="center"/>
    </xf>
    <xf numFmtId="0" fontId="31" fillId="0" borderId="43" xfId="0" applyFont="1" applyBorder="1" applyAlignment="1">
      <alignment horizontal="center"/>
    </xf>
    <xf numFmtId="0" fontId="31" fillId="0" borderId="44" xfId="0" applyFont="1" applyBorder="1" applyAlignment="1">
      <alignment horizontal="center"/>
    </xf>
    <xf numFmtId="0" fontId="31" fillId="0" borderId="45" xfId="0" applyFont="1" applyBorder="1" applyAlignment="1">
      <alignment horizontal="center"/>
    </xf>
    <xf numFmtId="0" fontId="31" fillId="0" borderId="5" xfId="0" applyFont="1" applyBorder="1" applyAlignment="1">
      <alignment horizontal="center"/>
    </xf>
    <xf numFmtId="0" fontId="31" fillId="0" borderId="7" xfId="0" applyFont="1" applyBorder="1" applyAlignment="1">
      <alignment horizontal="center"/>
    </xf>
    <xf numFmtId="0" fontId="31" fillId="0" borderId="47" xfId="0" applyFont="1" applyBorder="1" applyAlignment="1">
      <alignment horizontal="center"/>
    </xf>
    <xf numFmtId="0" fontId="31" fillId="0" borderId="48" xfId="0" applyFont="1" applyBorder="1" applyAlignment="1">
      <alignment horizontal="center"/>
    </xf>
    <xf numFmtId="0" fontId="32" fillId="0" borderId="46" xfId="0" applyFont="1" applyBorder="1" applyAlignment="1">
      <alignment horizontal="center"/>
    </xf>
    <xf numFmtId="0" fontId="39" fillId="0" borderId="0" xfId="0" applyFont="1"/>
    <xf numFmtId="0" fontId="40" fillId="0" borderId="0" xfId="0" applyFont="1"/>
    <xf numFmtId="0" fontId="41" fillId="2" borderId="2" xfId="0" applyFont="1" applyFill="1" applyBorder="1" applyAlignment="1">
      <alignment horizontal="center" vertical="center" wrapText="1"/>
    </xf>
    <xf numFmtId="3" fontId="42" fillId="3" borderId="37" xfId="0" applyNumberFormat="1" applyFont="1" applyFill="1" applyBorder="1" applyAlignment="1">
      <alignment horizontal="center" vertical="center"/>
    </xf>
    <xf numFmtId="3" fontId="42" fillId="3" borderId="27" xfId="0" applyNumberFormat="1" applyFont="1" applyFill="1" applyBorder="1" applyAlignment="1">
      <alignment horizontal="center" vertical="center" wrapText="1"/>
    </xf>
    <xf numFmtId="3" fontId="42" fillId="3" borderId="27" xfId="0" applyNumberFormat="1" applyFont="1" applyFill="1" applyBorder="1" applyAlignment="1">
      <alignment horizontal="center" vertical="center"/>
    </xf>
    <xf numFmtId="0" fontId="41" fillId="2" borderId="4" xfId="0" applyFont="1" applyFill="1" applyBorder="1" applyAlignment="1">
      <alignment horizontal="center" vertical="center" wrapText="1"/>
    </xf>
    <xf numFmtId="0" fontId="43" fillId="9" borderId="36" xfId="0" applyFont="1" applyFill="1" applyBorder="1" applyAlignment="1">
      <alignment vertical="center" wrapText="1"/>
    </xf>
    <xf numFmtId="0" fontId="43" fillId="10" borderId="14" xfId="0" applyFont="1" applyFill="1" applyBorder="1" applyAlignment="1">
      <alignment vertical="center" wrapText="1"/>
    </xf>
    <xf numFmtId="0" fontId="43" fillId="11" borderId="4" xfId="0" applyFont="1" applyFill="1" applyBorder="1" applyAlignment="1">
      <alignment vertical="center" wrapText="1"/>
    </xf>
    <xf numFmtId="0" fontId="43" fillId="12" borderId="4" xfId="0" applyFont="1" applyFill="1" applyBorder="1" applyAlignment="1">
      <alignment vertical="center" wrapText="1"/>
    </xf>
    <xf numFmtId="0" fontId="43" fillId="13" borderId="4" xfId="0" applyFont="1" applyFill="1" applyBorder="1" applyAlignment="1">
      <alignment vertical="center" wrapText="1"/>
    </xf>
    <xf numFmtId="0" fontId="39" fillId="0" borderId="36" xfId="0" applyFont="1" applyBorder="1" applyAlignment="1">
      <alignment horizontal="center"/>
    </xf>
    <xf numFmtId="0" fontId="39" fillId="0" borderId="0" xfId="0" applyFont="1" applyAlignment="1">
      <alignment horizontal="center"/>
    </xf>
    <xf numFmtId="0" fontId="44" fillId="17" borderId="33" xfId="0" applyFont="1" applyFill="1" applyBorder="1" applyAlignment="1">
      <alignment vertical="center"/>
    </xf>
    <xf numFmtId="0" fontId="42" fillId="15" borderId="4" xfId="0" applyFont="1" applyFill="1" applyBorder="1" applyAlignment="1">
      <alignment vertical="center"/>
    </xf>
    <xf numFmtId="0" fontId="42" fillId="18" borderId="4" xfId="0" applyFont="1" applyFill="1" applyBorder="1" applyAlignment="1">
      <alignment vertical="center"/>
    </xf>
    <xf numFmtId="0" fontId="42" fillId="16" borderId="4" xfId="0" applyFont="1" applyFill="1" applyBorder="1" applyAlignment="1">
      <alignment vertical="center"/>
    </xf>
    <xf numFmtId="3" fontId="42" fillId="3" borderId="24" xfId="0" applyNumberFormat="1" applyFont="1" applyFill="1" applyBorder="1" applyAlignment="1">
      <alignment vertical="center"/>
    </xf>
    <xf numFmtId="0" fontId="41" fillId="0" borderId="4" xfId="0" applyFont="1" applyBorder="1" applyAlignment="1">
      <alignment horizontal="center" vertical="center" wrapText="1"/>
    </xf>
    <xf numFmtId="0" fontId="40" fillId="2" borderId="0" xfId="0" applyFont="1" applyFill="1"/>
    <xf numFmtId="0" fontId="41" fillId="0" borderId="2" xfId="0" applyFont="1" applyBorder="1" applyAlignment="1">
      <alignment horizontal="center" vertical="center" wrapText="1"/>
    </xf>
    <xf numFmtId="0" fontId="40" fillId="0" borderId="0" xfId="0" applyFont="1" applyAlignment="1">
      <alignment horizontal="center" vertical="center" readingOrder="1"/>
    </xf>
    <xf numFmtId="0" fontId="39" fillId="9" borderId="2" xfId="0" applyFont="1" applyFill="1" applyBorder="1" applyAlignment="1">
      <alignment horizontal="center" vertical="center" readingOrder="1"/>
    </xf>
    <xf numFmtId="0" fontId="45" fillId="0" borderId="2" xfId="0" applyFont="1" applyBorder="1" applyAlignment="1">
      <alignment horizontal="center" vertical="center" wrapText="1"/>
    </xf>
    <xf numFmtId="0" fontId="44" fillId="17" borderId="32" xfId="0" applyFont="1" applyFill="1" applyBorder="1" applyAlignment="1">
      <alignment horizontal="center" vertical="center"/>
    </xf>
    <xf numFmtId="0" fontId="39" fillId="10" borderId="2" xfId="0" applyFont="1" applyFill="1" applyBorder="1" applyAlignment="1">
      <alignment horizontal="center" vertical="center" readingOrder="1"/>
    </xf>
    <xf numFmtId="0" fontId="42" fillId="15" borderId="2" xfId="0" applyFont="1" applyFill="1" applyBorder="1" applyAlignment="1">
      <alignment horizontal="center" vertical="center"/>
    </xf>
    <xf numFmtId="0" fontId="39" fillId="11" borderId="2" xfId="0" applyFont="1" applyFill="1" applyBorder="1" applyAlignment="1">
      <alignment horizontal="center" vertical="center" readingOrder="1"/>
    </xf>
    <xf numFmtId="0" fontId="42" fillId="18" borderId="2" xfId="0" applyFont="1" applyFill="1" applyBorder="1" applyAlignment="1">
      <alignment horizontal="center" vertical="center"/>
    </xf>
    <xf numFmtId="0" fontId="39" fillId="12" borderId="2" xfId="0" applyFont="1" applyFill="1" applyBorder="1" applyAlignment="1">
      <alignment horizontal="center" vertical="center" readingOrder="1"/>
    </xf>
    <xf numFmtId="0" fontId="42" fillId="16" borderId="2" xfId="0" applyFont="1" applyFill="1" applyBorder="1" applyAlignment="1">
      <alignment horizontal="center" vertical="center"/>
    </xf>
    <xf numFmtId="0" fontId="39" fillId="13" borderId="2" xfId="0" applyFont="1" applyFill="1" applyBorder="1" applyAlignment="1">
      <alignment horizontal="center" vertical="center" readingOrder="1"/>
    </xf>
    <xf numFmtId="0" fontId="40" fillId="2" borderId="0" xfId="0" applyFont="1" applyFill="1" applyAlignment="1">
      <alignment horizontal="left"/>
    </xf>
    <xf numFmtId="0" fontId="43" fillId="0" borderId="0" xfId="0" applyFont="1" applyAlignment="1">
      <alignment horizontal="center" vertical="center" wrapText="1"/>
    </xf>
    <xf numFmtId="3" fontId="42" fillId="3" borderId="24" xfId="0" applyNumberFormat="1" applyFont="1" applyFill="1" applyBorder="1" applyAlignment="1">
      <alignment horizontal="center" vertical="center"/>
    </xf>
    <xf numFmtId="0" fontId="43" fillId="9" borderId="33" xfId="0" applyFont="1" applyFill="1" applyBorder="1" applyAlignment="1">
      <alignment horizontal="center" vertical="center" wrapText="1"/>
    </xf>
    <xf numFmtId="0" fontId="43" fillId="10" borderId="4" xfId="0" applyFont="1" applyFill="1" applyBorder="1" applyAlignment="1">
      <alignment horizontal="center" vertical="center" wrapText="1"/>
    </xf>
    <xf numFmtId="0" fontId="43" fillId="11" borderId="4" xfId="0" applyFont="1" applyFill="1" applyBorder="1" applyAlignment="1">
      <alignment horizontal="center" vertical="center" wrapText="1"/>
    </xf>
    <xf numFmtId="0" fontId="43" fillId="12" borderId="4" xfId="0" applyFont="1" applyFill="1" applyBorder="1" applyAlignment="1">
      <alignment horizontal="center" vertical="center" wrapText="1"/>
    </xf>
    <xf numFmtId="0" fontId="43" fillId="13" borderId="4" xfId="0" applyFont="1" applyFill="1" applyBorder="1" applyAlignment="1">
      <alignment horizontal="center" vertical="center" wrapText="1"/>
    </xf>
    <xf numFmtId="3" fontId="41" fillId="9" borderId="2" xfId="0" quotePrefix="1" applyNumberFormat="1" applyFont="1" applyFill="1" applyBorder="1" applyAlignment="1">
      <alignment horizontal="center" vertical="center" wrapText="1"/>
    </xf>
    <xf numFmtId="3" fontId="41" fillId="10" borderId="2" xfId="0" quotePrefix="1" applyNumberFormat="1" applyFont="1" applyFill="1" applyBorder="1" applyAlignment="1">
      <alignment horizontal="center" vertical="center" wrapText="1"/>
    </xf>
    <xf numFmtId="3" fontId="41" fillId="11" borderId="2" xfId="0" quotePrefix="1" applyNumberFormat="1" applyFont="1" applyFill="1" applyBorder="1" applyAlignment="1">
      <alignment horizontal="center" vertical="center" wrapText="1"/>
    </xf>
    <xf numFmtId="3" fontId="41" fillId="12" borderId="2" xfId="0" quotePrefix="1" applyNumberFormat="1" applyFont="1" applyFill="1" applyBorder="1" applyAlignment="1">
      <alignment horizontal="center" vertical="center" wrapText="1"/>
    </xf>
    <xf numFmtId="3" fontId="41" fillId="13" borderId="2" xfId="0" quotePrefix="1" applyNumberFormat="1" applyFont="1" applyFill="1" applyBorder="1" applyAlignment="1">
      <alignment horizontal="center" vertical="center" wrapText="1"/>
    </xf>
    <xf numFmtId="0" fontId="0" fillId="0" borderId="36" xfId="0" applyBorder="1"/>
    <xf numFmtId="0" fontId="42" fillId="17" borderId="36" xfId="0" applyFont="1" applyFill="1" applyBorder="1" applyAlignment="1">
      <alignment horizontal="center" vertical="center"/>
    </xf>
    <xf numFmtId="0" fontId="42" fillId="15" borderId="36" xfId="0" applyFont="1" applyFill="1" applyBorder="1" applyAlignment="1">
      <alignment horizontal="center" vertical="center"/>
    </xf>
    <xf numFmtId="0" fontId="42" fillId="18" borderId="36" xfId="0" applyFont="1" applyFill="1" applyBorder="1" applyAlignment="1">
      <alignment horizontal="center" vertical="center"/>
    </xf>
    <xf numFmtId="0" fontId="42" fillId="16" borderId="36" xfId="0" applyFont="1" applyFill="1" applyBorder="1" applyAlignment="1">
      <alignment horizontal="center" vertical="center"/>
    </xf>
    <xf numFmtId="0" fontId="40" fillId="0" borderId="36" xfId="0" applyFont="1" applyBorder="1" applyAlignment="1">
      <alignment horizontal="center"/>
    </xf>
    <xf numFmtId="0" fontId="40" fillId="0" borderId="36" xfId="0" applyFont="1" applyBorder="1"/>
    <xf numFmtId="0" fontId="46" fillId="0" borderId="0" xfId="0" applyFont="1"/>
    <xf numFmtId="15" fontId="40" fillId="0" borderId="0" xfId="0" applyNumberFormat="1" applyFont="1"/>
    <xf numFmtId="0" fontId="39" fillId="0" borderId="0" xfId="0" applyFont="1" applyAlignment="1">
      <alignment vertical="center"/>
    </xf>
    <xf numFmtId="0" fontId="47" fillId="0" borderId="36" xfId="0" applyFont="1" applyBorder="1" applyAlignment="1">
      <alignment horizontal="center"/>
    </xf>
    <xf numFmtId="0" fontId="46" fillId="0" borderId="36" xfId="0" applyFont="1" applyBorder="1" applyAlignment="1">
      <alignment horizontal="center"/>
    </xf>
    <xf numFmtId="0" fontId="48" fillId="0" borderId="36" xfId="0" applyFont="1" applyBorder="1" applyAlignment="1">
      <alignment horizontal="center"/>
    </xf>
    <xf numFmtId="0" fontId="41" fillId="2" borderId="0" xfId="0" applyFont="1" applyFill="1" applyAlignment="1">
      <alignment horizontal="center" vertical="center" wrapText="1"/>
    </xf>
    <xf numFmtId="0" fontId="45" fillId="0" borderId="0" xfId="0" applyFont="1" applyAlignment="1">
      <alignment horizontal="center" vertical="center" wrapText="1"/>
    </xf>
    <xf numFmtId="0" fontId="40" fillId="0" borderId="0" xfId="0" applyFont="1" applyAlignment="1">
      <alignment horizontal="center"/>
    </xf>
    <xf numFmtId="0" fontId="41" fillId="2" borderId="36" xfId="0" applyFont="1" applyFill="1" applyBorder="1" applyAlignment="1">
      <alignment horizontal="center" vertical="center" wrapText="1"/>
    </xf>
    <xf numFmtId="0" fontId="45" fillId="0" borderId="36" xfId="0" applyFont="1" applyBorder="1" applyAlignment="1">
      <alignment horizontal="center" vertical="center" wrapText="1"/>
    </xf>
    <xf numFmtId="0" fontId="18" fillId="8" borderId="5" xfId="0" applyFont="1" applyFill="1" applyBorder="1" applyAlignment="1">
      <alignment horizontal="center" vertical="center"/>
    </xf>
    <xf numFmtId="0" fontId="18" fillId="8" borderId="6" xfId="0" applyFont="1" applyFill="1" applyBorder="1" applyAlignment="1">
      <alignment horizontal="center" vertical="center"/>
    </xf>
    <xf numFmtId="0" fontId="18" fillId="8" borderId="7" xfId="0" applyFont="1" applyFill="1" applyBorder="1" applyAlignment="1">
      <alignment horizontal="center" vertical="center"/>
    </xf>
    <xf numFmtId="0" fontId="17" fillId="8" borderId="5" xfId="0" applyFont="1" applyFill="1" applyBorder="1" applyAlignment="1">
      <alignment horizontal="center" vertical="center"/>
    </xf>
    <xf numFmtId="0" fontId="17" fillId="8" borderId="6" xfId="0" applyFont="1" applyFill="1" applyBorder="1" applyAlignment="1">
      <alignment horizontal="center" vertical="center"/>
    </xf>
    <xf numFmtId="0" fontId="17" fillId="8" borderId="7" xfId="0" applyFont="1" applyFill="1" applyBorder="1" applyAlignment="1">
      <alignment horizontal="center" vertical="center"/>
    </xf>
    <xf numFmtId="0" fontId="20" fillId="2" borderId="0" xfId="0" applyFont="1" applyFill="1" applyAlignment="1">
      <alignment horizontal="center" wrapText="1"/>
    </xf>
    <xf numFmtId="0" fontId="31" fillId="16" borderId="4" xfId="0" applyFont="1" applyFill="1" applyBorder="1" applyAlignment="1">
      <alignment horizontal="center" vertical="center"/>
    </xf>
    <xf numFmtId="0" fontId="31" fillId="16" borderId="14" xfId="0" applyFont="1" applyFill="1" applyBorder="1" applyAlignment="1">
      <alignment horizontal="center" vertical="center"/>
    </xf>
    <xf numFmtId="0" fontId="31" fillId="16" borderId="15" xfId="0" applyFont="1" applyFill="1" applyBorder="1" applyAlignment="1">
      <alignment horizontal="center" vertical="center"/>
    </xf>
    <xf numFmtId="0" fontId="1" fillId="2" borderId="0" xfId="0" applyFont="1" applyFill="1" applyAlignment="1">
      <alignment horizontal="center"/>
    </xf>
    <xf numFmtId="3" fontId="11" fillId="3" borderId="24" xfId="0" applyNumberFormat="1" applyFont="1" applyFill="1" applyBorder="1" applyAlignment="1">
      <alignment horizontal="center" vertical="center"/>
    </xf>
    <xf numFmtId="3" fontId="11" fillId="3" borderId="25" xfId="0" applyNumberFormat="1" applyFont="1" applyFill="1" applyBorder="1" applyAlignment="1">
      <alignment horizontal="center" vertical="center"/>
    </xf>
    <xf numFmtId="3" fontId="11" fillId="3" borderId="26" xfId="0" applyNumberFormat="1" applyFont="1" applyFill="1" applyBorder="1" applyAlignment="1">
      <alignment horizontal="center" vertical="center"/>
    </xf>
    <xf numFmtId="0" fontId="27" fillId="9" borderId="33" xfId="0" applyFont="1" applyFill="1" applyBorder="1" applyAlignment="1">
      <alignment horizontal="center" vertical="center" wrapText="1"/>
    </xf>
    <xf numFmtId="0" fontId="27" fillId="9" borderId="34" xfId="0" applyFont="1" applyFill="1" applyBorder="1" applyAlignment="1">
      <alignment horizontal="center" vertical="center" wrapText="1"/>
    </xf>
    <xf numFmtId="0" fontId="27" fillId="9" borderId="35" xfId="0" applyFont="1" applyFill="1" applyBorder="1" applyAlignment="1">
      <alignment horizontal="center" vertical="center" wrapText="1"/>
    </xf>
    <xf numFmtId="0" fontId="27" fillId="10" borderId="4" xfId="0" applyFont="1" applyFill="1" applyBorder="1" applyAlignment="1">
      <alignment horizontal="center" vertical="center" wrapText="1"/>
    </xf>
    <xf numFmtId="0" fontId="27" fillId="10" borderId="14" xfId="0" applyFont="1" applyFill="1" applyBorder="1" applyAlignment="1">
      <alignment horizontal="center" vertical="center" wrapText="1"/>
    </xf>
    <xf numFmtId="0" fontId="27" fillId="10" borderId="15" xfId="0" applyFont="1" applyFill="1" applyBorder="1" applyAlignment="1">
      <alignment horizontal="center" vertical="center" wrapText="1"/>
    </xf>
    <xf numFmtId="0" fontId="27" fillId="11" borderId="4" xfId="0" applyFont="1" applyFill="1" applyBorder="1" applyAlignment="1">
      <alignment horizontal="center" vertical="center" wrapText="1"/>
    </xf>
    <xf numFmtId="0" fontId="27" fillId="11" borderId="14" xfId="0" applyFont="1" applyFill="1" applyBorder="1" applyAlignment="1">
      <alignment horizontal="center" vertical="center" wrapText="1"/>
    </xf>
    <xf numFmtId="0" fontId="27" fillId="11" borderId="15" xfId="0" applyFont="1" applyFill="1" applyBorder="1" applyAlignment="1">
      <alignment horizontal="center" vertical="center" wrapText="1"/>
    </xf>
    <xf numFmtId="0" fontId="27" fillId="12" borderId="4" xfId="0" applyFont="1" applyFill="1" applyBorder="1" applyAlignment="1">
      <alignment horizontal="center" vertical="center" wrapText="1"/>
    </xf>
    <xf numFmtId="0" fontId="27" fillId="12" borderId="14" xfId="0" applyFont="1" applyFill="1" applyBorder="1" applyAlignment="1">
      <alignment horizontal="center" vertical="center" wrapText="1"/>
    </xf>
    <xf numFmtId="0" fontId="27" fillId="12" borderId="15" xfId="0" applyFont="1" applyFill="1" applyBorder="1" applyAlignment="1">
      <alignment horizontal="center" vertical="center" wrapText="1"/>
    </xf>
    <xf numFmtId="0" fontId="22" fillId="2" borderId="8" xfId="0" applyFont="1" applyFill="1" applyBorder="1" applyAlignment="1">
      <alignment horizontal="left" vertical="top" wrapText="1"/>
    </xf>
    <xf numFmtId="0" fontId="22" fillId="2" borderId="9" xfId="0" applyFont="1" applyFill="1" applyBorder="1" applyAlignment="1">
      <alignment horizontal="left" vertical="top" wrapText="1"/>
    </xf>
    <xf numFmtId="0" fontId="22" fillId="2" borderId="10" xfId="0" applyFont="1" applyFill="1" applyBorder="1" applyAlignment="1">
      <alignment horizontal="left" vertical="top" wrapText="1"/>
    </xf>
    <xf numFmtId="0" fontId="22" fillId="2" borderId="16" xfId="0" applyFont="1" applyFill="1" applyBorder="1" applyAlignment="1">
      <alignment horizontal="left" vertical="top" wrapText="1"/>
    </xf>
    <xf numFmtId="0" fontId="22" fillId="2" borderId="0" xfId="0" applyFont="1" applyFill="1" applyAlignment="1">
      <alignment horizontal="left" vertical="top" wrapText="1"/>
    </xf>
    <xf numFmtId="0" fontId="22" fillId="2" borderId="17" xfId="0" applyFont="1" applyFill="1" applyBorder="1" applyAlignment="1">
      <alignment horizontal="left" vertical="top" wrapText="1"/>
    </xf>
    <xf numFmtId="0" fontId="22" fillId="2" borderId="18" xfId="0" applyFont="1" applyFill="1" applyBorder="1" applyAlignment="1">
      <alignment horizontal="left" vertical="top" wrapText="1"/>
    </xf>
    <xf numFmtId="0" fontId="22" fillId="2" borderId="19" xfId="0" applyFont="1" applyFill="1" applyBorder="1" applyAlignment="1">
      <alignment horizontal="left" vertical="top" wrapText="1"/>
    </xf>
    <xf numFmtId="0" fontId="22" fillId="2" borderId="20" xfId="0" applyFont="1" applyFill="1" applyBorder="1" applyAlignment="1">
      <alignment horizontal="left" vertical="top" wrapText="1"/>
    </xf>
    <xf numFmtId="0" fontId="27" fillId="13" borderId="4" xfId="0" applyFont="1" applyFill="1" applyBorder="1" applyAlignment="1">
      <alignment horizontal="center" vertical="center" wrapText="1"/>
    </xf>
    <xf numFmtId="0" fontId="27" fillId="13" borderId="14" xfId="0" applyFont="1" applyFill="1" applyBorder="1" applyAlignment="1">
      <alignment horizontal="center" vertical="center" wrapText="1"/>
    </xf>
    <xf numFmtId="0" fontId="27" fillId="13" borderId="15" xfId="0" applyFont="1" applyFill="1" applyBorder="1" applyAlignment="1">
      <alignment horizontal="center" vertical="center" wrapText="1"/>
    </xf>
    <xf numFmtId="0" fontId="33" fillId="17" borderId="33" xfId="0" applyFont="1" applyFill="1" applyBorder="1" applyAlignment="1">
      <alignment horizontal="center" vertical="center"/>
    </xf>
    <xf numFmtId="0" fontId="33" fillId="17" borderId="34" xfId="0" applyFont="1" applyFill="1" applyBorder="1" applyAlignment="1">
      <alignment horizontal="center" vertical="center"/>
    </xf>
    <xf numFmtId="0" fontId="33" fillId="17" borderId="35" xfId="0" applyFont="1" applyFill="1" applyBorder="1" applyAlignment="1">
      <alignment horizontal="center" vertical="center"/>
    </xf>
    <xf numFmtId="0" fontId="31" fillId="15" borderId="4" xfId="0" applyFont="1" applyFill="1" applyBorder="1" applyAlignment="1">
      <alignment horizontal="center" vertical="center"/>
    </xf>
    <xf numFmtId="0" fontId="31" fillId="15" borderId="14" xfId="0" applyFont="1" applyFill="1" applyBorder="1" applyAlignment="1">
      <alignment horizontal="center" vertical="center"/>
    </xf>
    <xf numFmtId="0" fontId="31" fillId="15" borderId="15" xfId="0" applyFont="1" applyFill="1" applyBorder="1" applyAlignment="1">
      <alignment horizontal="center" vertical="center"/>
    </xf>
    <xf numFmtId="0" fontId="31" fillId="18" borderId="4" xfId="0" applyFont="1" applyFill="1" applyBorder="1" applyAlignment="1">
      <alignment horizontal="center" vertical="center"/>
    </xf>
    <xf numFmtId="0" fontId="31" fillId="18" borderId="14" xfId="0" applyFont="1" applyFill="1" applyBorder="1" applyAlignment="1">
      <alignment horizontal="center" vertical="center"/>
    </xf>
    <xf numFmtId="0" fontId="31" fillId="18" borderId="15" xfId="0" applyFont="1" applyFill="1" applyBorder="1" applyAlignment="1">
      <alignment horizontal="center" vertical="center"/>
    </xf>
    <xf numFmtId="0" fontId="23" fillId="2" borderId="4" xfId="0" applyFont="1" applyFill="1" applyBorder="1" applyAlignment="1">
      <alignment horizontal="left" vertical="center" wrapText="1"/>
    </xf>
    <xf numFmtId="0" fontId="23" fillId="2" borderId="14" xfId="0" applyFont="1" applyFill="1" applyBorder="1" applyAlignment="1">
      <alignment horizontal="left" vertical="center" wrapText="1"/>
    </xf>
    <xf numFmtId="0" fontId="23" fillId="2" borderId="15" xfId="0" applyFont="1" applyFill="1" applyBorder="1" applyAlignment="1">
      <alignment horizontal="left" vertical="center" wrapText="1"/>
    </xf>
    <xf numFmtId="3" fontId="36" fillId="2" borderId="8" xfId="0" applyNumberFormat="1" applyFont="1" applyFill="1" applyBorder="1" applyAlignment="1">
      <alignment horizontal="center" vertical="center"/>
    </xf>
    <xf numFmtId="3" fontId="36" fillId="2" borderId="9" xfId="0" applyNumberFormat="1" applyFont="1" applyFill="1" applyBorder="1" applyAlignment="1">
      <alignment horizontal="center" vertical="center"/>
    </xf>
    <xf numFmtId="3" fontId="36" fillId="2" borderId="10" xfId="0" applyNumberFormat="1" applyFont="1" applyFill="1" applyBorder="1" applyAlignment="1">
      <alignment horizontal="center" vertical="center"/>
    </xf>
    <xf numFmtId="3" fontId="36" fillId="2" borderId="16" xfId="0" applyNumberFormat="1" applyFont="1" applyFill="1" applyBorder="1" applyAlignment="1">
      <alignment horizontal="center" vertical="center"/>
    </xf>
    <xf numFmtId="3" fontId="36" fillId="2" borderId="0" xfId="0" applyNumberFormat="1" applyFont="1" applyFill="1" applyAlignment="1">
      <alignment horizontal="center" vertical="center"/>
    </xf>
    <xf numFmtId="3" fontId="36" fillId="2" borderId="17" xfId="0" applyNumberFormat="1" applyFont="1" applyFill="1" applyBorder="1" applyAlignment="1">
      <alignment horizontal="center" vertical="center"/>
    </xf>
    <xf numFmtId="3" fontId="36" fillId="2" borderId="18" xfId="0" applyNumberFormat="1" applyFont="1" applyFill="1" applyBorder="1" applyAlignment="1">
      <alignment horizontal="center" vertical="center"/>
    </xf>
    <xf numFmtId="3" fontId="36" fillId="2" borderId="19" xfId="0" applyNumberFormat="1" applyFont="1" applyFill="1" applyBorder="1" applyAlignment="1">
      <alignment horizontal="center" vertical="center"/>
    </xf>
    <xf numFmtId="3" fontId="36" fillId="2" borderId="20" xfId="0" applyNumberFormat="1" applyFont="1" applyFill="1" applyBorder="1" applyAlignment="1">
      <alignment horizontal="center" vertical="center"/>
    </xf>
    <xf numFmtId="0" fontId="7" fillId="2" borderId="0" xfId="0" applyFont="1" applyFill="1" applyAlignment="1">
      <alignment horizontal="left" vertical="top" wrapText="1"/>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11" fillId="3" borderId="13" xfId="0" applyFont="1" applyFill="1" applyBorder="1" applyAlignment="1">
      <alignment horizontal="center" vertical="center"/>
    </xf>
    <xf numFmtId="0" fontId="23" fillId="2" borderId="21" xfId="0" applyFont="1" applyFill="1" applyBorder="1" applyAlignment="1">
      <alignment horizontal="left" vertical="center" wrapText="1"/>
    </xf>
    <xf numFmtId="0" fontId="23" fillId="2" borderId="23" xfId="0" applyFont="1" applyFill="1" applyBorder="1" applyAlignment="1">
      <alignment horizontal="left" vertical="center" wrapText="1"/>
    </xf>
    <xf numFmtId="0" fontId="23" fillId="2" borderId="22" xfId="0" applyFont="1" applyFill="1" applyBorder="1" applyAlignment="1">
      <alignment horizontal="left" vertical="center" wrapText="1"/>
    </xf>
    <xf numFmtId="0" fontId="30" fillId="14" borderId="28" xfId="0" applyFont="1" applyFill="1" applyBorder="1" applyAlignment="1">
      <alignment horizontal="center"/>
    </xf>
    <xf numFmtId="0" fontId="30" fillId="14" borderId="29" xfId="0" applyFont="1" applyFill="1" applyBorder="1" applyAlignment="1">
      <alignment horizontal="center"/>
    </xf>
    <xf numFmtId="0" fontId="30" fillId="14" borderId="30" xfId="0" applyFont="1" applyFill="1" applyBorder="1" applyAlignment="1">
      <alignment horizontal="center"/>
    </xf>
    <xf numFmtId="0" fontId="40" fillId="0" borderId="0" xfId="0" applyFont="1" applyFill="1" applyBorder="1" applyAlignment="1">
      <alignment horizontal="center"/>
    </xf>
  </cellXfs>
  <cellStyles count="2">
    <cellStyle name="Hyperlink 2" xfId="1" xr:uid="{C1B9BA85-4C62-429F-905A-EBA90D38020B}"/>
    <cellStyle name="常规"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D7D"/>
      <color rgb="FFFFC5C5"/>
      <color rgb="FF29B77A"/>
      <color rgb="FFCC3399"/>
      <color rgb="FFFF0000"/>
      <color rgb="FF228AB8"/>
      <color rgb="FF007B00"/>
      <color rgb="FF020024"/>
      <color rgb="FF00007B"/>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69273</xdr:rowOff>
    </xdr:from>
    <xdr:to>
      <xdr:col>15</xdr:col>
      <xdr:colOff>666750</xdr:colOff>
      <xdr:row>12</xdr:row>
      <xdr:rowOff>1116</xdr:rowOff>
    </xdr:to>
    <xdr:pic>
      <xdr:nvPicPr>
        <xdr:cNvPr id="3" name="Picture 2">
          <a:extLst>
            <a:ext uri="{FF2B5EF4-FFF2-40B4-BE49-F238E27FC236}">
              <a16:creationId xmlns:a16="http://schemas.microsoft.com/office/drawing/2014/main" id="{DC1CCD21-E893-43DC-AD67-42D59568D38A}"/>
            </a:ext>
          </a:extLst>
        </xdr:cNvPr>
        <xdr:cNvPicPr>
          <a:picLocks noChangeAspect="1"/>
        </xdr:cNvPicPr>
      </xdr:nvPicPr>
      <xdr:blipFill>
        <a:blip xmlns:r="http://schemas.openxmlformats.org/officeDocument/2006/relationships" r:embed="rId1"/>
        <a:stretch>
          <a:fillRect/>
        </a:stretch>
      </xdr:blipFill>
      <xdr:spPr>
        <a:xfrm>
          <a:off x="219364" y="1939637"/>
          <a:ext cx="11776363" cy="2668115"/>
        </a:xfrm>
        <a:prstGeom prst="rect">
          <a:avLst/>
        </a:prstGeom>
      </xdr:spPr>
    </xdr:pic>
    <xdr:clientData/>
  </xdr:twoCellAnchor>
  <xdr:twoCellAnchor editAs="oneCell">
    <xdr:from>
      <xdr:col>17</xdr:col>
      <xdr:colOff>311727</xdr:colOff>
      <xdr:row>5</xdr:row>
      <xdr:rowOff>69272</xdr:rowOff>
    </xdr:from>
    <xdr:to>
      <xdr:col>20</xdr:col>
      <xdr:colOff>450273</xdr:colOff>
      <xdr:row>10</xdr:row>
      <xdr:rowOff>219364</xdr:rowOff>
    </xdr:to>
    <xdr:pic>
      <xdr:nvPicPr>
        <xdr:cNvPr id="4" name="Picture 3">
          <a:extLst>
            <a:ext uri="{FF2B5EF4-FFF2-40B4-BE49-F238E27FC236}">
              <a16:creationId xmlns:a16="http://schemas.microsoft.com/office/drawing/2014/main" id="{698D5639-3424-4DE7-B26D-350F50338256}"/>
            </a:ext>
          </a:extLst>
        </xdr:cNvPr>
        <xdr:cNvPicPr>
          <a:picLocks noChangeAspect="1"/>
        </xdr:cNvPicPr>
      </xdr:nvPicPr>
      <xdr:blipFill>
        <a:blip xmlns:r="http://schemas.openxmlformats.org/officeDocument/2006/relationships" r:embed="rId2"/>
        <a:stretch>
          <a:fillRect/>
        </a:stretch>
      </xdr:blipFill>
      <xdr:spPr>
        <a:xfrm>
          <a:off x="13023272" y="1939636"/>
          <a:ext cx="2286001" cy="2286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5</xdr:row>
      <xdr:rowOff>38100</xdr:rowOff>
    </xdr:from>
    <xdr:to>
      <xdr:col>15</xdr:col>
      <xdr:colOff>607520</xdr:colOff>
      <xdr:row>11</xdr:row>
      <xdr:rowOff>148072</xdr:rowOff>
    </xdr:to>
    <xdr:pic>
      <xdr:nvPicPr>
        <xdr:cNvPr id="2" name="Picture 1">
          <a:extLst>
            <a:ext uri="{FF2B5EF4-FFF2-40B4-BE49-F238E27FC236}">
              <a16:creationId xmlns:a16="http://schemas.microsoft.com/office/drawing/2014/main" id="{4305D745-4DC6-478D-B2D3-CA5EE95F2796}"/>
            </a:ext>
          </a:extLst>
        </xdr:cNvPr>
        <xdr:cNvPicPr>
          <a:picLocks noChangeAspect="1"/>
        </xdr:cNvPicPr>
      </xdr:nvPicPr>
      <xdr:blipFill>
        <a:blip xmlns:r="http://schemas.openxmlformats.org/officeDocument/2006/relationships" r:embed="rId1"/>
        <a:stretch>
          <a:fillRect/>
        </a:stretch>
      </xdr:blipFill>
      <xdr:spPr>
        <a:xfrm>
          <a:off x="209550" y="1875865"/>
          <a:ext cx="11164422" cy="2597678"/>
        </a:xfrm>
        <a:prstGeom prst="rect">
          <a:avLst/>
        </a:prstGeom>
      </xdr:spPr>
    </xdr:pic>
    <xdr:clientData/>
  </xdr:twoCellAnchor>
  <xdr:twoCellAnchor editAs="oneCell">
    <xdr:from>
      <xdr:col>17</xdr:col>
      <xdr:colOff>353785</xdr:colOff>
      <xdr:row>5</xdr:row>
      <xdr:rowOff>45357</xdr:rowOff>
    </xdr:from>
    <xdr:to>
      <xdr:col>20</xdr:col>
      <xdr:colOff>489858</xdr:colOff>
      <xdr:row>10</xdr:row>
      <xdr:rowOff>199572</xdr:rowOff>
    </xdr:to>
    <xdr:pic>
      <xdr:nvPicPr>
        <xdr:cNvPr id="3" name="Picture 2">
          <a:extLst>
            <a:ext uri="{FF2B5EF4-FFF2-40B4-BE49-F238E27FC236}">
              <a16:creationId xmlns:a16="http://schemas.microsoft.com/office/drawing/2014/main" id="{3334A853-51B1-4985-A029-2A5E2C4B96C0}"/>
            </a:ext>
          </a:extLst>
        </xdr:cNvPr>
        <xdr:cNvPicPr>
          <a:picLocks noChangeAspect="1"/>
        </xdr:cNvPicPr>
      </xdr:nvPicPr>
      <xdr:blipFill>
        <a:blip xmlns:r="http://schemas.openxmlformats.org/officeDocument/2006/relationships" r:embed="rId2"/>
        <a:stretch>
          <a:fillRect/>
        </a:stretch>
      </xdr:blipFill>
      <xdr:spPr>
        <a:xfrm>
          <a:off x="13108214" y="1895928"/>
          <a:ext cx="2286001" cy="2286001"/>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421">
    <v t="r">1</v>
    <v t="r">3</v>
    <v t="r">5</v>
    <v t="r">7</v>
    <v t="r">9</v>
    <v t="r">11</v>
    <v t="r">13</v>
    <v t="r">15</v>
    <v t="r">17</v>
    <v t="r">19</v>
    <v t="r">21</v>
    <v t="r">23</v>
    <v t="r">25</v>
    <v t="r">27</v>
    <v t="r">29</v>
    <v t="r">31</v>
    <v t="r">33</v>
    <v t="r">35</v>
    <v t="r">37</v>
    <v t="r">39</v>
    <v t="r">41</v>
    <v t="r">43</v>
    <v t="r">45</v>
    <v t="r">47</v>
    <v t="r">49</v>
    <v t="r">51</v>
    <v t="r">53</v>
    <v t="r">55</v>
    <v t="r">57</v>
    <v t="r">59</v>
    <v t="r">61</v>
    <v t="r">63</v>
    <v t="r">65</v>
    <v t="r">67</v>
    <v t="r">69</v>
    <v t="r">71</v>
    <v t="r">73</v>
    <v t="r">75</v>
    <v t="r">77</v>
    <v t="r">79</v>
    <v t="r">81</v>
    <v t="r">83</v>
    <v t="r">85</v>
    <v t="r">87</v>
    <v t="r">89</v>
    <v t="r">91</v>
    <v t="r">93</v>
    <v t="r">95</v>
    <v t="r">97</v>
    <v t="r">99</v>
    <v t="r">101</v>
    <v t="r">103</v>
    <v t="r">105</v>
    <v t="r">107</v>
    <v t="r">109</v>
    <v t="r">111</v>
    <v t="r">113</v>
    <v t="r">115</v>
    <v t="r">117</v>
    <v t="r">119</v>
    <v t="r">121</v>
    <v t="r">123</v>
    <v t="r">125</v>
    <v t="r">127</v>
    <v t="r">129</v>
    <v t="r">131</v>
    <v t="r">133</v>
    <v t="r">135</v>
    <v t="r">137</v>
    <v t="r">139</v>
    <v t="r">141</v>
    <v t="r">143</v>
    <v t="r">145</v>
    <v t="r">147</v>
    <v t="r">149</v>
    <v t="r">151</v>
    <v t="r">153</v>
    <v t="r">155</v>
    <v t="r">157</v>
    <v t="r">159</v>
    <v t="r">161</v>
    <v t="r">163</v>
    <v t="r">165</v>
    <v t="r">167</v>
    <v t="r">169</v>
    <v t="r">171</v>
    <v t="r">173</v>
    <v t="r">175</v>
    <v t="r">177</v>
    <v t="r">179</v>
    <v t="r">181</v>
    <v t="r">183</v>
    <v t="r">185</v>
    <v t="r">187</v>
    <v t="r">189</v>
    <v t="r">191</v>
    <v t="r">193</v>
    <v t="r">195</v>
    <v t="r">197</v>
    <v t="r">199</v>
    <v t="r">201</v>
    <v t="r">203</v>
    <v t="r">205</v>
    <v t="r">207</v>
    <v t="r">209</v>
    <v t="r">211</v>
    <v t="r">213</v>
    <v t="r">215</v>
    <v t="r">217</v>
    <v t="r">219</v>
    <v t="r">221</v>
    <v t="r">223</v>
    <v t="r">225</v>
    <v t="r">227</v>
    <v t="r">229</v>
    <v t="r">231</v>
    <v t="r">233</v>
    <v t="r">235</v>
    <v t="r">237</v>
    <v t="r">239</v>
    <v t="r">241</v>
    <v t="r">243</v>
    <v t="r">245</v>
    <v t="r">247</v>
    <v t="r">249</v>
    <v t="r">251</v>
    <v t="r">253</v>
    <v t="r">255</v>
    <v t="r">257</v>
    <v t="r">259</v>
    <v t="r">261</v>
    <v t="r">263</v>
    <v t="r">265</v>
    <v t="r">267</v>
    <v t="r">269</v>
    <v t="r">271</v>
    <v t="r">273</v>
    <v t="r">275</v>
    <v t="r">277</v>
    <v t="r">279</v>
    <v t="r">281</v>
    <v t="r">283</v>
    <v t="r">285</v>
    <v t="r">287</v>
    <v t="r">289</v>
    <v t="r">291</v>
    <v t="r">293</v>
    <v t="r">295</v>
    <v t="r">297</v>
    <v t="r">299</v>
    <v t="r">301</v>
    <v t="r">303</v>
    <v t="r">305</v>
    <v t="r">307</v>
    <v t="r">309</v>
    <v t="r">311</v>
    <v t="r">313</v>
    <v t="r">315</v>
    <v t="r">317</v>
    <v t="r">319</v>
    <v t="r">321</v>
    <v t="r">323</v>
    <v t="r">325</v>
    <v t="r">327</v>
    <v t="r">329</v>
    <v t="r">331</v>
    <v t="r">333</v>
    <v t="r">335</v>
    <v t="r">337</v>
    <v t="r">339</v>
    <v t="r">341</v>
    <v t="r">343</v>
    <v t="r">345</v>
    <v t="r">347</v>
    <v t="r">349</v>
    <v t="r">351</v>
    <v t="r">353</v>
    <v t="r">355</v>
    <v t="r">357</v>
    <v t="r">359</v>
    <v t="r">361</v>
    <v t="r">363</v>
    <v t="r">365</v>
    <v t="r">367</v>
    <v t="r">369</v>
    <v t="r">371</v>
    <v t="r">373</v>
    <v t="r">375</v>
    <v t="r">377</v>
    <v t="r">379</v>
    <v t="r">381</v>
    <v t="r">383</v>
    <v t="r">385</v>
    <v t="r">387</v>
    <v t="r">389</v>
    <v t="r">391</v>
    <v t="r">393</v>
    <v t="r">395</v>
    <v t="r">397</v>
    <v t="r">399</v>
    <v t="r">401</v>
    <v t="r">403</v>
    <v t="r">405</v>
    <v t="r">407</v>
    <v t="r">409</v>
    <v t="r">411</v>
    <v t="r">413</v>
    <v t="r">415</v>
    <v t="r">417</v>
    <v t="r">419</v>
    <v t="r">421</v>
    <v t="r">423</v>
    <v t="r">425</v>
    <v t="r">427</v>
    <v t="r">429</v>
    <v t="r">431</v>
    <v t="r">433</v>
    <v t="r">435</v>
    <v t="r">437</v>
    <v t="r">439</v>
    <v t="r">441</v>
    <v t="r">443</v>
    <v t="r">445</v>
    <v t="r">447</v>
    <v t="r">449</v>
    <v t="r">451</v>
    <v t="r">453</v>
    <v t="r">455</v>
    <v t="r">457</v>
    <v t="r">459</v>
    <v t="r">461</v>
    <v t="r">463</v>
    <v t="r">465</v>
    <v t="r">467</v>
    <v t="r">469</v>
    <v t="r">471</v>
    <v t="r">473</v>
    <v t="r">475</v>
    <v t="r">477</v>
    <v t="r">479</v>
    <v t="r">481</v>
    <v t="r">483</v>
    <v t="r">485</v>
    <v t="r">487</v>
    <v t="r">489</v>
    <v t="r">491</v>
    <v t="r">493</v>
    <v t="r">495</v>
    <v t="r">497</v>
    <v t="r">499</v>
    <v t="r">501</v>
    <v t="r">503</v>
    <v t="r">505</v>
    <v t="r">507</v>
    <v t="r">509</v>
    <v t="r">511</v>
    <v t="r">513</v>
    <v t="r">515</v>
    <v t="r">517</v>
    <v t="r">519</v>
    <v t="r">521</v>
    <v t="r">523</v>
    <v t="r">525</v>
    <v t="r">527</v>
    <v t="r">529</v>
    <v t="r">531</v>
    <v t="r">533</v>
    <v t="r">535</v>
    <v t="r">537</v>
    <v t="r">539</v>
    <v t="r">541</v>
    <v t="r">543</v>
    <v t="r">545</v>
    <v t="r">547</v>
    <v t="r">549</v>
    <v t="r">551</v>
    <v t="r">553</v>
    <v t="r">555</v>
    <v t="r">557</v>
    <v t="r">559</v>
    <v t="r">561</v>
    <v t="r">563</v>
    <v t="r">565</v>
    <v t="r">567</v>
    <v t="r">569</v>
    <v t="r">571</v>
    <v t="r">573</v>
    <v t="r">575</v>
    <v t="r">577</v>
    <v t="r">579</v>
    <v t="r">581</v>
    <v t="r">583</v>
    <v t="r">585</v>
    <v t="r">587</v>
    <v t="r">589</v>
    <v t="r">591</v>
    <v t="r">593</v>
    <v t="r">595</v>
    <v t="r">597</v>
    <v t="r">599</v>
    <v t="r">601</v>
    <v t="r">603</v>
    <v t="r">605</v>
    <v t="r">607</v>
    <v t="r">609</v>
    <v t="r">611</v>
    <v t="r">613</v>
    <v t="r">615</v>
    <v t="r">617</v>
    <v t="r">619</v>
    <v t="r">621</v>
    <v t="r">623</v>
    <v t="r">625</v>
    <v t="r">627</v>
    <v t="r">629</v>
    <v t="r">631</v>
    <v t="r">633</v>
    <v t="r">635</v>
    <v t="r">637</v>
    <v t="r">639</v>
    <v t="r">641</v>
    <v t="r">643</v>
    <v t="r">645</v>
    <v t="r">647</v>
    <v t="r">649</v>
    <v t="r">651</v>
    <v t="r">653</v>
    <v t="r">655</v>
    <v t="r">657</v>
    <v t="r">659</v>
    <v t="r">661</v>
    <v t="r">663</v>
    <v t="r">665</v>
    <v t="r">667</v>
    <v t="r">669</v>
    <v t="r">671</v>
    <v t="r">673</v>
    <v t="r">675</v>
    <v t="r">677</v>
    <v t="r">679</v>
    <v t="r">681</v>
    <v t="r">683</v>
    <v t="r">685</v>
    <v t="r">687</v>
    <v t="r">689</v>
    <v t="r">691</v>
    <v t="r">693</v>
    <v t="r">695</v>
    <v t="r">697</v>
    <v t="r">699</v>
    <v t="r">701</v>
    <v t="r">703</v>
    <v t="r">705</v>
    <v t="r">707</v>
    <v t="r">709</v>
    <v t="r">711</v>
    <v t="r">713</v>
    <v t="r">715</v>
    <v t="r">717</v>
    <v t="r">719</v>
    <v t="r">721</v>
    <v t="r">723</v>
    <v t="r">725</v>
    <v t="r">727</v>
    <v t="r">729</v>
    <v t="r">731</v>
    <v t="r">733</v>
    <v t="r">735</v>
    <v t="r">737</v>
    <v t="r">739</v>
    <v t="r">741</v>
    <v t="r">743</v>
    <v t="r">745</v>
    <v t="r">747</v>
    <v t="r">749</v>
    <v t="r">751</v>
    <v t="r">753</v>
    <v t="r">755</v>
    <v t="r">757</v>
    <v t="r">759</v>
    <v t="r">761</v>
    <v t="r">763</v>
    <v t="r">765</v>
    <v t="r">767</v>
    <v t="r">769</v>
    <v t="r">771</v>
    <v t="r">773</v>
    <v t="r">775</v>
    <v t="r">777</v>
    <v t="r">779</v>
    <v t="r">781</v>
    <v t="r">783</v>
    <v t="r">785</v>
    <v t="r">787</v>
    <v t="r">789</v>
    <v t="r">791</v>
    <v t="r">793</v>
    <v t="r">795</v>
    <v t="r">797</v>
    <v t="r">799</v>
    <v t="r">801</v>
    <v t="r">803</v>
    <v t="r">805</v>
    <v t="r">807</v>
    <v t="r">809</v>
    <v t="r">811</v>
    <v t="r">813</v>
    <v t="r">815</v>
    <v t="r">817</v>
    <v t="r">819</v>
    <v t="r">821</v>
    <v t="r">823</v>
    <v t="r">825</v>
    <v t="r">827</v>
    <v t="r">829</v>
    <v t="r">831</v>
    <v t="r">833</v>
    <v t="r">835</v>
    <v t="r">837</v>
    <v t="r">839</v>
    <v t="r">841</v>
  </a>
</arrayData>
</file>

<file path=xl/richData/rdrichvalue.xml><?xml version="1.0" encoding="utf-8"?>
<rvData xmlns="http://schemas.microsoft.com/office/spreadsheetml/2017/richdata" count="3371">
  <rv s="0">
    <fb>45257</fb>
    <v>1</v>
  </rv>
  <rv s="1">
    <v>27-11-2023</v>
    <v>459.6</v>
    <v>0</v>
    <v>460</v>
    <v>453.6</v>
    <v>1700</v>
    <v>218318120</v>
  </rv>
  <rv s="0">
    <fb>45256</fb>
    <v>1</v>
  </rv>
  <rv s="1">
    <v>26-11-2023</v>
    <v>458.6</v>
    <v>2</v>
    <v>458.7</v>
    <v>458</v>
    <v>1967</v>
    <v>262556396</v>
  </rv>
  <rv s="0">
    <fb>45255</fb>
    <v>1</v>
  </rv>
  <rv s="1">
    <v>25-11-2023</v>
    <v>459.4</v>
    <v>4</v>
    <v>465.7</v>
    <v>456.4</v>
    <v>1846</v>
    <v>232304679</v>
  </rv>
  <rv s="0">
    <fb>45254</fb>
    <v>1</v>
  </rv>
  <rv s="1">
    <v>24-11-2023</v>
    <v>478.4</v>
    <v>6</v>
    <v>479.8</v>
    <v>470</v>
    <v>1674</v>
    <v>233569115</v>
  </rv>
  <rv s="0">
    <fb>45253</fb>
    <v>1</v>
  </rv>
  <rv s="1">
    <v>23-11-2023</v>
    <v>473.9</v>
    <v>8</v>
    <v>475.4</v>
    <v>470.1</v>
    <v>1666</v>
    <v>263844018</v>
  </rv>
  <rv s="0">
    <fb>45252</fb>
    <v>1</v>
  </rv>
  <rv s="1">
    <v>22-11-2023</v>
    <v>464.8</v>
    <v>10</v>
    <v>465</v>
    <v>464.4</v>
    <v>1766</v>
    <v>322251636</v>
  </rv>
  <rv s="0">
    <fb>45251</fb>
    <v>1</v>
  </rv>
  <rv s="1">
    <v>21-11-2023</v>
    <v>464.9</v>
    <v>12</v>
    <v>465.4</v>
    <v>464.1</v>
    <v>1610</v>
    <v>192591765</v>
  </rv>
  <rv s="0">
    <fb>45250</fb>
    <v>1</v>
  </rv>
  <rv s="1">
    <v>20-11-2023</v>
    <v>460</v>
    <v>14</v>
    <v>468.8</v>
    <v>437</v>
    <v>1824</v>
    <v>367928770</v>
  </rv>
  <rv s="0">
    <fb>45249</fb>
    <v>1</v>
  </rv>
  <rv s="1">
    <v>19-11-2023</v>
    <v>468.8</v>
    <v>16</v>
    <v>474</v>
    <v>447.2</v>
    <v>1916</v>
    <v>279363752</v>
  </rv>
  <rv s="0">
    <fb>45248</fb>
    <v>1</v>
  </rv>
  <rv s="1">
    <v>18-11-2023</v>
    <v>469.8</v>
    <v>18</v>
    <v>477.7</v>
    <v>463.8</v>
    <v>1977</v>
    <v>262947711</v>
  </rv>
  <rv s="0">
    <fb>45247</fb>
    <v>1</v>
  </rv>
  <rv s="1">
    <v>17-11-2023</v>
    <v>455.7</v>
    <v>20</v>
    <v>458.4</v>
    <v>421.1</v>
    <v>1793</v>
    <v>284751649</v>
  </rv>
  <rv s="0">
    <fb>45246</fb>
    <v>1</v>
  </rv>
  <rv s="1">
    <v>16-11-2023</v>
    <v>441.3</v>
    <v>22</v>
    <v>455.5</v>
    <v>425.3</v>
    <v>1670</v>
    <v>226740478</v>
  </rv>
  <rv s="0">
    <fb>45245</fb>
    <v>1</v>
  </rv>
  <rv s="1">
    <v>15-11-2023</v>
    <v>458.5</v>
    <v>24</v>
    <v>458.7</v>
    <v>441.9</v>
    <v>1627</v>
    <v>208984307</v>
  </rv>
  <rv s="0">
    <fb>45244</fb>
    <v>1</v>
  </rv>
  <rv s="1">
    <v>14-11-2023</v>
    <v>457.2</v>
    <v>26</v>
    <v>460.4</v>
    <v>429</v>
    <v>1613</v>
    <v>216132183</v>
  </rv>
  <rv s="0">
    <fb>45243</fb>
    <v>1</v>
  </rv>
  <rv s="1">
    <v>13-11-2023</v>
    <v>458</v>
    <v>28</v>
    <v>461</v>
    <v>426.8</v>
    <v>1586</v>
    <v>201561796</v>
  </rv>
  <rv s="0">
    <fb>45242</fb>
    <v>1</v>
  </rv>
  <rv s="1">
    <v>12-11-2023</v>
    <v>461.6</v>
    <v>30</v>
    <v>470.9</v>
    <v>435</v>
    <v>1819</v>
    <v>279007957</v>
  </rv>
  <rv s="0">
    <fb>45241</fb>
    <v>1</v>
  </rv>
  <rv s="1">
    <v>11-11-2023</v>
    <v>451.9</v>
    <v>32</v>
    <v>468</v>
    <v>440.3</v>
    <v>1787</v>
    <v>329867565</v>
  </rv>
  <rv s="0">
    <fb>45240</fb>
    <v>1</v>
  </rv>
  <rv s="1">
    <v>10-11-2023</v>
    <v>448.7</v>
    <v>34</v>
    <v>449</v>
    <v>445</v>
    <v>1506</v>
    <v>212473064</v>
  </rv>
  <rv s="0">
    <fb>45239</fb>
    <v>1</v>
  </rv>
  <rv s="1">
    <v>9-11-2023</v>
    <v>453.4</v>
    <v>36</v>
    <v>453.9</v>
    <v>441</v>
    <v>1388</v>
    <v>129552497</v>
  </rv>
  <rv s="0">
    <fb>45238</fb>
    <v>1</v>
  </rv>
  <rv s="1">
    <v>8-11-2023</v>
    <v>455.9</v>
    <v>38</v>
    <v>468</v>
    <v>447.1</v>
    <v>1449</v>
    <v>253224776</v>
  </rv>
  <rv s="0">
    <fb>45237</fb>
    <v>1</v>
  </rv>
  <rv s="1">
    <v>7-11-2023</v>
    <v>465.8</v>
    <v>40</v>
    <v>469.8</v>
    <v>456</v>
    <v>1461</v>
    <v>197091325</v>
  </rv>
  <rv s="0">
    <fb>45236</fb>
    <v>1</v>
  </rv>
  <rv s="1">
    <v>6-11-2023</v>
    <v>470.6</v>
    <v>42</v>
    <v>481.7</v>
    <v>469</v>
    <v>1585</v>
    <v>207838947</v>
  </rv>
  <rv s="0">
    <fb>45235</fb>
    <v>1</v>
  </rv>
  <rv s="1">
    <v>5-11-2023</v>
    <v>482.6</v>
    <v>44</v>
    <v>487.8</v>
    <v>474</v>
    <v>1511</v>
    <v>313636593</v>
  </rv>
  <rv s="0">
    <fb>45234</fb>
    <v>1</v>
  </rv>
  <rv s="1">
    <v>4-11-2023</v>
    <v>488</v>
    <v>46</v>
    <v>489.1</v>
    <v>485</v>
    <v>1418</v>
    <v>146050526</v>
  </rv>
  <rv s="0">
    <fb>45233</fb>
    <v>1</v>
  </rv>
  <rv s="1">
    <v>3-11-2023</v>
    <v>493.5</v>
    <v>48</v>
    <v>494</v>
    <v>471.1</v>
    <v>1250</v>
    <v>176463781</v>
  </rv>
  <rv s="0">
    <fb>45232</fb>
    <v>1</v>
  </rv>
  <rv s="1">
    <v>2-11-2023</v>
    <v>488</v>
    <v>50</v>
    <v>498.4</v>
    <v>469.7</v>
    <v>1288</v>
    <v>166110258</v>
  </rv>
  <rv s="0">
    <fb>45231</fb>
    <v>1</v>
  </rv>
  <rv s="1">
    <v>1-11-2023</v>
    <v>498.8</v>
    <v>52</v>
    <v>498.9</v>
    <v>498.7</v>
    <v>1400</v>
    <v>175353415</v>
  </rv>
  <rv s="0">
    <fb>45230</fb>
    <v>1</v>
  </rv>
  <rv s="1">
    <v>31-10-2023</v>
    <v>496.7</v>
    <v>54</v>
    <v>498.7</v>
    <v>474.2</v>
    <v>1333</v>
    <v>240322701</v>
  </rv>
  <rv s="0">
    <fb>45229</fb>
    <v>1</v>
  </rv>
  <rv s="1">
    <v>30-10-2023</v>
    <v>484.5</v>
    <v>56</v>
    <v>486.9</v>
    <v>482.2</v>
    <v>1366</v>
    <v>243449512</v>
  </rv>
  <rv s="0">
    <fb>45228</fb>
    <v>1</v>
  </rv>
  <rv s="1">
    <v>29-10-2023</v>
    <v>479.3</v>
    <v>58</v>
    <v>484.9</v>
    <v>471</v>
    <v>1538</v>
    <v>258507395</v>
  </rv>
  <rv s="0">
    <fb>45227</fb>
    <v>1</v>
  </rv>
  <rv s="1">
    <v>28-10-2023</v>
    <v>473.6</v>
    <v>60</v>
    <v>474.9</v>
    <v>473.2</v>
    <v>1454</v>
    <v>251413036</v>
  </rv>
  <rv s="0">
    <fb>45226</fb>
    <v>1</v>
  </rv>
  <rv s="1">
    <v>27-10-2023</v>
    <v>458.3</v>
    <v>62</v>
    <v>472.3</v>
    <v>455</v>
    <v>1286</v>
    <v>193318450</v>
  </rv>
  <rv s="0">
    <fb>45225</fb>
    <v>1</v>
  </rv>
  <rv s="1">
    <v>26-10-2023</v>
    <v>461.7</v>
    <v>64</v>
    <v>473.7</v>
    <v>457.2</v>
    <v>1307</v>
    <v>222486525</v>
  </rv>
  <rv s="0">
    <fb>45224</fb>
    <v>1</v>
  </rv>
  <rv s="1">
    <v>25-10-2023</v>
    <v>464.2</v>
    <v>66</v>
    <v>465.8</v>
    <v>463</v>
    <v>1264</v>
    <v>180219844</v>
  </rv>
  <rv s="0">
    <fb>45223</fb>
    <v>1</v>
  </rv>
  <rv s="1">
    <v>24-10-2023</v>
    <v>463.7</v>
    <v>68</v>
    <v>464.1</v>
    <v>450.3</v>
    <v>1385</v>
    <v>201537449</v>
  </rv>
  <rv s="0">
    <fb>45222</fb>
    <v>1</v>
  </rv>
  <rv s="1">
    <v>23-10-2023</v>
    <v>459.9</v>
    <v>70</v>
    <v>462.6</v>
    <v>450.4</v>
    <v>1359</v>
    <v>187542981</v>
  </rv>
  <rv s="0">
    <fb>45221</fb>
    <v>1</v>
  </rv>
  <rv s="1">
    <v>22-10-2023</v>
    <v>460</v>
    <v>72</v>
    <v>460.9</v>
    <v>456.9</v>
    <v>1580</v>
    <v>244421983</v>
  </rv>
  <rv s="0">
    <fb>45220</fb>
    <v>1</v>
  </rv>
  <rv s="1">
    <v>21-10-2023</v>
    <v>461.5</v>
    <v>74</v>
    <v>463.7</v>
    <v>456.2</v>
    <v>1360</v>
    <v>151848557</v>
  </rv>
  <rv s="0">
    <fb>45219</fb>
    <v>1</v>
  </rv>
  <rv s="1">
    <v>20-10-2023</v>
    <v>461.4</v>
    <v>76</v>
    <v>461.9</v>
    <v>455.3</v>
    <v>1351</v>
    <v>209797676</v>
  </rv>
  <rv s="0">
    <fb>45218</fb>
    <v>1</v>
  </rv>
  <rv s="1">
    <v>19-10-2023</v>
    <v>463.8</v>
    <v>78</v>
    <v>464</v>
    <v>462.2</v>
    <v>1272</v>
    <v>145334686</v>
  </rv>
  <rv s="0">
    <fb>45217</fb>
    <v>1</v>
  </rv>
  <rv s="1">
    <v>18-10-2023</v>
    <v>465.6</v>
    <v>80</v>
    <v>465.6</v>
    <v>465.4</v>
    <v>1276</v>
    <v>113787069</v>
  </rv>
  <rv s="0">
    <fb>45216</fb>
    <v>1</v>
  </rv>
  <rv s="1">
    <v>17-10-2023</v>
    <v>448</v>
    <v>82</v>
    <v>466.9</v>
    <v>442.3</v>
    <v>1208</v>
    <v>225578905</v>
  </rv>
  <rv s="0">
    <fb>45215</fb>
    <v>1</v>
  </rv>
  <rv s="1">
    <v>16-10-2023</v>
    <v>456.7</v>
    <v>84</v>
    <v>460</v>
    <v>454.1</v>
    <v>1481</v>
    <v>251555610</v>
  </rv>
  <rv s="0">
    <fb>45214</fb>
    <v>1</v>
  </rv>
  <rv s="1">
    <v>15-10-2023</v>
    <v>467</v>
    <v>86</v>
    <v>468</v>
    <v>454.1</v>
    <v>1476</v>
    <v>205685756</v>
  </rv>
  <rv s="0">
    <fb>45213</fb>
    <v>1</v>
  </rv>
  <rv s="1">
    <v>14-10-2023</v>
    <v>452.6</v>
    <v>88</v>
    <v>467</v>
    <v>447</v>
    <v>1491</v>
    <v>186528000</v>
  </rv>
  <rv s="0">
    <fb>45212</fb>
    <v>1</v>
  </rv>
  <rv s="1">
    <v>13-10-2023</v>
    <v>446.7</v>
    <v>90</v>
    <v>448.5</v>
    <v>440.9</v>
    <v>1371</v>
    <v>226800907</v>
  </rv>
  <rv s="0">
    <fb>45211</fb>
    <v>1</v>
  </rv>
  <rv s="1">
    <v>12-10-2023</v>
    <v>448.1</v>
    <v>92</v>
    <v>449.1</v>
    <v>439.2</v>
    <v>1275</v>
    <v>181326491</v>
  </rv>
  <rv s="0">
    <fb>45210</fb>
    <v>1</v>
  </rv>
  <rv s="1">
    <v>11-10-2023</v>
    <v>452.3</v>
    <v>94</v>
    <v>452.5</v>
    <v>449.7</v>
    <v>1232</v>
    <v>137072207</v>
  </rv>
  <rv s="0">
    <fb>45209</fb>
    <v>1</v>
  </rv>
  <rv s="1">
    <v>10-10-2023</v>
    <v>453</v>
    <v>96</v>
    <v>453.3</v>
    <v>448</v>
    <v>1350</v>
    <v>169190411</v>
  </rv>
  <rv s="0">
    <fb>45208</fb>
    <v>1</v>
  </rv>
  <rv s="1">
    <v>9-10-2023</v>
    <v>454.4</v>
    <v>98</v>
    <v>457.4</v>
    <v>441.1</v>
    <v>1327</v>
    <v>203744066</v>
  </rv>
  <rv s="0">
    <fb>45207</fb>
    <v>1</v>
  </rv>
  <rv s="1">
    <v>8-10-2023</v>
    <v>447.8</v>
    <v>100</v>
    <v>454.9</v>
    <v>440</v>
    <v>1597</v>
    <v>211878827</v>
  </rv>
  <rv s="0">
    <fb>45206</fb>
    <v>1</v>
  </rv>
  <rv s="1">
    <v>7-10-2023</v>
    <v>453.1</v>
    <v>102</v>
    <v>455.9</v>
    <v>452.7</v>
    <v>1355</v>
    <v>163124950</v>
  </rv>
  <rv s="0">
    <fb>45205</fb>
    <v>1</v>
  </rv>
  <rv s="1">
    <v>6-10-2023</v>
    <v>431.1</v>
    <v>104</v>
    <v>448.5</v>
    <v>411.9</v>
    <v>1252</v>
    <v>198980317</v>
  </rv>
  <rv s="0">
    <fb>45204</fb>
    <v>1</v>
  </rv>
  <rv s="1">
    <v>5-10-2023</v>
    <v>462.9</v>
    <v>106</v>
    <v>466.9</v>
    <v>446.7</v>
    <v>1138</v>
    <v>126306741</v>
  </rv>
  <rv s="0">
    <fb>45203</fb>
    <v>1</v>
  </rv>
  <rv s="1">
    <v>4-10-2023</v>
    <v>450</v>
    <v>108</v>
    <v>466.8</v>
    <v>426.9</v>
    <v>1443</v>
    <v>243668176</v>
  </rv>
  <rv s="0">
    <fb>45202</fb>
    <v>1</v>
  </rv>
  <rv s="1">
    <v>3-10-2023</v>
    <v>442.6</v>
    <v>110</v>
    <v>455.4</v>
    <v>439.2</v>
    <v>1455</v>
    <v>313719984</v>
  </rv>
  <rv s="0">
    <fb>45201</fb>
    <v>1</v>
  </rv>
  <rv s="1">
    <v>2-10-2023</v>
    <v>454.7</v>
    <v>112</v>
    <v>454.7</v>
    <v>454.7</v>
    <v>1372</v>
    <v>213544127</v>
  </rv>
  <rv s="0">
    <fb>45200</fb>
    <v>1</v>
  </rv>
  <rv s="1">
    <v>1-10-2023</v>
    <v>464.9</v>
    <v>114</v>
    <v>466.1</v>
    <v>458</v>
    <v>1468</v>
    <v>172550201</v>
  </rv>
  <rv s="0">
    <fb>45199</fb>
    <v>1</v>
  </rv>
  <rv s="1">
    <v>30-9-2023</v>
    <v>469.5</v>
    <v>116</v>
    <v>474.4</v>
    <v>448</v>
    <v>1431</v>
    <v>213711194</v>
  </rv>
  <rv s="0">
    <fb>45198</fb>
    <v>1</v>
  </rv>
  <rv s="1">
    <v>29-9-2023</v>
    <v>450</v>
    <v>118</v>
    <v>452.9</v>
    <v>449.7</v>
    <v>1268</v>
    <v>125688537</v>
  </rv>
  <rv s="0">
    <fb>45197</fb>
    <v>1</v>
  </rv>
  <rv s="1">
    <v>28-9-2023</v>
    <v>451</v>
    <v>120</v>
    <v>452.3</v>
    <v>433.2</v>
    <v>1152</v>
    <v>159834070</v>
  </rv>
  <rv s="0">
    <fb>45196</fb>
    <v>1</v>
  </rv>
  <rv s="1">
    <v>27-9-2023</v>
    <v>449.7</v>
    <v>122</v>
    <v>450</v>
    <v>444.8</v>
    <v>1292</v>
    <v>222013633</v>
  </rv>
  <rv s="0">
    <fb>45195</fb>
    <v>1</v>
  </rv>
  <rv s="1">
    <v>26-9-2023</v>
    <v>450.8</v>
    <v>124</v>
    <v>451.4</v>
    <v>448.7</v>
    <v>1335</v>
    <v>199730223</v>
  </rv>
  <rv s="0">
    <fb>45194</fb>
    <v>1</v>
  </rv>
  <rv s="1">
    <v>25-9-2023</v>
    <v>446.7</v>
    <v>126</v>
    <v>448.6</v>
    <v>441</v>
    <v>1264</v>
    <v>190904360</v>
  </rv>
  <rv s="0">
    <fb>45193</fb>
    <v>1</v>
  </rv>
  <rv s="1">
    <v>24-9-2023</v>
    <v>447.9</v>
    <v>128</v>
    <v>451</v>
    <v>446.3</v>
    <v>1428</v>
    <v>144831514</v>
  </rv>
  <rv s="0">
    <fb>45192</fb>
    <v>1</v>
  </rv>
  <rv s="1">
    <v>23-9-2023</v>
    <v>452.8</v>
    <v>130</v>
    <v>453.4</v>
    <v>452</v>
    <v>1442</v>
    <v>185010558</v>
  </rv>
  <rv s="0">
    <fb>45191</fb>
    <v>1</v>
  </rv>
  <rv s="1">
    <v>22-9-2023</v>
    <v>452.5</v>
    <v>132</v>
    <v>453.3</v>
    <v>449.9</v>
    <v>1099</v>
    <v>175114197</v>
  </rv>
  <rv s="0">
    <fb>45190</fb>
    <v>1</v>
  </rv>
  <rv s="1">
    <v>21-9-2023</v>
    <v>436</v>
    <v>134</v>
    <v>454.5</v>
    <v>420.6</v>
    <v>1105</v>
    <v>187210818</v>
  </rv>
  <rv s="0">
    <fb>45189</fb>
    <v>1</v>
  </rv>
  <rv s="1">
    <v>20-9-2023</v>
    <v>457.1</v>
    <v>136</v>
    <v>458</v>
    <v>441.7</v>
    <v>1184</v>
    <v>176190610</v>
  </rv>
  <rv s="0">
    <fb>45188</fb>
    <v>1</v>
  </rv>
  <rv s="1">
    <v>19-9-2023</v>
    <v>467.8</v>
    <v>138</v>
    <v>472</v>
    <v>452.5</v>
    <v>1144</v>
    <v>134058506</v>
  </rv>
  <rv s="0">
    <fb>45187</fb>
    <v>1</v>
  </rv>
  <rv s="1">
    <v>18-9-2023</v>
    <v>473.2</v>
    <v>140</v>
    <v>473.5</v>
    <v>463.5</v>
    <v>1166</v>
    <v>171509099</v>
  </rv>
  <rv s="0">
    <fb>45186</fb>
    <v>1</v>
  </rv>
  <rv s="1">
    <v>17-9-2023</v>
    <v>469</v>
    <v>142</v>
    <v>470.5</v>
    <v>467.3</v>
    <v>1288</v>
    <v>206460739</v>
  </rv>
  <rv s="0">
    <fb>45185</fb>
    <v>1</v>
  </rv>
  <rv s="1">
    <v>16-9-2023</v>
    <v>467.1</v>
    <v>144</v>
    <v>467.4</v>
    <v>466.8</v>
    <v>1221</v>
    <v>138235344</v>
  </rv>
  <rv s="0">
    <fb>45184</fb>
    <v>1</v>
  </rv>
  <rv s="1">
    <v>15-9-2023</v>
    <v>466.9</v>
    <v>146</v>
    <v>468.5</v>
    <v>451.3</v>
    <v>1244</v>
    <v>178570072</v>
  </rv>
  <rv s="0">
    <fb>45183</fb>
    <v>1</v>
  </rv>
  <rv s="1">
    <v>14-9-2023</v>
    <v>468.4</v>
    <v>148</v>
    <v>469.3</v>
    <v>460</v>
    <v>1222</v>
    <v>199437074</v>
  </rv>
  <rv s="0">
    <fb>45182</fb>
    <v>1</v>
  </rv>
  <rv s="1">
    <v>13-9-2023</v>
    <v>471.9</v>
    <v>150</v>
    <v>474.5</v>
    <v>470.6</v>
    <v>1082</v>
    <v>129426245</v>
  </rv>
  <rv s="0">
    <fb>45181</fb>
    <v>1</v>
  </rv>
  <rv s="1">
    <v>12-9-2023</v>
    <v>463.6</v>
    <v>152</v>
    <v>479</v>
    <v>454.3</v>
    <v>1198</v>
    <v>216090733</v>
  </rv>
  <rv s="0">
    <fb>45180</fb>
    <v>1</v>
  </rv>
  <rv s="1">
    <v>11-9-2023</v>
    <v>486.4</v>
    <v>154</v>
    <v>487.2</v>
    <v>472.1</v>
    <v>1233</v>
    <v>191936772</v>
  </rv>
  <rv s="0">
    <fb>45179</fb>
    <v>1</v>
  </rv>
  <rv s="1">
    <v>10-9-2023</v>
    <v>486.6</v>
    <v>156</v>
    <v>487.2</v>
    <v>466.1</v>
    <v>1274</v>
    <v>203483913</v>
  </rv>
  <rv s="0">
    <fb>45178</fb>
    <v>1</v>
  </rv>
  <rv s="1">
    <v>9-9-2023</v>
    <v>484.3</v>
    <v>158</v>
    <v>484.6</v>
    <v>479</v>
    <v>1331</v>
    <v>200890345</v>
  </rv>
  <rv s="0">
    <fb>45177</fb>
    <v>1</v>
  </rv>
  <rv s="1">
    <v>8-9-2023</v>
    <v>472</v>
    <v>160</v>
    <v>484.6</v>
    <v>470.5</v>
    <v>1219</v>
    <v>229584874</v>
  </rv>
  <rv s="0">
    <fb>45176</fb>
    <v>1</v>
  </rv>
  <rv s="1">
    <v>7-9-2023</v>
    <v>484.8</v>
    <v>162</v>
    <v>485.5</v>
    <v>466.1</v>
    <v>1207</v>
    <v>201245257</v>
  </rv>
  <rv s="0">
    <fb>45175</fb>
    <v>1</v>
  </rv>
  <rv s="1">
    <v>6-9-2023</v>
    <v>479.8</v>
    <v>164</v>
    <v>487.3</v>
    <v>467.1</v>
    <v>1138</v>
    <v>157278315</v>
  </rv>
  <rv s="0">
    <fb>45174</fb>
    <v>1</v>
  </rv>
  <rv s="1">
    <v>5-9-2023</v>
    <v>481.5</v>
    <v>166</v>
    <v>482.8</v>
    <v>477.1</v>
    <v>1193</v>
    <v>340381297</v>
  </rv>
  <rv s="0">
    <fb>45173</fb>
    <v>1</v>
  </rv>
  <rv s="1">
    <v>4-9-2023</v>
    <v>495</v>
    <v>168</v>
    <v>495.8</v>
    <v>481.5</v>
    <v>1269</v>
    <v>148219353</v>
  </rv>
  <rv s="0">
    <fb>45172</fb>
    <v>1</v>
  </rv>
  <rv s="1">
    <v>3-9-2023</v>
    <v>496.9</v>
    <v>170</v>
    <v>499.8</v>
    <v>485.9</v>
    <v>1362</v>
    <v>182823997</v>
  </rv>
  <rv s="0">
    <fb>45169</fb>
    <v>1</v>
  </rv>
  <rv s="1">
    <v>31-8-2023</v>
    <v>499.9</v>
    <v>172</v>
    <v>504</v>
    <v>475.3</v>
    <v>1315</v>
    <v>269126814</v>
  </rv>
  <rv s="0">
    <fb>45168</fb>
    <v>1</v>
  </rv>
  <rv s="1">
    <v>30-8-2023</v>
    <v>481.5</v>
    <v>174</v>
    <v>482.7</v>
    <v>481.3</v>
    <v>1265</v>
    <v>184970927</v>
  </rv>
  <rv s="0">
    <fb>45167</fb>
    <v>1</v>
  </rv>
  <rv s="1">
    <v>29-8-2023</v>
    <v>482.6</v>
    <v>176</v>
    <v>482.7</v>
    <v>473.1</v>
    <v>1304</v>
    <v>248689766</v>
  </rv>
  <rv s="0">
    <fb>45166</fb>
    <v>1</v>
  </rv>
  <rv s="1">
    <v>28-8-2023</v>
    <v>480</v>
    <v>178</v>
    <v>489.6</v>
    <v>471.4</v>
    <v>1252</v>
    <v>204376311</v>
  </rv>
  <rv s="0">
    <fb>45165</fb>
    <v>1</v>
  </rv>
  <rv s="1">
    <v>27-8-2023</v>
    <v>487.7</v>
    <v>180</v>
    <v>491.5</v>
    <v>480</v>
    <v>1572</v>
    <v>204126702</v>
  </rv>
  <rv s="0">
    <fb>45164</fb>
    <v>1</v>
  </rv>
  <rv s="1">
    <v>26-8-2023</v>
    <v>492.9</v>
    <v>182</v>
    <v>493.9</v>
    <v>492.2</v>
    <v>1374</v>
    <v>177221495</v>
  </rv>
  <rv s="0">
    <fb>45163</fb>
    <v>1</v>
  </rv>
  <rv s="1">
    <v>25-8-2023</v>
    <v>474.9</v>
    <v>184</v>
    <v>494</v>
    <v>465.1</v>
    <v>1320</v>
    <v>257442241</v>
  </rv>
  <rv s="0">
    <fb>45162</fb>
    <v>1</v>
  </rv>
  <rv s="1">
    <v>24-8-2023</v>
    <v>495.1</v>
    <v>186</v>
    <v>499.3</v>
    <v>468.1</v>
    <v>1193</v>
    <v>199870278</v>
  </rv>
  <rv s="0">
    <fb>45161</fb>
    <v>1</v>
  </rv>
  <rv s="1">
    <v>23-8-2023</v>
    <v>498.7</v>
    <v>188</v>
    <v>505</v>
    <v>465.2</v>
    <v>1220</v>
    <v>189162631</v>
  </rv>
  <rv s="0">
    <fb>45160</fb>
    <v>1</v>
  </rv>
  <rv s="1">
    <v>22-8-2023</v>
    <v>493.5</v>
    <v>190</v>
    <v>508.5</v>
    <v>476.2</v>
    <v>1420</v>
    <v>333724750</v>
  </rv>
  <rv s="0">
    <fb>45159</fb>
    <v>1</v>
  </rv>
  <rv s="1">
    <v>21-8-2023</v>
    <v>505.3</v>
    <v>192</v>
    <v>508.5</v>
    <v>491.7</v>
    <v>1273</v>
    <v>186974409</v>
  </rv>
  <rv s="0">
    <fb>45158</fb>
    <v>1</v>
  </rv>
  <rv s="1">
    <v>20-8-2023</v>
    <v>488.2</v>
    <v>194</v>
    <v>508</v>
    <v>480</v>
    <v>1578</v>
    <v>318739999</v>
  </rv>
  <rv s="0">
    <fb>45157</fb>
    <v>1</v>
  </rv>
  <rv s="1">
    <v>19-8-2023</v>
    <v>504</v>
    <v>196</v>
    <v>509.7</v>
    <v>502</v>
    <v>1410</v>
    <v>241267224</v>
  </rv>
  <rv s="0">
    <fb>45156</fb>
    <v>1</v>
  </rv>
  <rv s="1">
    <v>18-8-2023</v>
    <v>509.7</v>
    <v>198</v>
    <v>510</v>
    <v>495.1</v>
    <v>1281</v>
    <v>162036349</v>
  </rv>
  <rv s="0">
    <fb>45155</fb>
    <v>1</v>
  </rv>
  <rv s="1">
    <v>17-8-2023</v>
    <v>504.5</v>
    <v>200</v>
    <v>511.3</v>
    <v>491.7</v>
    <v>1268</v>
    <v>177999171</v>
  </rv>
  <rv s="0">
    <fb>45154</fb>
    <v>1</v>
  </rv>
  <rv s="1">
    <v>16-8-2023</v>
    <v>503.3</v>
    <v>202</v>
    <v>503.4</v>
    <v>494.8</v>
    <v>1218</v>
    <v>209606855</v>
  </rv>
  <rv s="0">
    <fb>45153</fb>
    <v>1</v>
  </rv>
  <rv s="1">
    <v>15-8-2023</v>
    <v>504.4</v>
    <v>204</v>
    <v>509.9</v>
    <v>496.7</v>
    <v>1227</v>
    <v>163827518</v>
  </rv>
  <rv s="0">
    <fb>45152</fb>
    <v>1</v>
  </rv>
  <rv s="1">
    <v>14-8-2023</v>
    <v>512.9</v>
    <v>206</v>
    <v>513</v>
    <v>485.3</v>
    <v>1254</v>
    <v>145962332</v>
  </rv>
  <rv s="0">
    <fb>45151</fb>
    <v>1</v>
  </rv>
  <rv s="1">
    <v>13-8-2023</v>
    <v>512</v>
    <v>208</v>
    <v>514.5</v>
    <v>497.9</v>
    <v>1555</v>
    <v>216026142</v>
  </rv>
  <rv s="0">
    <fb>45150</fb>
    <v>1</v>
  </rv>
  <rv s="1">
    <v>12-8-2023</v>
    <v>490.9</v>
    <v>210</v>
    <v>496.5</v>
    <v>489.9</v>
    <v>1481</v>
    <v>213984177</v>
  </rv>
  <rv s="0">
    <fb>45149</fb>
    <v>1</v>
  </rv>
  <rv s="1">
    <v>11-8-2023</v>
    <v>489.5</v>
    <v>212</v>
    <v>490.1</v>
    <v>480</v>
    <v>1285</v>
    <v>254589714</v>
  </rv>
  <rv s="0">
    <fb>45148</fb>
    <v>1</v>
  </rv>
  <rv s="1">
    <v>10-8-2023</v>
    <v>489.2</v>
    <v>214</v>
    <v>493</v>
    <v>470.9</v>
    <v>1270</v>
    <v>191907754</v>
  </rv>
  <rv s="0">
    <fb>45147</fb>
    <v>1</v>
  </rv>
  <rv s="1">
    <v>9-8-2023</v>
    <v>487</v>
    <v>216</v>
    <v>494.8</v>
    <v>480</v>
    <v>1227</v>
    <v>212211458</v>
  </rv>
  <rv s="0">
    <fb>45146</fb>
    <v>1</v>
  </rv>
  <rv s="1">
    <v>8-8-2023</v>
    <v>500.2</v>
    <v>218</v>
    <v>500.4</v>
    <v>499.9</v>
    <v>1181</v>
    <v>158434433</v>
  </rv>
  <rv s="0">
    <fb>45145</fb>
    <v>1</v>
  </rv>
  <rv s="1">
    <v>7-8-2023</v>
    <v>500.7</v>
    <v>220</v>
    <v>501</v>
    <v>486</v>
    <v>1237</v>
    <v>189364514</v>
  </rv>
  <rv s="0">
    <fb>45144</fb>
    <v>1</v>
  </rv>
  <rv s="1">
    <v>6-8-2023</v>
    <v>502.4</v>
    <v>222</v>
    <v>504.5</v>
    <v>502.3</v>
    <v>1446</v>
    <v>163958085</v>
  </rv>
  <rv s="0">
    <fb>45143</fb>
    <v>1</v>
  </rv>
  <rv s="1">
    <v>5-8-2023</v>
    <v>498.4</v>
    <v>224</v>
    <v>499.8</v>
    <v>490</v>
    <v>1405</v>
    <v>236410824</v>
  </rv>
  <rv s="0">
    <fb>45142</fb>
    <v>1</v>
  </rv>
  <rv s="1">
    <v>4-8-2023</v>
    <v>493.7</v>
    <v>226</v>
    <v>497.8</v>
    <v>492.8</v>
    <v>1184</v>
    <v>168811054</v>
  </rv>
  <rv s="0">
    <fb>45141</fb>
    <v>1</v>
  </rv>
  <rv s="1">
    <v>3-8-2023</v>
    <v>487.6</v>
    <v>228</v>
    <v>496</v>
    <v>467.3</v>
    <v>1229</v>
    <v>159736776</v>
  </rv>
  <rv s="0">
    <fb>45140</fb>
    <v>1</v>
  </rv>
  <rv s="1">
    <v>2-8-2023</v>
    <v>502.3</v>
    <v>230</v>
    <v>503</v>
    <v>499.6</v>
    <v>1179</v>
    <v>124549272</v>
  </rv>
  <rv s="0">
    <fb>45139</fb>
    <v>1</v>
  </rv>
  <rv s="1">
    <v>1-8-2023</v>
    <v>487.3</v>
    <v>232</v>
    <v>503.5</v>
    <v>484.6</v>
    <v>1331</v>
    <v>263767542</v>
  </rv>
  <rv s="0">
    <fb>45138</fb>
    <v>1</v>
  </rv>
  <rv s="1">
    <v>31-7-2023</v>
    <v>503.4</v>
    <v>234</v>
    <v>504.7</v>
    <v>493.2</v>
    <v>1228</v>
    <v>158471137</v>
  </rv>
  <rv s="0">
    <fb>45137</fb>
    <v>1</v>
  </rv>
  <rv s="1">
    <v>30-7-2023</v>
    <v>513.1</v>
    <v>236</v>
    <v>513.79999999999995</v>
    <v>512.5</v>
    <v>1453</v>
    <v>213657149</v>
  </rv>
  <rv s="0">
    <fb>45136</fb>
    <v>1</v>
  </rv>
  <rv s="1">
    <v>29-7-2023</v>
    <v>511.8</v>
    <v>238</v>
    <v>513.70000000000005</v>
    <v>493.4</v>
    <v>1355</v>
    <v>165586971</v>
  </rv>
  <rv s="0">
    <fb>45135</fb>
    <v>1</v>
  </rv>
  <rv s="1">
    <v>28-7-2023</v>
    <v>515</v>
    <v>240</v>
    <v>516.9</v>
    <v>502</v>
    <v>1332</v>
    <v>208099219</v>
  </rv>
  <rv s="0">
    <fb>45134</fb>
    <v>1</v>
  </rv>
  <rv s="1">
    <v>27-7-2023</v>
    <v>508.8</v>
    <v>242</v>
    <v>524.70000000000005</v>
    <v>506.9</v>
    <v>1233</v>
    <v>249602432</v>
  </rv>
  <rv s="0">
    <fb>45133</fb>
    <v>1</v>
  </rv>
  <rv s="1">
    <v>26-7-2023</v>
    <v>526</v>
    <v>244</v>
    <v>526.9</v>
    <v>508.8</v>
    <v>1210</v>
    <v>152502851</v>
  </rv>
  <rv s="0">
    <fb>45132</fb>
    <v>1</v>
  </rv>
  <rv s="1">
    <v>25-7-2023</v>
    <v>514.79999999999995</v>
    <v>246</v>
    <v>516.29999999999995</v>
    <v>507.6</v>
    <v>1235</v>
    <v>117493782</v>
  </rv>
  <rv s="0">
    <fb>45131</fb>
    <v>1</v>
  </rv>
  <rv s="1">
    <v>24-7-2023</v>
    <v>516.9</v>
    <v>248</v>
    <v>517.20000000000005</v>
    <v>503.6</v>
    <v>1256</v>
    <v>109319423</v>
  </rv>
  <rv s="0">
    <fb>45130</fb>
    <v>1</v>
  </rv>
  <rv s="1">
    <v>23-7-2023</v>
    <v>510.9</v>
    <v>250</v>
    <v>529.6</v>
    <v>497.2</v>
    <v>1442</v>
    <v>223063947</v>
  </rv>
  <rv s="0">
    <fb>45129</fb>
    <v>1</v>
  </rv>
  <rv s="1">
    <v>22-7-2023</v>
    <v>520.1</v>
    <v>252</v>
    <v>533</v>
    <v>517.70000000000005</v>
    <v>1417</v>
    <v>242049838</v>
  </rv>
  <rv s="0">
    <fb>45128</fb>
    <v>1</v>
  </rv>
  <rv s="1">
    <v>21-7-2023</v>
    <v>498.6</v>
    <v>254</v>
    <v>520</v>
    <v>495</v>
    <v>1333</v>
    <v>297761778</v>
  </rv>
  <rv s="0">
    <fb>45127</fb>
    <v>1</v>
  </rv>
  <rv s="1">
    <v>20-7-2023</v>
    <v>520.29999999999995</v>
    <v>256</v>
    <v>532.1</v>
    <v>513.29999999999995</v>
    <v>1277</v>
    <v>171452749</v>
  </rv>
  <rv s="0">
    <fb>45126</fb>
    <v>1</v>
  </rv>
  <rv s="1">
    <v>19-7-2023</v>
    <v>534.9</v>
    <v>258</v>
    <v>536.70000000000005</v>
    <v>514.5</v>
    <v>1251</v>
    <v>129548645</v>
  </rv>
  <rv s="0">
    <fb>45125</fb>
    <v>1</v>
  </rv>
  <rv s="1">
    <v>18-7-2023</v>
    <v>520.4</v>
    <v>260</v>
    <v>537.79999999999995</v>
    <v>515.6</v>
    <v>1258</v>
    <v>190101457</v>
  </rv>
  <rv s="0">
    <fb>45124</fb>
    <v>1</v>
  </rv>
  <rv s="1">
    <v>17-7-2023</v>
    <v>547.70000000000005</v>
    <v>262</v>
    <v>550</v>
    <v>513.79999999999995</v>
    <v>1214</v>
    <v>181113955</v>
  </rv>
  <rv s="0">
    <fb>45123</fb>
    <v>1</v>
  </rv>
  <rv s="1">
    <v>16-7-2023</v>
    <v>530</v>
    <v>264</v>
    <v>562.9</v>
    <v>510</v>
    <v>1483</v>
    <v>168771347</v>
  </rv>
  <rv s="0">
    <fb>45122</fb>
    <v>1</v>
  </rv>
  <rv s="1">
    <v>15-7-2023</v>
    <v>507.1</v>
    <v>266</v>
    <v>509</v>
    <v>500</v>
    <v>1443</v>
    <v>252494570</v>
  </rv>
  <rv s="0">
    <fb>45121</fb>
    <v>1</v>
  </rv>
  <rv s="1">
    <v>14-7-2023</v>
    <v>505</v>
    <v>268</v>
    <v>506.5</v>
    <v>504</v>
    <v>1161</v>
    <v>139540301</v>
  </rv>
  <rv s="0">
    <fb>45120</fb>
    <v>1</v>
  </rv>
  <rv s="1">
    <v>13-7-2023</v>
    <v>506.7</v>
    <v>270</v>
    <v>510.9</v>
    <v>484</v>
    <v>1172</v>
    <v>216787388</v>
  </rv>
  <rv s="0">
    <fb>45119</fb>
    <v>1</v>
  </rv>
  <rv s="1">
    <v>12-7-2023</v>
    <v>524.70000000000005</v>
    <v>272</v>
    <v>526.20000000000005</v>
    <v>520.20000000000005</v>
    <v>1341</v>
    <v>274077513</v>
  </rv>
  <rv s="0">
    <fb>45118</fb>
    <v>1</v>
  </rv>
  <rv s="1">
    <v>11-7-2023</v>
    <v>527</v>
    <v>274</v>
    <v>527.5</v>
    <v>520.1</v>
    <v>1300</v>
    <v>208719253</v>
  </rv>
  <rv s="0">
    <fb>45117</fb>
    <v>1</v>
  </rv>
  <rv s="1">
    <v>10-7-2023</v>
    <v>528.5</v>
    <v>276</v>
    <v>528.6</v>
    <v>516.29999999999995</v>
    <v>1362</v>
    <v>202215148</v>
  </rv>
  <rv s="0">
    <fb>45116</fb>
    <v>1</v>
  </rv>
  <rv s="1">
    <v>9-7-2023</v>
    <v>531.4</v>
    <v>278</v>
    <v>532.9</v>
    <v>514.29999999999995</v>
    <v>1508</v>
    <v>246349062</v>
  </rv>
  <rv s="0">
    <fb>45115</fb>
    <v>1</v>
  </rv>
  <rv s="1">
    <v>8-7-2023</v>
    <v>534.79999999999995</v>
    <v>280</v>
    <v>544</v>
    <v>497.5</v>
    <v>1458</v>
    <v>208703521</v>
  </rv>
  <rv s="0">
    <fb>45114</fb>
    <v>1</v>
  </rv>
  <rv s="1">
    <v>7-7-2023</v>
    <v>495.5</v>
    <v>282</v>
    <v>496.8</v>
    <v>481.6</v>
    <v>1214</v>
    <v>169856406</v>
  </rv>
  <rv s="0">
    <fb>45113</fb>
    <v>1</v>
  </rv>
  <rv s="1">
    <v>6-7-2023</v>
    <v>490</v>
    <v>284</v>
    <v>500.2</v>
    <v>489.1</v>
    <v>1343</v>
    <v>265985970</v>
  </rv>
  <rv s="0">
    <fb>45112</fb>
    <v>1</v>
  </rv>
  <rv s="1">
    <v>5-7-2023</v>
    <v>481.8</v>
    <v>286</v>
    <v>488.7</v>
    <v>452.9</v>
    <v>1461</v>
    <v>193522618</v>
  </rv>
  <rv s="0">
    <fb>45111</fb>
    <v>1</v>
  </rv>
  <rv s="1">
    <v>4-7-2023</v>
    <v>492</v>
    <v>288</v>
    <v>495.7</v>
    <v>491.1</v>
    <v>1457</v>
    <v>208657986</v>
  </rv>
  <rv s="0">
    <fb>45110</fb>
    <v>1</v>
  </rv>
  <rv s="1">
    <v>3-7-2023</v>
    <v>455.8</v>
    <v>290</v>
    <v>474.9</v>
    <v>430</v>
    <v>1316</v>
    <v>215980076</v>
  </rv>
  <rv s="0">
    <fb>45109</fb>
    <v>1</v>
  </rv>
  <rv s="1">
    <v>2-7-2023</v>
    <v>476.3</v>
    <v>292</v>
    <v>491.9</v>
    <v>465</v>
    <v>1672</v>
    <v>289361484</v>
  </rv>
  <rv s="0">
    <fb>45108</fb>
    <v>1</v>
  </rv>
  <rv s="1">
    <v>1-7-2023</v>
    <v>495.9</v>
    <v>294</v>
    <v>496</v>
    <v>495.3</v>
    <v>1682</v>
    <v>231235229</v>
  </rv>
  <rv s="0">
    <fb>45107</fb>
    <v>1</v>
  </rv>
  <rv s="1">
    <v>30-6-2023</v>
    <v>496</v>
    <v>296</v>
    <v>496.9</v>
    <v>495.9</v>
    <v>1375</v>
    <v>172388864</v>
  </rv>
  <rv s="0">
    <fb>45106</fb>
    <v>1</v>
  </rv>
  <rv s="1">
    <v>29-6-2023</v>
    <v>498</v>
    <v>298</v>
    <v>499.7</v>
    <v>470.5</v>
    <v>1353</v>
    <v>219735936</v>
  </rv>
  <rv s="0">
    <fb>45105</fb>
    <v>1</v>
  </rv>
  <rv s="1">
    <v>28-6-2023</v>
    <v>490</v>
    <v>300</v>
    <v>496</v>
    <v>486</v>
    <v>1375</v>
    <v>162080183</v>
  </rv>
  <rv s="0">
    <fb>45104</fb>
    <v>1</v>
  </rv>
  <rv s="1">
    <v>27-6-2023</v>
    <v>495</v>
    <v>302</v>
    <v>495</v>
    <v>494.9</v>
    <v>1451</v>
    <v>193488788</v>
  </rv>
  <rv s="0">
    <fb>45103</fb>
    <v>1</v>
  </rv>
  <rv s="1">
    <v>26-6-2023</v>
    <v>491.8</v>
    <v>304</v>
    <v>495.1</v>
    <v>465.1</v>
    <v>1521</v>
    <v>197828296</v>
  </rv>
  <rv s="0">
    <fb>45102</fb>
    <v>1</v>
  </rv>
  <rv s="1">
    <v>25-6-2023</v>
    <v>497.1</v>
    <v>306</v>
    <v>498.6</v>
    <v>481.8</v>
    <v>1675</v>
    <v>213042845</v>
  </rv>
  <rv s="0">
    <fb>45101</fb>
    <v>1</v>
  </rv>
  <rv s="1">
    <v>24-6-2023</v>
    <v>494</v>
    <v>308</v>
    <v>498.8</v>
    <v>471.5</v>
    <v>1618</v>
    <v>247134023</v>
  </rv>
  <rv s="0">
    <fb>45100</fb>
    <v>1</v>
  </rv>
  <rv s="1">
    <v>23-6-2023</v>
    <v>499</v>
    <v>310</v>
    <v>500</v>
    <v>480.3</v>
    <v>1428</v>
    <v>176392300</v>
  </rv>
  <rv s="0">
    <fb>45099</fb>
    <v>1</v>
  </rv>
  <rv s="1">
    <v>22-6-2023</v>
    <v>498.8</v>
    <v>312</v>
    <v>499.9</v>
    <v>484</v>
    <v>1600</v>
    <v>301221071</v>
  </rv>
  <rv s="0">
    <fb>45098</fb>
    <v>1</v>
  </rv>
  <rv s="1">
    <v>21-6-2023</v>
    <v>494</v>
    <v>314</v>
    <v>495</v>
    <v>485.3</v>
    <v>1702</v>
    <v>189566699</v>
  </rv>
  <rv s="0">
    <fb>45097</fb>
    <v>1</v>
  </rv>
  <rv s="1">
    <v>20-6-2023</v>
    <v>494</v>
    <v>316</v>
    <v>500</v>
    <v>487</v>
    <v>1639</v>
    <v>253792892</v>
  </rv>
  <rv s="0">
    <fb>45096</fb>
    <v>1</v>
  </rv>
  <rv s="1">
    <v>19-6-2023</v>
    <v>504.6</v>
    <v>318</v>
    <v>506.2</v>
    <v>500</v>
    <v>2055</v>
    <v>183349630</v>
  </rv>
  <rv s="0">
    <fb>45095</fb>
    <v>1</v>
  </rv>
  <rv s="1">
    <v>18-6-2023</v>
    <v>500</v>
    <v>320</v>
    <v>509.9</v>
    <v>487.4</v>
    <v>2231</v>
    <v>204057513</v>
  </rv>
  <rv s="0">
    <fb>45094</fb>
    <v>1</v>
  </rv>
  <rv s="1">
    <v>17-6-2023</v>
    <v>512</v>
    <v>322</v>
    <v>513.70000000000005</v>
    <v>502.4</v>
    <v>2327</v>
    <v>213451718</v>
  </rv>
  <rv s="0">
    <fb>45093</fb>
    <v>1</v>
  </rv>
  <rv s="1">
    <v>16-6-2023</v>
    <v>524.70000000000005</v>
    <v>324</v>
    <v>527.70000000000005</v>
    <v>517.29999999999995</v>
    <v>1741</v>
    <v>146673109</v>
  </rv>
  <rv s="0">
    <fb>45092</fb>
    <v>1</v>
  </rv>
  <rv s="1">
    <v>15-6-2023</v>
    <v>518.1</v>
    <v>326</v>
    <v>541.79999999999995</v>
    <v>514.1</v>
    <v>1781</v>
    <v>278294992</v>
  </rv>
  <rv s="0">
    <fb>45091</fb>
    <v>1</v>
  </rv>
  <rv s="1">
    <v>14-6-2023</v>
    <v>522.1</v>
    <v>328</v>
    <v>528.6</v>
    <v>518.6</v>
    <v>1561</v>
    <v>265529358</v>
  </rv>
  <rv s="0">
    <fb>45090</fb>
    <v>1</v>
  </rv>
  <rv s="1">
    <v>13-6-2023</v>
    <v>508.4</v>
    <v>330</v>
    <v>518.29999999999995</v>
    <v>507.7</v>
    <v>1474</v>
    <v>242341460</v>
  </rv>
  <rv s="0">
    <fb>45089</fb>
    <v>1</v>
  </rv>
  <rv s="1">
    <v>12-6-2023</v>
    <v>507.8</v>
    <v>332</v>
    <v>518.5</v>
    <v>500.6</v>
    <v>1681</v>
    <v>196662338</v>
  </rv>
  <rv s="0">
    <fb>45088</fb>
    <v>1</v>
  </rv>
  <rv s="1">
    <v>11-6-2023</v>
    <v>510.3</v>
    <v>334</v>
    <v>526.5</v>
    <v>500.4</v>
    <v>1771</v>
    <v>290823739</v>
  </rv>
  <rv s="0">
    <fb>45087</fb>
    <v>1</v>
  </rv>
  <rv s="1">
    <v>10-6-2023</v>
    <v>540.9</v>
    <v>336</v>
    <v>560</v>
    <v>505.8</v>
    <v>1824</v>
    <v>258054652</v>
  </rv>
  <rv s="0">
    <fb>45086</fb>
    <v>1</v>
  </rv>
  <rv s="1">
    <v>9-6-2023</v>
    <v>562.6</v>
    <v>338</v>
    <v>590.9</v>
    <v>562.1</v>
    <v>1700</v>
    <v>312331737</v>
  </rv>
  <rv s="0">
    <fb>45085</fb>
    <v>1</v>
  </rv>
  <rv s="1">
    <v>8-6-2023</v>
    <v>592.9</v>
    <v>340</v>
    <v>594</v>
    <v>586.70000000000005</v>
    <v>1773</v>
    <v>180063777</v>
  </rv>
  <rv s="0">
    <fb>45084</fb>
    <v>1</v>
  </rv>
  <rv s="1">
    <v>7-6-2023</v>
    <v>593.70000000000005</v>
    <v>342</v>
    <v>594.1</v>
    <v>578.6</v>
    <v>1657</v>
    <v>213350158</v>
  </rv>
  <rv s="0">
    <fb>45083</fb>
    <v>1</v>
  </rv>
  <rv s="1">
    <v>6-6-2023</v>
    <v>594.79999999999995</v>
    <v>344</v>
    <v>599</v>
    <v>587</v>
    <v>1451</v>
    <v>175272215</v>
  </rv>
  <rv s="0">
    <fb>45082</fb>
    <v>1</v>
  </rv>
  <rv s="1">
    <v>5-6-2023</v>
    <v>599.9</v>
    <v>346</v>
    <v>602.1</v>
    <v>590.5</v>
    <v>1381</v>
    <v>137692673</v>
  </rv>
  <rv s="0">
    <fb>45081</fb>
    <v>1</v>
  </rv>
  <rv s="1">
    <v>4-6-2023</v>
    <v>599.79999999999995</v>
    <v>348</v>
    <v>609</v>
    <v>589.9</v>
    <v>1565</v>
    <v>192634268</v>
  </rv>
  <rv s="0">
    <fb>45080</fb>
    <v>1</v>
  </rv>
  <rv s="1">
    <v>3-6-2023</v>
    <v>604</v>
    <v>350</v>
    <v>612</v>
    <v>585.29999999999995</v>
    <v>1548</v>
    <v>198105098</v>
  </rv>
  <rv s="0">
    <fb>45079</fb>
    <v>1</v>
  </rv>
  <rv s="1">
    <v>2-6-2023</v>
    <v>609</v>
    <v>352</v>
    <v>610.79999999999995</v>
    <v>607</v>
    <v>1374</v>
    <v>145030817</v>
  </rv>
  <rv s="0">
    <fb>45078</fb>
    <v>1</v>
  </rv>
  <rv s="1">
    <v>1-6-2023</v>
    <v>607.79999999999995</v>
    <v>354</v>
    <v>608.29999999999995</v>
    <v>595.1</v>
    <v>1352</v>
    <v>197350062</v>
  </rv>
  <rv s="0">
    <fb>45077</fb>
    <v>1</v>
  </rv>
  <rv s="1">
    <v>31-5-2023</v>
    <v>608.20000000000005</v>
    <v>356</v>
    <v>608.29999999999995</v>
    <v>607.79999999999995</v>
    <v>1328</v>
    <v>135529029</v>
  </rv>
  <rv s="0">
    <fb>45076</fb>
    <v>1</v>
  </rv>
  <rv s="1">
    <v>30-5-2023</v>
    <v>608</v>
    <v>358</v>
    <v>609</v>
    <v>558.20000000000005</v>
    <v>1520</v>
    <v>230069654</v>
  </rv>
  <rv s="0">
    <fb>45075</fb>
    <v>1</v>
  </rv>
  <rv s="1">
    <v>29-5-2023</v>
    <v>599.9</v>
    <v>360</v>
    <v>609.4</v>
    <v>591.20000000000005</v>
    <v>1492</v>
    <v>209552574</v>
  </rv>
  <rv s="0">
    <fb>45074</fb>
    <v>1</v>
  </rv>
  <rv s="1">
    <v>28-5-2023</v>
    <v>608.6</v>
    <v>362</v>
    <v>609</v>
    <v>600</v>
    <v>1566</v>
    <v>175279378</v>
  </rv>
  <rv s="0">
    <fb>45073</fb>
    <v>1</v>
  </rv>
  <rv s="1">
    <v>27-5-2023</v>
    <v>607.5</v>
    <v>364</v>
    <v>607.9</v>
    <v>606.9</v>
    <v>1537</v>
    <v>175724958</v>
  </rv>
  <rv s="0">
    <fb>45072</fb>
    <v>1</v>
  </rv>
  <rv s="1">
    <v>26-5-2023</v>
    <v>597</v>
    <v>366</v>
    <v>610</v>
    <v>571</v>
    <v>1554</v>
    <v>197497216</v>
  </rv>
  <rv s="0">
    <fb>45071</fb>
    <v>1</v>
  </rv>
  <rv s="1">
    <v>25-5-2023</v>
    <v>612.70000000000005</v>
    <v>368</v>
    <v>637</v>
    <v>606</v>
    <v>1315</v>
    <v>336885740</v>
  </rv>
  <rv s="0">
    <fb>45070</fb>
    <v>1</v>
  </rv>
  <rv s="1">
    <v>24-5-2023</v>
    <v>643.70000000000005</v>
    <v>370</v>
    <v>644.6</v>
    <v>606.79999999999995</v>
    <v>1401</v>
    <v>130323497</v>
  </rv>
  <rv s="0">
    <fb>45069</fb>
    <v>1</v>
  </rv>
  <rv s="1">
    <v>23-5-2023</v>
    <v>632.5</v>
    <v>372</v>
    <v>644.9</v>
    <v>602.29999999999995</v>
    <v>1372</v>
    <v>153418972</v>
  </rv>
  <rv s="0">
    <fb>45068</fb>
    <v>1</v>
  </rv>
  <rv s="1">
    <v>22-5-2023</v>
    <v>622.1</v>
    <v>374</v>
    <v>624</v>
    <v>599.4</v>
    <v>1501</v>
    <v>149421145</v>
  </rv>
  <rv s="0">
    <fb>45067</fb>
    <v>1</v>
  </rv>
  <rv s="1">
    <v>21-5-2023</v>
    <v>619.79999999999995</v>
    <v>376</v>
    <v>622.1</v>
    <v>601</v>
    <v>1587</v>
    <v>153524455</v>
  </rv>
  <rv s="0">
    <fb>45066</fb>
    <v>1</v>
  </rv>
  <rv s="1">
    <v>20-5-2023</v>
    <v>617.5</v>
    <v>378</v>
    <v>618</v>
    <v>613</v>
    <v>1639</v>
    <v>172667181</v>
  </rv>
  <rv s="0">
    <fb>45065</fb>
    <v>1</v>
  </rv>
  <rv s="1">
    <v>19-5-2023</v>
    <v>607.4</v>
    <v>380</v>
    <v>614.5</v>
    <v>603.79999999999995</v>
    <v>1361</v>
    <v>197215741</v>
  </rv>
  <rv s="0">
    <fb>45064</fb>
    <v>1</v>
  </rv>
  <rv s="1">
    <v>18-5-2023</v>
    <v>612.4</v>
    <v>382</v>
    <v>613</v>
    <v>610</v>
    <v>1451</v>
    <v>123763764</v>
  </rv>
  <rv s="0">
    <fb>45063</fb>
    <v>1</v>
  </rv>
  <rv s="1">
    <v>17-5-2023</v>
    <v>612.6</v>
    <v>384</v>
    <v>612.79999999999995</v>
    <v>601.79999999999995</v>
    <v>1428</v>
    <v>140167024</v>
  </rv>
  <rv s="0">
    <fb>45062</fb>
    <v>1</v>
  </rv>
  <rv s="1">
    <v>16-5-2023</v>
    <v>613.29999999999995</v>
    <v>386</v>
    <v>613.5</v>
    <v>604.5</v>
    <v>1364</v>
    <v>116794965</v>
  </rv>
  <rv s="0">
    <fb>45061</fb>
    <v>1</v>
  </rv>
  <rv s="1">
    <v>15-5-2023</v>
    <v>613.9</v>
    <v>388</v>
    <v>615.79999999999995</v>
    <v>600.4</v>
    <v>1471</v>
    <v>147352097</v>
  </rv>
  <rv s="0">
    <fb>45060</fb>
    <v>1</v>
  </rv>
  <rv s="1">
    <v>14-5-2023</v>
    <v>603.79999999999995</v>
    <v>390</v>
    <v>609.9</v>
    <v>599.1</v>
    <v>1812</v>
    <v>247166777</v>
  </rv>
  <rv s="0">
    <fb>45059</fb>
    <v>1</v>
  </rv>
  <rv s="1">
    <v>13-5-2023</v>
    <v>601.9</v>
    <v>392</v>
    <v>602.1</v>
    <v>599.9</v>
    <v>1532</v>
    <v>217872536</v>
  </rv>
  <rv s="0">
    <fb>45058</fb>
    <v>1</v>
  </rv>
  <rv s="1">
    <v>12-5-2023</v>
    <v>599.9</v>
    <v>394</v>
    <v>601.1</v>
    <v>594.5</v>
    <v>1514</v>
    <v>156831105</v>
  </rv>
  <rv s="0">
    <fb>45057</fb>
    <v>1</v>
  </rv>
  <rv s="1">
    <v>11-5-2023</v>
    <v>590</v>
    <v>396</v>
    <v>594</v>
    <v>586</v>
    <v>1482</v>
    <v>153580153</v>
  </rv>
  <rv s="0">
    <fb>45056</fb>
    <v>1</v>
  </rv>
  <rv s="1">
    <v>10-5-2023</v>
    <v>600</v>
    <v>398</v>
    <v>600.70000000000005</v>
    <v>584.29999999999995</v>
    <v>1551</v>
    <v>149636327</v>
  </rv>
  <rv s="0">
    <fb>45055</fb>
    <v>1</v>
  </rv>
  <rv s="1">
    <v>9-5-2023</v>
    <v>599</v>
    <v>400</v>
    <v>599.20000000000005</v>
    <v>596.9</v>
    <v>1695</v>
    <v>212774111</v>
  </rv>
  <rv s="0">
    <fb>45054</fb>
    <v>1</v>
  </rv>
  <rv s="1">
    <v>8-5-2023</v>
    <v>593.5</v>
    <v>402</v>
    <v>599.9</v>
    <v>582.20000000000005</v>
    <v>1767</v>
    <v>186890141</v>
  </rv>
  <rv s="0">
    <fb>45053</fb>
    <v>1</v>
  </rv>
  <rv s="1">
    <v>7-5-2023</v>
    <v>599.1</v>
    <v>404</v>
    <v>599.79999999999995</v>
    <v>588.6</v>
    <v>1941</v>
    <v>236528524</v>
  </rv>
  <rv s="0">
    <fb>45052</fb>
    <v>1</v>
  </rv>
  <rv s="1">
    <v>6-5-2023</v>
    <v>594.9</v>
    <v>406</v>
    <v>601</v>
    <v>583.6</v>
    <v>1613</v>
    <v>154118789</v>
  </rv>
  <rv s="0">
    <fb>45051</fb>
    <v>1</v>
  </rv>
  <rv s="1">
    <v>5-5-2023</v>
    <v>598.9</v>
    <v>408</v>
    <v>600.9</v>
    <v>583.29999999999995</v>
    <v>1642</v>
    <v>232535169</v>
  </rv>
  <rv s="0">
    <fb>45050</fb>
    <v>1</v>
  </rv>
  <rv s="1">
    <v>4-5-2023</v>
    <v>598</v>
    <v>410</v>
    <v>601.6</v>
    <v>579.9</v>
    <v>1582</v>
    <v>110730827</v>
  </rv>
  <rv s="0">
    <fb>45049</fb>
    <v>1</v>
  </rv>
  <rv s="1">
    <v>3-5-2023</v>
    <v>603.79999999999995</v>
    <v>412</v>
    <v>604.5</v>
    <v>578.1</v>
    <v>1706</v>
    <v>137543504</v>
  </rv>
  <rv s="0">
    <fb>45048</fb>
    <v>1</v>
  </rv>
  <rv s="1">
    <v>2-5-2023</v>
    <v>590</v>
    <v>414</v>
    <v>601.4</v>
    <v>589.9</v>
    <v>1708</v>
    <v>142212076</v>
  </rv>
  <rv s="0">
    <fb>45047</fb>
    <v>1</v>
  </rv>
  <rv s="1">
    <v>1-5-2023</v>
    <v>590.79999999999995</v>
    <v>416</v>
    <v>603.1</v>
    <v>587</v>
    <v>2114</v>
    <v>316805073</v>
  </rv>
  <rv s="0">
    <fb>45046</fb>
    <v>1</v>
  </rv>
  <rv s="1">
    <v>30-4-2023</v>
    <v>602.5</v>
    <v>418</v>
    <v>602.6</v>
    <v>596</v>
    <v>2186</v>
    <v>199873589</v>
  </rv>
  <rv s="0">
    <fb>45045</fb>
    <v>1</v>
  </rv>
  <rv s="1">
    <v>29-4-2023</v>
    <v>602.6</v>
    <v>420</v>
    <v>603.1</v>
    <v>599.4</v>
    <v>1823</v>
    <v>150250674</v>
  </rv>
  <rv s="0">
    <fb>45044</fb>
    <v>1</v>
  </rv>
  <rv s="1">
    <v>28-4-2023</v>
    <v>604</v>
    <v>422</v>
    <v>604.4</v>
    <v>595.6</v>
    <v>1662</v>
    <v>170879650</v>
  </rv>
  <rv s="0">
    <fb>45043</fb>
    <v>1</v>
  </rv>
  <rv s="1">
    <v>27-4-2023</v>
    <v>604</v>
    <v>424</v>
    <v>604.29999999999995</v>
    <v>596.79999999999995</v>
    <v>1551</v>
    <v>196864259</v>
  </rv>
  <rv s="0">
    <fb>45042</fb>
    <v>1</v>
  </rv>
  <rv s="1">
    <v>26-4-2023</v>
    <v>604.5</v>
    <v>426</v>
    <v>604.79999999999995</v>
    <v>602.6</v>
    <v>1415</v>
    <v>206798516</v>
  </rv>
  <rv s="0">
    <fb>45041</fb>
    <v>1</v>
  </rv>
  <rv s="1">
    <v>25-4-2023</v>
    <v>601.20000000000005</v>
    <v>428</v>
    <v>602.29999999999995</v>
    <v>600.9</v>
    <v>1373</v>
    <v>146730273</v>
  </rv>
  <rv s="0">
    <fb>45040</fb>
    <v>1</v>
  </rv>
  <rv s="1">
    <v>24-4-2023</v>
    <v>599</v>
    <v>430</v>
    <v>602.79999999999995</v>
    <v>580.70000000000005</v>
    <v>1455</v>
    <v>174282377</v>
  </rv>
  <rv s="0">
    <fb>45039</fb>
    <v>1</v>
  </rv>
  <rv s="1">
    <v>23-4-2023</v>
    <v>604.20000000000005</v>
    <v>432</v>
    <v>604.5</v>
    <v>603.70000000000005</v>
    <v>1770</v>
    <v>180693424</v>
  </rv>
  <rv s="0">
    <fb>45038</fb>
    <v>1</v>
  </rv>
  <rv s="1">
    <v>22-4-2023</v>
    <v>604.9</v>
    <v>434</v>
    <v>607.9</v>
    <v>591.6</v>
    <v>1674</v>
    <v>229054195</v>
  </rv>
  <rv s="0">
    <fb>45037</fb>
    <v>1</v>
  </rv>
  <rv s="1">
    <v>21-4-2023</v>
    <v>595.29999999999995</v>
    <v>436</v>
    <v>610.5</v>
    <v>593.4</v>
    <v>1471</v>
    <v>148079672</v>
  </rv>
  <rv s="0">
    <fb>45036</fb>
    <v>1</v>
  </rv>
  <rv s="1">
    <v>20-4-2023</v>
    <v>605.1</v>
    <v>438</v>
    <v>617</v>
    <v>593</v>
    <v>1304</v>
    <v>141630234</v>
  </rv>
  <rv s="0">
    <fb>45035</fb>
    <v>1</v>
  </rv>
  <rv s="1">
    <v>19-4-2023</v>
    <v>614.4</v>
    <v>440</v>
    <v>614.9</v>
    <v>608.6</v>
    <v>1388</v>
    <v>109845751</v>
  </rv>
  <rv s="0">
    <fb>45034</fb>
    <v>1</v>
  </rv>
  <rv s="1">
    <v>18-4-2023</v>
    <v>596</v>
    <v>442</v>
    <v>601</v>
    <v>591.5</v>
    <v>1406</v>
    <v>212802648</v>
  </rv>
  <rv s="0">
    <fb>45033</fb>
    <v>1</v>
  </rv>
  <rv s="1">
    <v>17-4-2023</v>
    <v>595.70000000000005</v>
    <v>444</v>
    <v>596</v>
    <v>595</v>
    <v>1526</v>
    <v>174267559</v>
  </rv>
  <rv s="0">
    <fb>45032</fb>
    <v>1</v>
  </rv>
  <rv s="1">
    <v>16-4-2023</v>
    <v>595.9</v>
    <v>446</v>
    <v>596.1</v>
    <v>580.20000000000005</v>
    <v>1919</v>
    <v>188695827</v>
  </rv>
  <rv s="0">
    <fb>45031</fb>
    <v>1</v>
  </rv>
  <rv s="1">
    <v>15-4-2023</v>
    <v>581.29999999999995</v>
    <v>448</v>
    <v>582</v>
    <v>580.6</v>
    <v>1744</v>
    <v>130157130</v>
  </rv>
  <rv s="0">
    <fb>45030</fb>
    <v>1</v>
  </rv>
  <rv s="1">
    <v>14-4-2023</v>
    <v>583.79999999999995</v>
    <v>450</v>
    <v>584.20000000000005</v>
    <v>580.20000000000005</v>
    <v>1604</v>
    <v>170301320</v>
  </rv>
  <rv s="0">
    <fb>45029</fb>
    <v>1</v>
  </rv>
  <rv s="1">
    <v>13-4-2023</v>
    <v>597.9</v>
    <v>452</v>
    <v>599.9</v>
    <v>596.5</v>
    <v>1459</v>
    <v>89267544</v>
  </rv>
  <rv s="0">
    <fb>45028</fb>
    <v>1</v>
  </rv>
  <rv s="1">
    <v>12-4-2023</v>
    <v>576.5</v>
    <v>454</v>
    <v>603.6</v>
    <v>555.1</v>
    <v>1538</v>
    <v>331126002</v>
  </rv>
  <rv s="0">
    <fb>45027</fb>
    <v>1</v>
  </rv>
  <rv s="1">
    <v>11-4-2023</v>
    <v>591.70000000000005</v>
    <v>456</v>
    <v>614.9</v>
    <v>586.9</v>
    <v>1475</v>
    <v>378560422</v>
  </rv>
  <rv s="0">
    <fb>45026</fb>
    <v>1</v>
  </rv>
  <rv s="1">
    <v>10-4-2023</v>
    <v>616.9</v>
    <v>458</v>
    <v>650</v>
    <v>606.9</v>
    <v>1460</v>
    <v>187491048</v>
  </rv>
  <rv s="0">
    <fb>45025</fb>
    <v>1</v>
  </rv>
  <rv s="1">
    <v>9-4-2023</v>
    <v>606.5</v>
    <v>460</v>
    <v>607</v>
    <v>600</v>
    <v>1602</v>
    <v>166715018</v>
  </rv>
  <rv s="0">
    <fb>45024</fb>
    <v>1</v>
  </rv>
  <rv s="1">
    <v>8-4-2023</v>
    <v>589.79999999999995</v>
    <v>462</v>
    <v>600</v>
    <v>581.5</v>
    <v>1618</v>
    <v>314344505</v>
  </rv>
  <rv s="0">
    <fb>45023</fb>
    <v>1</v>
  </rv>
  <rv s="1">
    <v>7-4-2023</v>
    <v>592.29999999999995</v>
    <v>464</v>
    <v>597.20000000000005</v>
    <v>581.20000000000005</v>
    <v>1428</v>
    <v>157039873</v>
  </rv>
  <rv s="0">
    <fb>45022</fb>
    <v>1</v>
  </rv>
  <rv s="1">
    <v>6-4-2023</v>
    <v>579.79999999999995</v>
    <v>466</v>
    <v>580</v>
    <v>578.6</v>
    <v>1492</v>
    <v>162455594</v>
  </rv>
  <rv s="0">
    <fb>45021</fb>
    <v>1</v>
  </rv>
  <rv s="1">
    <v>5-4-2023</v>
    <v>573.9</v>
    <v>468</v>
    <v>574.6</v>
    <v>572.29999999999995</v>
    <v>1491</v>
    <v>159370218</v>
  </rv>
  <rv s="0">
    <fb>45020</fb>
    <v>1</v>
  </rv>
  <rv s="1">
    <v>4-4-2023</v>
    <v>573.9</v>
    <v>470</v>
    <v>574.29999999999995</v>
    <v>573</v>
    <v>1446</v>
    <v>114641727</v>
  </rv>
  <rv s="0">
    <fb>45019</fb>
    <v>1</v>
  </rv>
  <rv s="1">
    <v>3-4-2023</v>
    <v>573.29999999999995</v>
    <v>472</v>
    <v>574</v>
    <v>571.70000000000005</v>
    <v>1610</v>
    <v>147096671</v>
  </rv>
  <rv s="0">
    <fb>45018</fb>
    <v>1</v>
  </rv>
  <rv s="1">
    <v>2-4-2023</v>
    <v>573.20000000000005</v>
    <v>474</v>
    <v>574</v>
    <v>569.9</v>
    <v>1805</v>
    <v>159316711</v>
  </rv>
  <rv s="0">
    <fb>45017</fb>
    <v>1</v>
  </rv>
  <rv s="1">
    <v>1-4-2023</v>
    <v>576</v>
    <v>476</v>
    <v>576.79999999999995</v>
    <v>548.20000000000005</v>
    <v>1765</v>
    <v>173016590</v>
  </rv>
  <rv s="0">
    <fb>45016</fb>
    <v>1</v>
  </rv>
  <rv s="1">
    <v>31-3-2023</v>
    <v>579.6</v>
    <v>478</v>
    <v>579.9</v>
    <v>576.5</v>
    <v>1533</v>
    <v>236976426</v>
  </rv>
  <rv s="0">
    <fb>45015</fb>
    <v>1</v>
  </rv>
  <rv s="1">
    <v>30-3-2023</v>
    <v>579.20000000000005</v>
    <v>480</v>
    <v>579.9</v>
    <v>573</v>
    <v>1495</v>
    <v>184173697</v>
  </rv>
  <rv s="0">
    <fb>45014</fb>
    <v>1</v>
  </rv>
  <rv s="1">
    <v>29-3-2023</v>
    <v>593.6</v>
    <v>482</v>
    <v>594.6</v>
    <v>575</v>
    <v>1601</v>
    <v>157050845</v>
  </rv>
  <rv s="0">
    <fb>45013</fb>
    <v>1</v>
  </rv>
  <rv s="1">
    <v>28-3-2023</v>
    <v>592.9</v>
    <v>484</v>
    <v>594</v>
    <v>588.9</v>
    <v>1589</v>
    <v>135093511</v>
  </rv>
  <rv s="0">
    <fb>45012</fb>
    <v>1</v>
  </rv>
  <rv s="1">
    <v>27-3-2023</v>
    <v>585</v>
    <v>486</v>
    <v>587.9</v>
    <v>557.1</v>
    <v>1647</v>
    <v>203337277</v>
  </rv>
  <rv s="0">
    <fb>45011</fb>
    <v>1</v>
  </rv>
  <rv s="1">
    <v>26-3-2023</v>
    <v>580.29999999999995</v>
    <v>488</v>
    <v>595.29999999999995</v>
    <v>551.70000000000005</v>
    <v>1853</v>
    <v>216910611</v>
  </rv>
  <rv s="0">
    <fb>45010</fb>
    <v>1</v>
  </rv>
  <rv s="1">
    <v>25-3-2023</v>
    <v>590.1</v>
    <v>490</v>
    <v>612.6</v>
    <v>590</v>
    <v>1709</v>
    <v>220112816</v>
  </rv>
  <rv s="0">
    <fb>45009</fb>
    <v>1</v>
  </rv>
  <rv s="1">
    <v>24-3-2023</v>
    <v>616.5</v>
    <v>492</v>
    <v>618.29999999999995</v>
    <v>601.9</v>
    <v>1501</v>
    <v>134836475</v>
  </rv>
  <rv s="0">
    <fb>45008</fb>
    <v>1</v>
  </rv>
  <rv s="1">
    <v>23-3-2023</v>
    <v>619.5</v>
    <v>494</v>
    <v>620</v>
    <v>601.29999999999995</v>
    <v>1542</v>
    <v>122653608</v>
  </rv>
  <rv s="0">
    <fb>45007</fb>
    <v>1</v>
  </rv>
  <rv s="1">
    <v>22-3-2023</v>
    <v>619.5</v>
    <v>496</v>
    <v>621.1</v>
    <v>580.5</v>
    <v>1390</v>
    <v>166126067</v>
  </rv>
  <rv s="0">
    <fb>45006</fb>
    <v>1</v>
  </rv>
  <rv s="1">
    <v>21-3-2023</v>
    <v>625.20000000000005</v>
    <v>498</v>
    <v>625.5</v>
    <v>604</v>
    <v>1508</v>
    <v>153042980</v>
  </rv>
  <rv s="0">
    <fb>45005</fb>
    <v>1</v>
  </rv>
  <rv s="1">
    <v>20-3-2023</v>
    <v>608.79999999999995</v>
    <v>500</v>
    <v>629</v>
    <v>608</v>
    <v>1509</v>
    <v>244289824</v>
  </rv>
  <rv s="0">
    <fb>45004</fb>
    <v>1</v>
  </rv>
  <rv s="1">
    <v>19-3-2023</v>
    <v>633</v>
    <v>502</v>
    <v>635</v>
    <v>610.6</v>
    <v>1876</v>
    <v>207625466</v>
  </rv>
  <rv s="0">
    <fb>45003</fb>
    <v>1</v>
  </rv>
  <rv s="1">
    <v>18-3-2023</v>
    <v>637</v>
    <v>504</v>
    <v>641.20000000000005</v>
    <v>620.79999999999995</v>
    <v>1739</v>
    <v>257297760</v>
  </rv>
  <rv s="0">
    <fb>45002</fb>
    <v>1</v>
  </rv>
  <rv s="1">
    <v>17-3-2023</v>
    <v>641.4</v>
    <v>506</v>
    <v>642.79999999999995</v>
    <v>620.29999999999995</v>
    <v>1538</v>
    <v>134920189</v>
  </rv>
  <rv s="0">
    <fb>45001</fb>
    <v>1</v>
  </rv>
  <rv s="1">
    <v>16-3-2023</v>
    <v>624.79999999999995</v>
    <v>508</v>
    <v>634.4</v>
    <v>622.4</v>
    <v>1640</v>
    <v>201674213</v>
  </rv>
  <rv s="0">
    <fb>45000</fb>
    <v>1</v>
  </rv>
  <rv s="1">
    <v>15-3-2023</v>
    <v>620</v>
    <v>510</v>
    <v>623.6</v>
    <v>578.6</v>
    <v>1677</v>
    <v>158629210</v>
  </rv>
  <rv s="0">
    <fb>44999</fb>
    <v>1</v>
  </rv>
  <rv s="1">
    <v>14-3-2023</v>
    <v>581.5</v>
    <v>512</v>
    <v>619.9</v>
    <v>567</v>
    <v>1522</v>
    <v>316898454</v>
  </rv>
  <rv s="0">
    <fb>44998</fb>
    <v>1</v>
  </rv>
  <rv s="1">
    <v>13-3-2023</v>
    <v>609.5</v>
    <v>514</v>
    <v>629.9</v>
    <v>567.4</v>
    <v>1594</v>
    <v>176775956</v>
  </rv>
  <rv s="0">
    <fb>44997</fb>
    <v>1</v>
  </rv>
  <rv s="1">
    <v>12-3-2023</v>
    <v>571.6</v>
    <v>516</v>
    <v>572.9</v>
    <v>559.9</v>
    <v>1921</v>
    <v>309810799</v>
  </rv>
  <rv s="0">
    <fb>44996</fb>
    <v>1</v>
  </rv>
  <rv s="1">
    <v>11-3-2023</v>
    <v>570.9</v>
    <v>518</v>
    <v>572.4</v>
    <v>570.79999999999995</v>
    <v>1810</v>
    <v>187205572</v>
  </rv>
  <rv s="0">
    <fb>44995</fb>
    <v>1</v>
  </rv>
  <rv s="1">
    <v>10-3-2023</v>
    <v>571.1</v>
    <v>520</v>
    <v>572</v>
    <v>571</v>
    <v>1651</v>
    <v>120845923</v>
  </rv>
  <rv s="0">
    <fb>44994</fb>
    <v>1</v>
  </rv>
  <rv s="1">
    <v>9-3-2023</v>
    <v>565.9</v>
    <v>522</v>
    <v>571.1</v>
    <v>551.5</v>
    <v>1627</v>
    <v>193518089</v>
  </rv>
  <rv s="0">
    <fb>44993</fb>
    <v>1</v>
  </rv>
  <rv s="1">
    <v>8-3-2023</v>
    <v>554.20000000000005</v>
    <v>524</v>
    <v>564.5</v>
    <v>551</v>
    <v>1685</v>
    <v>354543185</v>
  </rv>
  <rv s="0">
    <fb>44992</fb>
    <v>1</v>
  </rv>
  <rv s="1">
    <v>7-3-2023</v>
    <v>562.70000000000005</v>
    <v>526</v>
    <v>563.1</v>
    <v>546.9</v>
    <v>1544</v>
    <v>170347842</v>
  </rv>
  <rv s="0">
    <fb>44991</fb>
    <v>1</v>
  </rv>
  <rv s="1">
    <v>6-3-2023</v>
    <v>563.5</v>
    <v>528</v>
    <v>564</v>
    <v>550</v>
    <v>1650</v>
    <v>175309818</v>
  </rv>
  <rv s="0">
    <fb>44990</fb>
    <v>1</v>
  </rv>
  <rv s="1">
    <v>5-3-2023</v>
    <v>563.20000000000005</v>
    <v>530</v>
    <v>564.70000000000005</v>
    <v>559</v>
    <v>1949</v>
    <v>166722084</v>
  </rv>
  <rv s="0">
    <fb>44989</fb>
    <v>1</v>
  </rv>
  <rv s="1">
    <v>4-3-2023</v>
    <v>561</v>
    <v>532</v>
    <v>562.5</v>
    <v>541.5</v>
    <v>1904</v>
    <v>217277117</v>
  </rv>
  <rv s="0">
    <fb>44988</fb>
    <v>1</v>
  </rv>
  <rv s="1">
    <v>3-3-2023</v>
    <v>554.6</v>
    <v>534</v>
    <v>554.9</v>
    <v>550.1</v>
    <v>1595</v>
    <v>158506061</v>
  </rv>
  <rv s="0">
    <fb>44987</fb>
    <v>1</v>
  </rv>
  <rv s="1">
    <v>2-3-2023</v>
    <v>546.6</v>
    <v>536</v>
    <v>547.20000000000005</v>
    <v>540</v>
    <v>1547</v>
    <v>193321626</v>
  </rv>
  <rv s="0">
    <fb>44986</fb>
    <v>1</v>
  </rv>
  <rv s="1">
    <v>1-3-2023</v>
    <v>546.9</v>
    <v>538</v>
    <v>547.29999999999995</v>
    <v>536.1</v>
    <v>1513</v>
    <v>153887429</v>
  </rv>
  <rv s="0">
    <fb>44985</fb>
    <v>1</v>
  </rv>
  <rv s="1">
    <v>28-2-2023</v>
    <v>539.5</v>
    <v>540</v>
    <v>539.6</v>
    <v>539.1</v>
    <v>1461</v>
    <v>148596615</v>
  </rv>
  <rv s="0">
    <fb>44984</fb>
    <v>1</v>
  </rv>
  <rv s="1">
    <v>27-2-2023</v>
    <v>529.6</v>
    <v>542</v>
    <v>530.6</v>
    <v>521.79999999999995</v>
    <v>1599</v>
    <v>252606803</v>
  </rv>
  <rv s="0">
    <fb>44983</fb>
    <v>1</v>
  </rv>
  <rv s="1">
    <v>26-2-2023</v>
    <v>546.29999999999995</v>
    <v>544</v>
    <v>547.4</v>
    <v>533.79999999999995</v>
    <v>1880</v>
    <v>173709452</v>
  </rv>
  <rv s="0">
    <fb>44982</fb>
    <v>1</v>
  </rv>
  <rv s="1">
    <v>25-2-2023</v>
    <v>548.20000000000005</v>
    <v>546</v>
    <v>548.5</v>
    <v>530.1</v>
    <v>1836</v>
    <v>263520685</v>
  </rv>
  <rv s="0">
    <fb>44981</fb>
    <v>1</v>
  </rv>
  <rv s="1">
    <v>24-2-2023</v>
    <v>547.4</v>
    <v>548</v>
    <v>548</v>
    <v>547</v>
    <v>1610</v>
    <v>146492158</v>
  </rv>
  <rv s="0">
    <fb>44980</fb>
    <v>1</v>
  </rv>
  <rv s="1">
    <v>23-2-2023</v>
    <v>530</v>
    <v>550</v>
    <v>550.70000000000005</v>
    <v>518.9</v>
    <v>1452</v>
    <v>451569516</v>
  </rv>
  <rv s="0">
    <fb>44979</fb>
    <v>1</v>
  </rv>
  <rv s="1">
    <v>22-2-2023</v>
    <v>557.5</v>
    <v>552</v>
    <v>559.9</v>
    <v>540</v>
    <v>1449</v>
    <v>144761227</v>
  </rv>
  <rv s="0">
    <fb>44978</fb>
    <v>1</v>
  </rv>
  <rv s="1">
    <v>21-2-2023</v>
    <v>563.79999999999995</v>
    <v>554</v>
    <v>565.29999999999995</v>
    <v>537</v>
    <v>1489</v>
    <v>150911542</v>
  </rv>
  <rv s="0">
    <fb>44977</fb>
    <v>1</v>
  </rv>
  <rv s="1">
    <v>20-2-2023</v>
    <v>564.79999999999995</v>
    <v>556</v>
    <v>570.79999999999995</v>
    <v>537.70000000000005</v>
    <v>1584</v>
    <v>230596798</v>
  </rv>
  <rv s="0">
    <fb>44976</fb>
    <v>1</v>
  </rv>
  <rv s="1">
    <v>19-2-2023</v>
    <v>544.29999999999995</v>
    <v>558</v>
    <v>551</v>
    <v>542</v>
    <v>1784</v>
    <v>363299377</v>
  </rv>
  <rv s="0">
    <fb>44975</fb>
    <v>1</v>
  </rv>
  <rv s="1">
    <v>18-2-2023</v>
    <v>532.9</v>
    <v>560</v>
    <v>533.20000000000005</v>
    <v>532.29999999999995</v>
    <v>1804</v>
    <v>238225911</v>
  </rv>
  <rv s="0">
    <fb>44974</fb>
    <v>1</v>
  </rv>
  <rv s="1">
    <v>17-2-2023</v>
    <v>529.70000000000005</v>
    <v>562</v>
    <v>532.29999999999995</v>
    <v>512.20000000000005</v>
    <v>1607</v>
    <v>357861877</v>
  </rv>
  <rv s="0">
    <fb>44973</fb>
    <v>1</v>
  </rv>
  <rv s="1">
    <v>16-2-2023</v>
    <v>532.29999999999995</v>
    <v>564</v>
    <v>533.4</v>
    <v>530.9</v>
    <v>1533</v>
    <v>185688227</v>
  </rv>
  <rv s="0">
    <fb>44972</fb>
    <v>1</v>
  </rv>
  <rv s="1">
    <v>15-2-2023</v>
    <v>534.5</v>
    <v>566</v>
    <v>535.5</v>
    <v>507</v>
    <v>1625</v>
    <v>127434926</v>
  </rv>
  <rv s="0">
    <fb>44971</fb>
    <v>1</v>
  </rv>
  <rv s="1">
    <v>14-2-2023</v>
    <v>526.4</v>
    <v>568</v>
    <v>543.20000000000005</v>
    <v>518.79999999999995</v>
    <v>1491</v>
    <v>225865801</v>
  </rv>
  <rv s="0">
    <fb>44970</fb>
    <v>1</v>
  </rv>
  <rv s="1">
    <v>13-2-2023</v>
    <v>532.1</v>
    <v>570</v>
    <v>544.9</v>
    <v>525.79999999999995</v>
    <v>1449</v>
    <v>265108010</v>
  </rv>
  <rv s="0">
    <fb>44969</fb>
    <v>1</v>
  </rv>
  <rv s="1">
    <v>12-2-2023</v>
    <v>533.6</v>
    <v>572</v>
    <v>549</v>
    <v>533.20000000000005</v>
    <v>1636</v>
    <v>236661866</v>
  </rv>
  <rv s="0">
    <fb>44968</fb>
    <v>1</v>
  </rv>
  <rv s="1">
    <v>11-2-2023</v>
    <v>532.5</v>
    <v>574</v>
    <v>533.5</v>
    <v>517.70000000000005</v>
    <v>1690</v>
    <v>359870900</v>
  </rv>
  <rv s="0">
    <fb>44967</fb>
    <v>1</v>
  </rv>
  <rv s="1">
    <v>10-2-2023</v>
    <v>535</v>
    <v>576</v>
    <v>535</v>
    <v>535</v>
    <v>1404</v>
    <v>388042447</v>
  </rv>
  <rv s="0">
    <fb>44966</fb>
    <v>1</v>
  </rv>
  <rv s="1">
    <v>9-2-2023</v>
    <v>530.79999999999995</v>
    <v>578</v>
    <v>532</v>
    <v>525.9</v>
    <v>1384</v>
    <v>138588188</v>
  </rv>
  <rv s="0">
    <fb>44965</fb>
    <v>1</v>
  </rv>
  <rv s="1">
    <v>8-2-2023</v>
    <v>505.6</v>
    <v>580</v>
    <v>533</v>
    <v>505.3</v>
    <v>1530</v>
    <v>260760871</v>
  </rv>
  <rv s="0">
    <fb>44964</fb>
    <v>1</v>
  </rv>
  <rv s="1">
    <v>7-2-2023</v>
    <v>534.1</v>
    <v>582</v>
    <v>534.29999999999995</v>
    <v>525.1</v>
    <v>1542</v>
    <v>142198332</v>
  </rv>
  <rv s="0">
    <fb>44963</fb>
    <v>1</v>
  </rv>
  <rv s="1">
    <v>6-2-2023</v>
    <v>525.29999999999995</v>
    <v>584</v>
    <v>529.9</v>
    <v>523.5</v>
    <v>1592</v>
    <v>323522432</v>
  </rv>
  <rv s="0">
    <fb>44962</fb>
    <v>1</v>
  </rv>
  <rv s="1">
    <v>5-2-2023</v>
    <v>523</v>
    <v>586</v>
    <v>523.20000000000005</v>
    <v>509</v>
    <v>1747</v>
    <v>215085884</v>
  </rv>
  <rv s="0">
    <fb>44961</fb>
    <v>1</v>
  </rv>
  <rv s="1">
    <v>4-2-2023</v>
    <v>523.79999999999995</v>
    <v>588</v>
    <v>524.29999999999995</v>
    <v>516.1</v>
    <v>1927</v>
    <v>204560167</v>
  </rv>
  <rv s="0">
    <fb>44960</fb>
    <v>1</v>
  </rv>
  <rv s="1">
    <v>3-2-2023</v>
    <v>524.9</v>
    <v>590</v>
    <v>525.20000000000005</v>
    <v>523.9</v>
    <v>1583</v>
    <v>146359291</v>
  </rv>
  <rv s="0">
    <fb>44959</fb>
    <v>1</v>
  </rv>
  <rv s="1">
    <v>2-2-2023</v>
    <v>518.29999999999995</v>
    <v>592</v>
    <v>526.1</v>
    <v>510.3</v>
    <v>1588</v>
    <v>244335645</v>
  </rv>
  <rv s="0">
    <fb>44958</fb>
    <v>1</v>
  </rv>
  <rv s="1">
    <v>1-2-2023</v>
    <v>527.9</v>
    <v>594</v>
    <v>528.1</v>
    <v>506</v>
    <v>1537</v>
    <v>206623562</v>
  </rv>
  <rv s="0">
    <fb>44957</fb>
    <v>1</v>
  </rv>
  <rv s="1">
    <v>31-1-2023</v>
    <v>523.6</v>
    <v>596</v>
    <v>524.79999999999995</v>
    <v>500.4</v>
    <v>1574</v>
    <v>194468116</v>
  </rv>
  <rv s="0">
    <fb>44956</fb>
    <v>1</v>
  </rv>
  <rv s="1">
    <v>30-1-2023</v>
    <v>529.29999999999995</v>
    <v>598</v>
    <v>530.1</v>
    <v>517.4</v>
    <v>1553</v>
    <v>162274265</v>
  </rv>
  <rv s="0">
    <fb>44955</fb>
    <v>1</v>
  </rv>
  <rv s="1">
    <v>29-1-2023</v>
    <v>515.20000000000005</v>
    <v>600</v>
    <v>529</v>
    <v>500</v>
    <v>1923</v>
    <v>284018713</v>
  </rv>
  <rv s="0">
    <fb>44954</fb>
    <v>1</v>
  </rv>
  <rv s="1">
    <v>28-1-2023</v>
    <v>529.20000000000005</v>
    <v>602</v>
    <v>530</v>
    <v>519.20000000000005</v>
    <v>1852</v>
    <v>192732178</v>
  </rv>
  <rv s="0">
    <fb>44953</fb>
    <v>1</v>
  </rv>
  <rv s="1">
    <v>27-1-2023</v>
    <v>530.1</v>
    <v>604</v>
    <v>531.1</v>
    <v>529</v>
    <v>1526</v>
    <v>159415020</v>
  </rv>
  <rv s="0">
    <fb>44952</fb>
    <v>1</v>
  </rv>
  <rv s="1">
    <v>26-1-2023</v>
    <v>530.29999999999995</v>
    <v>606</v>
    <v>530.79999999999995</v>
    <v>508.3</v>
    <v>1459</v>
    <v>152245014</v>
  </rv>
  <rv s="0">
    <fb>44951</fb>
    <v>1</v>
  </rv>
  <rv s="1">
    <v>25-1-2023</v>
    <v>524</v>
    <v>608</v>
    <v>527.9</v>
    <v>500.4</v>
    <v>1452</v>
    <v>184272563</v>
  </rv>
  <rv s="0">
    <fb>44950</fb>
    <v>1</v>
  </rv>
  <rv s="1">
    <v>24-1-2023</v>
    <v>518.9</v>
    <v>610</v>
    <v>520.70000000000005</v>
    <v>500</v>
    <v>1444</v>
    <v>258462665</v>
  </rv>
  <rv s="0">
    <fb>44949</fb>
    <v>1</v>
  </rv>
  <rv s="1">
    <v>23-1-2023</v>
    <v>520.29999999999995</v>
    <v>612</v>
    <v>520.70000000000005</v>
    <v>508.4</v>
    <v>1437</v>
    <v>165709456</v>
  </rv>
  <rv s="0">
    <fb>44948</fb>
    <v>1</v>
  </rv>
  <rv s="1">
    <v>22-1-2023</v>
    <v>525.5</v>
    <v>614</v>
    <v>529.5</v>
    <v>522.4</v>
    <v>1735</v>
    <v>232370304</v>
  </rv>
  <rv s="0">
    <fb>44947</fb>
    <v>1</v>
  </rv>
  <rv s="1">
    <v>21-1-2023</v>
    <v>512.4</v>
    <v>616</v>
    <v>531.1</v>
    <v>504</v>
    <v>1711</v>
    <v>196192814</v>
  </rv>
  <rv s="0">
    <fb>44946</fb>
    <v>1</v>
  </rv>
  <rv s="1">
    <v>20-1-2023</v>
    <v>534.4</v>
    <v>618</v>
    <v>534.9</v>
    <v>532.4</v>
    <v>1449</v>
    <v>154982710</v>
  </rv>
  <rv s="0">
    <fb>44945</fb>
    <v>1</v>
  </rv>
  <rv s="1">
    <v>19-1-2023</v>
    <v>523.70000000000005</v>
    <v>620</v>
    <v>534.9</v>
    <v>517</v>
    <v>1523</v>
    <v>333713167</v>
  </rv>
  <rv s="0">
    <fb>44944</fb>
    <v>1</v>
  </rv>
  <rv s="1">
    <v>18-1-2023</v>
    <v>528.29999999999995</v>
    <v>622</v>
    <v>532</v>
    <v>516.9</v>
    <v>1386</v>
    <v>163243137</v>
  </rv>
  <rv s="0">
    <fb>44943</fb>
    <v>1</v>
  </rv>
  <rv s="1">
    <v>17-1-2023</v>
    <v>525.4</v>
    <v>624</v>
    <v>525.79999999999995</v>
    <v>523.79999999999995</v>
    <v>1598</v>
    <v>224661455</v>
  </rv>
  <rv s="0">
    <fb>44942</fb>
    <v>1</v>
  </rv>
  <rv s="1">
    <v>16-1-2023</v>
    <v>526.20000000000005</v>
    <v>626</v>
    <v>527</v>
    <v>521</v>
    <v>1629</v>
    <v>197018603</v>
  </rv>
  <rv s="0">
    <fb>44941</fb>
    <v>1</v>
  </rv>
  <rv s="1">
    <v>15-1-2023</v>
    <v>529.1</v>
    <v>628</v>
    <v>531.6</v>
    <v>516.20000000000005</v>
    <v>1824</v>
    <v>189050785</v>
  </rv>
  <rv s="0">
    <fb>44940</fb>
    <v>1</v>
  </rv>
  <rv s="1">
    <v>14-1-2023</v>
    <v>532.9</v>
    <v>630</v>
    <v>544.9</v>
    <v>519.4</v>
    <v>1832</v>
    <v>240601224</v>
  </rv>
  <rv s="0">
    <fb>44939</fb>
    <v>1</v>
  </rv>
  <rv s="1">
    <v>13-1-2023</v>
    <v>534.29999999999995</v>
    <v>632</v>
    <v>534.29999999999995</v>
    <v>533.4</v>
    <v>1640</v>
    <v>270258258</v>
  </rv>
  <rv s="0">
    <fb>44938</fb>
    <v>1</v>
  </rv>
  <rv s="1">
    <v>12-1-2023</v>
    <v>525.29999999999995</v>
    <v>634</v>
    <v>526.1</v>
    <v>520.79999999999995</v>
    <v>1587</v>
    <v>267484827</v>
  </rv>
  <rv s="0">
    <fb>44937</fb>
    <v>1</v>
  </rv>
  <rv s="1">
    <v>11-1-2023</v>
    <v>526.5</v>
    <v>636</v>
    <v>527.20000000000005</v>
    <v>515</v>
    <v>1486</v>
    <v>156446184</v>
  </rv>
  <rv s="0">
    <fb>44936</fb>
    <v>1</v>
  </rv>
  <rv s="1">
    <v>10-1-2023</v>
    <v>522.4</v>
    <v>638</v>
    <v>529.4</v>
    <v>512.4</v>
    <v>1424</v>
    <v>175233298</v>
  </rv>
  <rv s="0">
    <fb>44935</fb>
    <v>1</v>
  </rv>
  <rv s="1">
    <v>9-1-2023</v>
    <v>529.70000000000005</v>
    <v>640</v>
    <v>531.79999999999995</v>
    <v>526</v>
    <v>1498</v>
    <v>149283791</v>
  </rv>
  <rv s="0">
    <fb>44934</fb>
    <v>1</v>
  </rv>
  <rv s="1">
    <v>8-1-2023</v>
    <v>528.9</v>
    <v>642</v>
    <v>529.5</v>
    <v>510</v>
    <v>1710</v>
    <v>249382922</v>
  </rv>
  <rv s="0">
    <fb>44933</fb>
    <v>1</v>
  </rv>
  <rv s="1">
    <v>7-1-2023</v>
    <v>531.20000000000005</v>
    <v>644</v>
    <v>531.79999999999995</v>
    <v>522.29999999999995</v>
    <v>1629</v>
    <v>218632284</v>
  </rv>
  <rv s="0">
    <fb>44932</fb>
    <v>1</v>
  </rv>
  <rv s="1">
    <v>6-1-2023</v>
    <v>531.9</v>
    <v>646</v>
    <v>532.20000000000005</v>
    <v>523</v>
    <v>1554</v>
    <v>217732793</v>
  </rv>
  <rv s="0">
    <fb>44931</fb>
    <v>1</v>
  </rv>
  <rv s="1">
    <v>5-1-2023</v>
    <v>532.6</v>
    <v>648</v>
    <v>533</v>
    <v>532.1</v>
    <v>1590</v>
    <v>171925233</v>
  </rv>
  <rv s="0">
    <fb>44930</fb>
    <v>1</v>
  </rv>
  <rv s="1">
    <v>4-1-2023</v>
    <v>526.79999999999995</v>
    <v>650</v>
    <v>533.29999999999995</v>
    <v>508</v>
    <v>1661</v>
    <v>298962023</v>
  </rv>
  <rv s="0">
    <fb>44929</fb>
    <v>1</v>
  </rv>
  <rv s="1">
    <v>3-1-2023</v>
    <v>534</v>
    <v>652</v>
    <v>534.20000000000005</v>
    <v>518.20000000000005</v>
    <v>1618</v>
    <v>136370526</v>
  </rv>
  <rv s="0">
    <fb>44928</fb>
    <v>1</v>
  </rv>
  <rv s="1">
    <v>2-1-2023</v>
    <v>518</v>
    <v>654</v>
    <v>534.29999999999995</v>
    <v>511</v>
    <v>1650</v>
    <v>309526910</v>
  </rv>
  <rv s="0">
    <fb>44927</fb>
    <v>1</v>
  </rv>
  <rv s="1">
    <v>1-1-2023</v>
    <v>519.4</v>
    <v>656</v>
    <v>520.5</v>
    <v>516</v>
    <v>1427</v>
    <v>161202084</v>
  </rv>
  <rv s="0">
    <fb>44926</fb>
    <v>1</v>
  </rv>
  <rv s="1">
    <v>31-12-2022</v>
    <v>518.20000000000005</v>
    <v>658</v>
    <v>519</v>
    <v>517.70000000000005</v>
    <v>1383</v>
    <v>129509685</v>
  </rv>
  <rv s="0">
    <fb>44925</fb>
    <v>1</v>
  </rv>
  <rv s="1">
    <v>30-12-2022</v>
    <v>502.7</v>
    <v>660</v>
    <v>515</v>
    <v>498</v>
    <v>1489</v>
    <v>297730917</v>
  </rv>
  <rv s="0">
    <fb>44924</fb>
    <v>1</v>
  </rv>
  <rv s="1">
    <v>29-12-2022</v>
    <v>504</v>
    <v>662</v>
    <v>509.2</v>
    <v>497.3</v>
    <v>1328</v>
    <v>227624461</v>
  </rv>
  <rv s="0">
    <fb>44923</fb>
    <v>1</v>
  </rv>
  <rv s="1">
    <v>28-12-2022</v>
    <v>502.3</v>
    <v>664</v>
    <v>502.9</v>
    <v>502</v>
    <v>1353</v>
    <v>159512874</v>
  </rv>
  <rv s="0">
    <fb>44922</fb>
    <v>1</v>
  </rv>
  <rv s="1">
    <v>27-12-2022</v>
    <v>509.2</v>
    <v>666</v>
    <v>509.6</v>
    <v>504.7</v>
    <v>1422</v>
    <v>175776982</v>
  </rv>
  <rv s="0">
    <fb>44921</fb>
    <v>1</v>
  </rv>
  <rv s="1">
    <v>26-12-2022</v>
    <v>483.5</v>
    <v>668</v>
    <v>483.6</v>
    <v>478.7</v>
    <v>1428</v>
    <v>179202337</v>
  </rv>
  <rv s="0">
    <fb>44920</fb>
    <v>1</v>
  </rv>
  <rv s="1">
    <v>25-12-2022</v>
    <v>483.8</v>
    <v>670</v>
    <v>484</v>
    <v>482.7</v>
    <v>1359</v>
    <v>136729605</v>
  </rv>
  <rv s="0">
    <fb>44919</fb>
    <v>1</v>
  </rv>
  <rv s="1">
    <v>24-12-2022</v>
    <v>480.8</v>
    <v>672</v>
    <v>483.7</v>
    <v>470.8</v>
    <v>1482</v>
    <v>189677957</v>
  </rv>
  <rv s="0">
    <fb>44918</fb>
    <v>1</v>
  </rv>
  <rv s="1">
    <v>23-12-2022</v>
    <v>482.9</v>
    <v>674</v>
    <v>484.6</v>
    <v>469.4</v>
    <v>1525</v>
    <v>310137183</v>
  </rv>
  <rv s="0">
    <fb>44917</fb>
    <v>1</v>
  </rv>
  <rv s="1">
    <v>22-12-2022</v>
    <v>485</v>
    <v>676</v>
    <v>488</v>
    <v>448</v>
    <v>1538</v>
    <v>318560458</v>
  </rv>
  <rv s="0">
    <fb>44916</fb>
    <v>1</v>
  </rv>
  <rv s="1">
    <v>21-12-2022</v>
    <v>467.1</v>
    <v>678</v>
    <v>470</v>
    <v>466.9</v>
    <v>1469</v>
    <v>174109842</v>
  </rv>
  <rv s="0">
    <fb>44915</fb>
    <v>1</v>
  </rv>
  <rv s="1">
    <v>20-12-2022</v>
    <v>425</v>
    <v>680</v>
    <v>451.1</v>
    <v>420.8</v>
    <v>1548</v>
    <v>320574179</v>
  </rv>
  <rv s="0">
    <fb>44914</fb>
    <v>1</v>
  </rv>
  <rv s="1">
    <v>19-12-2022</v>
    <v>415.6</v>
    <v>682</v>
    <v>418.9</v>
    <v>412.7</v>
    <v>1438</v>
    <v>295972006</v>
  </rv>
  <rv s="0">
    <fb>44913</fb>
    <v>1</v>
  </rv>
  <rv s="1">
    <v>18-12-2022</v>
    <v>409</v>
    <v>684</v>
    <v>410</v>
    <v>408.6</v>
    <v>1885</v>
    <v>458970739</v>
  </rv>
  <rv s="0">
    <fb>44912</fb>
    <v>1</v>
  </rv>
  <rv s="1">
    <v>17-12-2022</v>
    <v>408.6</v>
    <v>686</v>
    <v>408.9</v>
    <v>408</v>
    <v>1917</v>
    <v>224824964</v>
  </rv>
  <rv s="0">
    <fb>44911</fb>
    <v>1</v>
  </rv>
  <rv s="1">
    <v>16-12-2022</v>
    <v>408</v>
    <v>688</v>
    <v>410.2</v>
    <v>382</v>
    <v>1630</v>
    <v>263887886</v>
  </rv>
  <rv s="0">
    <fb>44910</fb>
    <v>1</v>
  </rv>
  <rv s="1">
    <v>15-12-2022</v>
    <v>412.8</v>
    <v>690</v>
    <v>414.7</v>
    <v>375.6</v>
    <v>1582</v>
    <v>244229021</v>
  </rv>
  <rv s="0">
    <fb>44909</fb>
    <v>1</v>
  </rv>
  <rv s="1">
    <v>14-12-2022</v>
    <v>400</v>
    <v>692</v>
    <v>419.8</v>
    <v>383.4</v>
    <v>1658</v>
    <v>263745964</v>
  </rv>
  <rv s="0">
    <fb>44908</fb>
    <v>1</v>
  </rv>
  <rv s="1">
    <v>13-12-2022</v>
    <v>425.4</v>
    <v>694</v>
    <v>426.7</v>
    <v>400.4</v>
    <v>1645</v>
    <v>251392171</v>
  </rv>
  <rv s="0">
    <fb>44907</fb>
    <v>1</v>
  </rv>
  <rv s="1">
    <v>12-12-2022</v>
    <v>426.1</v>
    <v>696</v>
    <v>428.8</v>
    <v>400</v>
    <v>1745</v>
    <v>385545988</v>
  </rv>
  <rv s="0">
    <fb>44906</fb>
    <v>1</v>
  </rv>
  <rv s="1">
    <v>11-12-2022</v>
    <v>472.8</v>
    <v>698</v>
    <v>474</v>
    <v>450</v>
    <v>1927</v>
    <v>271377383</v>
  </rv>
  <rv s="0">
    <fb>44905</fb>
    <v>1</v>
  </rv>
  <rv s="1">
    <v>10-12-2022</v>
    <v>453.5</v>
    <v>700</v>
    <v>484.2</v>
    <v>443</v>
    <v>1726</v>
    <v>296505196</v>
  </rv>
  <rv s="0">
    <fb>44904</fb>
    <v>1</v>
  </rv>
  <rv s="1">
    <v>9-12-2022</v>
    <v>450.5</v>
    <v>702</v>
    <v>502.1</v>
    <v>433.5</v>
    <v>1556</v>
    <v>305227351</v>
  </rv>
  <rv s="0">
    <fb>44903</fb>
    <v>1</v>
  </rv>
  <rv s="1">
    <v>8-12-2022</v>
    <v>499.9</v>
    <v>704</v>
    <v>518.4</v>
    <v>486.9</v>
    <v>1656</v>
    <v>277069262</v>
  </rv>
  <rv s="0">
    <fb>44902</fb>
    <v>1</v>
  </rv>
  <rv s="1">
    <v>7-12-2022</v>
    <v>540</v>
    <v>706</v>
    <v>576.70000000000005</v>
    <v>522</v>
    <v>1619</v>
    <v>171047413</v>
  </rv>
  <rv s="0">
    <fb>44901</fb>
    <v>1</v>
  </rv>
  <rv s="1">
    <v>6-12-2022</v>
    <v>550</v>
    <v>708</v>
    <v>595.9</v>
    <v>535.4</v>
    <v>1520</v>
    <v>255436174</v>
  </rv>
  <rv s="0">
    <fb>44900</fb>
    <v>1</v>
  </rv>
  <rv s="1">
    <v>5-12-2022</v>
    <v>596.4</v>
    <v>710</v>
    <v>597.9</v>
    <v>573</v>
    <v>1504</v>
    <v>214603815</v>
  </rv>
  <rv s="0">
    <fb>44899</fb>
    <v>1</v>
  </rv>
  <rv s="1">
    <v>4-12-2022</v>
    <v>545.20000000000005</v>
    <v>712</v>
    <v>545.6</v>
    <v>543.20000000000005</v>
    <v>1971</v>
    <v>194917648</v>
  </rv>
  <rv s="0">
    <fb>44898</fb>
    <v>1</v>
  </rv>
  <rv s="1">
    <v>3-12-2022</v>
    <v>542</v>
    <v>714</v>
    <v>542.70000000000005</v>
    <v>497</v>
    <v>1817</v>
    <v>183669466</v>
  </rv>
  <rv s="0">
    <fb>44897</fb>
    <v>1</v>
  </rv>
  <rv s="1">
    <v>2-12-2022</v>
    <v>520</v>
    <v>716</v>
    <v>537</v>
    <v>502.2</v>
    <v>1609</v>
    <v>367125480</v>
  </rv>
  <rv s="0">
    <fb>44896</fb>
    <v>1</v>
  </rv>
  <rv s="1">
    <v>1-12-2022</v>
    <v>545.6</v>
    <v>718</v>
    <v>546</v>
    <v>544.70000000000005</v>
    <v>1602</v>
    <v>138395129</v>
  </rv>
  <rv s="0">
    <fb>44895</fb>
    <v>1</v>
  </rv>
  <rv s="1">
    <v>30-11-2022</v>
    <v>546.6</v>
    <v>720</v>
    <v>547.20000000000005</v>
    <v>516.29999999999995</v>
    <v>1759</v>
    <v>304713560</v>
  </rv>
  <rv s="0">
    <fb>44894</fb>
    <v>1</v>
  </rv>
  <rv s="1">
    <v>29-11-2022</v>
    <v>547.4</v>
    <v>722</v>
    <v>547.6</v>
    <v>520.5</v>
    <v>1635</v>
    <v>165183499</v>
  </rv>
  <rv s="0">
    <fb>44893</fb>
    <v>1</v>
  </rv>
  <rv s="1">
    <v>28-11-2022</v>
    <v>512.70000000000005</v>
    <v>724</v>
    <v>520</v>
    <v>510.6</v>
    <v>1683</v>
    <v>283894047</v>
  </rv>
  <rv s="0">
    <fb>44892</fb>
    <v>1</v>
  </rv>
  <rv s="1">
    <v>27-11-2022</v>
    <v>489.5</v>
    <v>726</v>
    <v>507.6</v>
    <v>483</v>
    <v>2152</v>
    <v>367867449</v>
  </rv>
  <rv s="0">
    <fb>44891</fb>
    <v>1</v>
  </rv>
  <rv s="1">
    <v>26-11-2022</v>
    <v>506.9</v>
    <v>728</v>
    <v>507.5</v>
    <v>505.9</v>
    <v>2009</v>
    <v>165876805</v>
  </rv>
  <rv s="0">
    <fb>44890</fb>
    <v>1</v>
  </rv>
  <rv s="1">
    <v>25-11-2022</v>
    <v>505.4</v>
    <v>730</v>
    <v>506.7</v>
    <v>498.9</v>
    <v>1734</v>
    <v>150689737</v>
  </rv>
  <rv s="0">
    <fb>44889</fb>
    <v>1</v>
  </rv>
  <rv s="1">
    <v>24-11-2022</v>
    <v>498.5</v>
    <v>732</v>
    <v>499</v>
    <v>482</v>
    <v>1773</v>
    <v>292277140</v>
  </rv>
  <rv s="0">
    <fb>44888</fb>
    <v>1</v>
  </rv>
  <rv s="1">
    <v>23-11-2022</v>
    <v>498.9</v>
    <v>734</v>
    <v>500</v>
    <v>487.3</v>
    <v>1749</v>
    <v>222261403</v>
  </rv>
  <rv s="0">
    <fb>44887</fb>
    <v>1</v>
  </rv>
  <rv s="1">
    <v>22-11-2022</v>
    <v>503.9</v>
    <v>736</v>
    <v>504.5</v>
    <v>496</v>
    <v>1726</v>
    <v>171002271</v>
  </rv>
  <rv s="0">
    <fb>44886</fb>
    <v>1</v>
  </rv>
  <rv s="1">
    <v>21-11-2022</v>
    <v>501.6</v>
    <v>738</v>
    <v>502.3</v>
    <v>500</v>
    <v>1900</v>
    <v>239817722</v>
  </rv>
  <rv s="0">
    <fb>44885</fb>
    <v>1</v>
  </rv>
  <rv s="1">
    <v>20-11-2022</v>
    <v>500</v>
    <v>740</v>
    <v>501.3</v>
    <v>496.6</v>
    <v>2404</v>
    <v>235761488</v>
  </rv>
  <rv s="0">
    <fb>44884</fb>
    <v>1</v>
  </rv>
  <rv s="1">
    <v>19-11-2022</v>
    <v>500.3</v>
    <v>742</v>
    <v>506.9</v>
    <v>478.1</v>
    <v>2145</v>
    <v>307722088</v>
  </rv>
  <rv s="0">
    <fb>44883</fb>
    <v>1</v>
  </rv>
  <rv s="1">
    <v>18-11-2022</v>
    <v>507</v>
    <v>744</v>
    <v>509.8</v>
    <v>476.7</v>
    <v>1789</v>
    <v>277887449</v>
  </rv>
  <rv s="0">
    <fb>44882</fb>
    <v>1</v>
  </rv>
  <rv s="1">
    <v>17-11-2022</v>
    <v>511</v>
    <v>746</v>
    <v>511.8</v>
    <v>498.3</v>
    <v>1946</v>
    <v>204090886</v>
  </rv>
  <rv s="0">
    <fb>44881</fb>
    <v>1</v>
  </rv>
  <rv s="1">
    <v>16-11-2022</v>
    <v>489.7</v>
    <v>748</v>
    <v>496.7</v>
    <v>479.1</v>
    <v>1847</v>
    <v>342275857</v>
  </rv>
  <rv s="0">
    <fb>44880</fb>
    <v>1</v>
  </rv>
  <rv s="1">
    <v>15-11-2022</v>
    <v>479.7</v>
    <v>750</v>
    <v>494.7</v>
    <v>478.6</v>
    <v>1928</v>
    <v>278565119</v>
  </rv>
  <rv s="0">
    <fb>44879</fb>
    <v>1</v>
  </rv>
  <rv s="1">
    <v>14-11-2022</v>
    <v>511</v>
    <v>752</v>
    <v>512.6</v>
    <v>485.1</v>
    <v>1925</v>
    <v>222936342</v>
  </rv>
  <rv s="0">
    <fb>44878</fb>
    <v>1</v>
  </rv>
  <rv s="1">
    <v>13-11-2022</v>
    <v>513.9</v>
    <v>754</v>
    <v>514.79999999999995</v>
    <v>489.6</v>
    <v>2511</v>
    <v>252541109</v>
  </rv>
  <rv s="0">
    <fb>44877</fb>
    <v>1</v>
  </rv>
  <rv s="1">
    <v>12-11-2022</v>
    <v>478.6</v>
    <v>756</v>
    <v>517</v>
    <v>470.5</v>
    <v>2132</v>
    <v>311405716</v>
  </rv>
  <rv s="0">
    <fb>44876</fb>
    <v>1</v>
  </rv>
  <rv s="1">
    <v>11-11-2022</v>
    <v>539.4</v>
    <v>758</v>
    <v>547.79999999999995</v>
    <v>450.2</v>
    <v>1993</v>
    <v>188730892</v>
  </rv>
  <rv s="0">
    <fb>44875</fb>
    <v>1</v>
  </rv>
  <rv s="1">
    <v>10-11-2022</v>
    <v>474.6</v>
    <v>760</v>
    <v>474.6</v>
    <v>463</v>
    <v>1954</v>
    <v>437665157</v>
  </rv>
  <rv s="0">
    <fb>44874</fb>
    <v>1</v>
  </rv>
  <rv s="1">
    <v>9-11-2022</v>
    <v>461</v>
    <v>762</v>
    <v>461.9</v>
    <v>429.3</v>
    <v>1717</v>
    <v>217470985</v>
  </rv>
  <rv s="0">
    <fb>44873</fb>
    <v>1</v>
  </rv>
  <rv s="1">
    <v>8-11-2022</v>
    <v>449.2</v>
    <v>764</v>
    <v>456.9</v>
    <v>437</v>
    <v>1599</v>
    <v>276814484</v>
  </rv>
  <rv s="0">
    <fb>44872</fb>
    <v>1</v>
  </rv>
  <rv s="1">
    <v>7-11-2022</v>
    <v>440</v>
    <v>766</v>
    <v>456.7</v>
    <v>430</v>
    <v>1257</v>
    <v>341506645</v>
  </rv>
  <rv s="0">
    <fb>44871</fb>
    <v>1</v>
  </rv>
  <rv s="1">
    <v>6-11-2022</v>
    <v>442.5</v>
    <v>768</v>
    <v>461.9</v>
    <v>432</v>
    <v>1445</v>
    <v>311496098</v>
  </rv>
  <rv s="0">
    <fb>44870</fb>
    <v>1</v>
  </rv>
  <rv s="1">
    <v>5-11-2022</v>
    <v>450</v>
    <v>770</v>
    <v>469.5</v>
    <v>440</v>
    <v>1223</v>
    <v>215191522</v>
  </rv>
  <rv s="0">
    <fb>44869</fb>
    <v>1</v>
  </rv>
  <rv s="1">
    <v>4-11-2022</v>
    <v>458</v>
    <v>772</v>
    <v>467.5</v>
    <v>450</v>
    <v>1251</v>
    <v>313439445</v>
  </rv>
  <rv s="0">
    <fb>44868</fb>
    <v>1</v>
  </rv>
  <rv s="1">
    <v>3-11-2022</v>
    <v>486.1</v>
    <v>774</v>
    <v>486.8</v>
    <v>483.7</v>
    <v>998</v>
    <v>141050658</v>
  </rv>
  <rv s="0">
    <fb>44867</fb>
    <v>1</v>
  </rv>
  <rv s="1">
    <v>2-11-2022</v>
    <v>476.7</v>
    <v>776</v>
    <v>488.7</v>
    <v>451.7</v>
    <v>1050</v>
    <v>210790425</v>
  </rv>
  <rv s="0">
    <fb>44866</fb>
    <v>1</v>
  </rv>
  <rv s="1">
    <v>1-11-2022</v>
    <v>495.9</v>
    <v>778</v>
    <v>499.6</v>
    <v>477</v>
    <v>1055</v>
    <v>151240415</v>
  </rv>
  <rv s="0">
    <fb>44865</fb>
    <v>1</v>
  </rv>
  <rv s="1">
    <v>31-10-2022</v>
    <v>474</v>
    <v>780</v>
    <v>478</v>
    <v>453.5</v>
    <v>933</v>
    <v>196368499</v>
  </rv>
  <rv s="0">
    <fb>44864</fb>
    <v>1</v>
  </rv>
  <rv s="1">
    <v>30-10-2022</v>
    <v>451.4</v>
    <v>782</v>
    <v>456.4</v>
    <v>439.6</v>
    <v>1163</v>
    <v>351509610</v>
  </rv>
  <rv s="0">
    <fb>44863</fb>
    <v>1</v>
  </rv>
  <rv s="1">
    <v>29-10-2022</v>
    <v>424.7</v>
    <v>784</v>
    <v>433.8</v>
    <v>419.2</v>
    <v>1241</v>
    <v>281168076</v>
  </rv>
  <rv s="0">
    <fb>44862</fb>
    <v>1</v>
  </rv>
  <rv s="1">
    <v>28-10-2022</v>
    <v>427.5</v>
    <v>786</v>
    <v>428.8</v>
    <v>416.3</v>
    <v>1074</v>
    <v>167052704</v>
  </rv>
  <rv s="0">
    <fb>44861</fb>
    <v>1</v>
  </rv>
  <rv s="1">
    <v>27-10-2022</v>
    <v>419.7</v>
    <v>788</v>
    <v>430.4</v>
    <v>413.8</v>
    <v>1110</v>
    <v>176887885</v>
  </rv>
  <rv s="0">
    <fb>44860</fb>
    <v>1</v>
  </rv>
  <rv s="1">
    <v>26-10-2022</v>
    <v>429</v>
    <v>790</v>
    <v>438.1</v>
    <v>425.5</v>
    <v>1042</v>
    <v>199262701</v>
  </rv>
  <rv s="0">
    <fb>44859</fb>
    <v>1</v>
  </rv>
  <rv s="1">
    <v>25-10-2022</v>
    <v>445</v>
    <v>792</v>
    <v>448.9</v>
    <v>416</v>
    <v>952</v>
    <v>91481187</v>
  </rv>
  <rv s="0">
    <fb>44858</fb>
    <v>1</v>
  </rv>
  <rv s="1">
    <v>24-10-2022</v>
    <v>430.8</v>
    <v>794</v>
    <v>456</v>
    <v>425.6</v>
    <v>972</v>
    <v>152097838</v>
  </rv>
  <rv s="0">
    <fb>44857</fb>
    <v>1</v>
  </rv>
  <rv s="1">
    <v>23-10-2022</v>
    <v>437.2</v>
    <v>796</v>
    <v>446.1</v>
    <v>434.4</v>
    <v>1226</v>
    <v>218819020</v>
  </rv>
  <rv s="0">
    <fb>44856</fb>
    <v>1</v>
  </rv>
  <rv s="1">
    <v>22-10-2022</v>
    <v>444.3</v>
    <v>798</v>
    <v>444.4</v>
    <v>443</v>
    <v>1117</v>
    <v>193927762</v>
  </rv>
  <rv s="0">
    <fb>44855</fb>
    <v>1</v>
  </rv>
  <rv s="1">
    <v>21-10-2022</v>
    <v>444.2</v>
    <v>800</v>
    <v>444.4</v>
    <v>429.2</v>
    <v>986</v>
    <v>174169398</v>
  </rv>
  <rv s="0">
    <fb>44854</fb>
    <v>1</v>
  </rv>
  <rv s="1">
    <v>20-10-2022</v>
    <v>445.2</v>
    <v>802</v>
    <v>445.9</v>
    <v>433.3</v>
    <v>828</v>
    <v>72015653</v>
  </rv>
  <rv s="0">
    <fb>44853</fb>
    <v>1</v>
  </rv>
  <rv s="1">
    <v>19-10-2022</v>
    <v>414</v>
    <v>804</v>
    <v>446.3</v>
    <v>413.3</v>
    <v>987</v>
    <v>180091116</v>
  </rv>
  <rv s="0">
    <fb>44852</fb>
    <v>1</v>
  </rv>
  <rv s="1">
    <v>18-10-2022</v>
    <v>449.5</v>
    <v>806</v>
    <v>453.7</v>
    <v>419.3</v>
    <v>887</v>
    <v>103224435</v>
  </rv>
  <rv s="0">
    <fb>44851</fb>
    <v>1</v>
  </rv>
  <rv s="1">
    <v>17-10-2022</v>
    <v>459.4</v>
    <v>808</v>
    <v>464.9</v>
    <v>449.9</v>
    <v>1056</v>
    <v>98992899</v>
  </rv>
  <rv s="0">
    <fb>44850</fb>
    <v>1</v>
  </rv>
  <rv s="1">
    <v>16-10-2022</v>
    <v>427</v>
    <v>810</v>
    <v>469.9</v>
    <v>410.1</v>
    <v>1251</v>
    <v>133386532</v>
  </rv>
  <rv s="0">
    <fb>44849</fb>
    <v>1</v>
  </rv>
  <rv s="1">
    <v>15-10-2022</v>
    <v>394.5</v>
    <v>812</v>
    <v>394.5</v>
    <v>394.5</v>
    <v>1113</v>
    <v>146759712</v>
  </rv>
  <rv s="0">
    <fb>44848</fb>
    <v>1</v>
  </rv>
  <rv s="1">
    <v>14-10-2022</v>
    <v>385</v>
    <v>814</v>
    <v>385.7</v>
    <v>384.9</v>
    <v>993</v>
    <v>200810244</v>
  </rv>
  <rv s="0">
    <fb>44847</fb>
    <v>1</v>
  </rv>
  <rv s="1">
    <v>13-10-2022</v>
    <v>384.9</v>
    <v>816</v>
    <v>385</v>
    <v>378.7</v>
    <v>1075</v>
    <v>225300989</v>
  </rv>
  <rv s="0">
    <fb>44846</fb>
    <v>1</v>
  </rv>
  <rv s="1">
    <v>12-10-2022</v>
    <v>383.7</v>
    <v>818</v>
    <v>384.8</v>
    <v>383.6</v>
    <v>998</v>
    <v>179786534</v>
  </rv>
  <rv s="0">
    <fb>44845</fb>
    <v>1</v>
  </rv>
  <rv s="1">
    <v>11-10-2022</v>
    <v>383.4</v>
    <v>820</v>
    <v>383.6</v>
    <v>379.5</v>
    <v>1008</v>
    <v>122599161</v>
  </rv>
  <rv s="0">
    <fb>44844</fb>
    <v>1</v>
  </rv>
  <rv s="1">
    <v>10-10-2022</v>
    <v>380</v>
    <v>822</v>
    <v>385.6</v>
    <v>374.8</v>
    <v>1065</v>
    <v>130496441</v>
  </rv>
  <rv s="0">
    <fb>44843</fb>
    <v>1</v>
  </rv>
  <rv s="1">
    <v>9-10-2022</v>
    <v>379</v>
    <v>824</v>
    <v>386.6</v>
    <v>376.2</v>
    <v>1136</v>
    <v>212685308</v>
  </rv>
  <rv s="0">
    <fb>44842</fb>
    <v>1</v>
  </rv>
  <rv s="1">
    <v>8-10-2022</v>
    <v>387.4</v>
    <v>826</v>
    <v>387.9</v>
    <v>375.2</v>
    <v>1183</v>
    <v>220314315</v>
  </rv>
  <rv s="0">
    <fb>44841</fb>
    <v>1</v>
  </rv>
  <rv s="1">
    <v>7-10-2022</v>
    <v>371.2</v>
    <v>828</v>
    <v>391.2</v>
    <v>363.4</v>
    <v>961</v>
    <v>113729261</v>
  </rv>
  <rv s="0">
    <fb>44840</fb>
    <v>1</v>
  </rv>
  <rv s="1">
    <v>6-10-2022</v>
    <v>392.8</v>
    <v>830</v>
    <v>393</v>
    <v>357.3</v>
    <v>971</v>
    <v>93702090</v>
  </rv>
  <rv s="0">
    <fb>44839</fb>
    <v>1</v>
  </rv>
  <rv s="1">
    <v>5-10-2022</v>
    <v>352.1</v>
    <v>832</v>
    <v>374.2</v>
    <v>351.9</v>
    <v>993</v>
    <v>274600248</v>
  </rv>
  <rv s="0">
    <fb>44838</fb>
    <v>1</v>
  </rv>
  <rv s="1">
    <v>4-10-2022</v>
    <v>392.8</v>
    <v>834</v>
    <v>393</v>
    <v>357.3</v>
    <v>926</v>
    <v>97542633</v>
  </rv>
  <rv s="0">
    <fb>44837</fb>
    <v>1</v>
  </rv>
  <rv s="1">
    <v>3-10-2022</v>
    <v>376.1</v>
    <v>836</v>
    <v>393.8</v>
    <v>362</v>
    <v>1047</v>
    <v>284271685</v>
  </rv>
  <rv s="0">
    <fb>44836</fb>
    <v>1</v>
  </rv>
  <rv s="1">
    <v>2-10-2022</v>
    <v>391.3</v>
    <v>838</v>
    <v>393.9</v>
    <v>388.5</v>
    <v>1308</v>
    <v>129350637</v>
  </rv>
  <rv s="0">
    <fb>44835</fb>
    <v>1</v>
  </rv>
  <rv s="1">
    <v>1-10-2022</v>
    <v>375</v>
    <v>840</v>
    <v>390</v>
    <v>373.5</v>
    <v>1173</v>
    <v>194567566</v>
  </rv>
  <rv s="2">
    <v>0</v>
  </rv>
  <rv s="0">
    <fb>37</fb>
    <v>2</v>
  </rv>
  <rv s="3">
    <v>Market history for Isogen in The Forge</v>
    <v>0</v>
    <v>Market history data</v>
    <v>842</v>
    <v>843</v>
    <v>10000002</v>
    <v>37</v>
  </rv>
  <rv s="1">
    <v>27-11-2023</v>
    <v>4.25</v>
    <v>0</v>
    <v>4.3</v>
    <v>4.18</v>
    <v>2248</v>
    <v>5069427205</v>
  </rv>
  <rv s="1">
    <v>27-11-2023</v>
    <v>10.119999999999999</v>
    <v>0</v>
    <v>10.220000000000001</v>
    <v>9</v>
    <v>2097</v>
    <v>4075639574</v>
  </rv>
  <rv s="1">
    <v>27-11-2023</v>
    <v>52.52</v>
    <v>0</v>
    <v>54.8</v>
    <v>50.58</v>
    <v>1870</v>
    <v>645419081</v>
  </rv>
  <rv s="1">
    <v>27-11-2023</v>
    <v>1110</v>
    <v>0</v>
    <v>1113</v>
    <v>1081</v>
    <v>1370</v>
    <v>45476464</v>
  </rv>
  <rv s="1">
    <v>27-11-2023</v>
    <v>1980</v>
    <v>0</v>
    <v>1986</v>
    <v>1940</v>
    <v>1350</v>
    <v>13208109</v>
  </rv>
  <rv s="1">
    <v>27-11-2023</v>
    <v>5500</v>
    <v>0</v>
    <v>5555</v>
    <v>5375</v>
    <v>1248</v>
    <v>10925424</v>
  </rv>
  <rv s="1">
    <v>26-11-2023</v>
    <v>4.2699999999999996</v>
    <v>2</v>
    <v>4.3</v>
    <v>4.08</v>
    <v>2792</v>
    <v>5699316135</v>
  </rv>
  <rv s="1">
    <v>26-11-2023</v>
    <v>10.19</v>
    <v>2</v>
    <v>10.23</v>
    <v>10.09</v>
    <v>2427</v>
    <v>2926817497</v>
  </rv>
  <rv s="1">
    <v>26-11-2023</v>
    <v>54.8</v>
    <v>2</v>
    <v>54.83</v>
    <v>54.34</v>
    <v>2159</v>
    <v>671166654</v>
  </rv>
  <rv s="1">
    <v>26-11-2023</v>
    <v>1139</v>
    <v>2</v>
    <v>1142</v>
    <v>1119</v>
    <v>1580</v>
    <v>44125514</v>
  </rv>
  <rv s="1">
    <v>26-11-2023</v>
    <v>1975</v>
    <v>2</v>
    <v>1979</v>
    <v>1949</v>
    <v>1618</v>
    <v>18645933</v>
  </rv>
  <rv s="1">
    <v>26-11-2023</v>
    <v>5500</v>
    <v>2</v>
    <v>5555</v>
    <v>5398</v>
    <v>1414</v>
    <v>9141207</v>
  </rv>
  <rv s="1">
    <v>25-11-2023</v>
    <v>4.25</v>
    <v>4</v>
    <v>4.29</v>
    <v>4.0599999999999996</v>
    <v>2543</v>
    <v>4636808329</v>
  </rv>
  <rv s="1">
    <v>25-11-2023</v>
    <v>10.18</v>
    <v>4</v>
    <v>10.199999999999999</v>
    <v>10.039999999999999</v>
    <v>2219</v>
    <v>1659082698</v>
  </rv>
  <rv s="1">
    <v>25-11-2023</v>
    <v>54.3</v>
    <v>4</v>
    <v>54.35</v>
    <v>50.01</v>
    <v>1985</v>
    <v>487621740</v>
  </rv>
  <rv s="1">
    <v>25-11-2023</v>
    <v>1135</v>
    <v>4</v>
    <v>1144</v>
    <v>1089</v>
    <v>1425</v>
    <v>42775706</v>
  </rv>
  <rv s="1">
    <v>25-11-2023</v>
    <v>1976</v>
    <v>4</v>
    <v>1980</v>
    <v>1804</v>
    <v>1401</v>
    <v>14198484</v>
  </rv>
  <rv s="1">
    <v>25-11-2023</v>
    <v>5617</v>
    <v>4</v>
    <v>5618</v>
    <v>5181</v>
    <v>1319</v>
    <v>7824825</v>
  </rv>
  <rv s="1">
    <v>24-11-2023</v>
    <v>4.16</v>
    <v>6</v>
    <v>4.18</v>
    <v>4.03</v>
    <v>2294</v>
    <v>6573563735</v>
  </rv>
  <rv s="1">
    <v>24-11-2023</v>
    <v>9.98</v>
    <v>6</v>
    <v>10</v>
    <v>9.5399999999999991</v>
    <v>1908</v>
    <v>2459718865</v>
  </rv>
  <rv s="1">
    <v>24-11-2023</v>
    <v>54.92</v>
    <v>6</v>
    <v>54.93</v>
    <v>53.8</v>
    <v>1799</v>
    <v>947442007</v>
  </rv>
  <rv s="1">
    <v>24-11-2023</v>
    <v>1155</v>
    <v>6</v>
    <v>1164</v>
    <v>1125</v>
    <v>1256</v>
    <v>61765691</v>
  </rv>
  <rv s="1">
    <v>24-11-2023</v>
    <v>1932</v>
    <v>6</v>
    <v>1994</v>
    <v>1920</v>
    <v>1277</v>
    <v>33609952</v>
  </rv>
  <rv s="1">
    <v>24-11-2023</v>
    <v>5585</v>
    <v>6</v>
    <v>5585</v>
    <v>5585</v>
    <v>1153</v>
    <v>10192645</v>
  </rv>
  <rv s="1">
    <v>23-11-2023</v>
    <v>4.28</v>
    <v>8</v>
    <v>4.3</v>
    <v>4.1900000000000004</v>
    <v>2250</v>
    <v>4491901511</v>
  </rv>
  <rv s="1">
    <v>23-11-2023</v>
    <v>10.16</v>
    <v>8</v>
    <v>10.24</v>
    <v>9.9499999999999993</v>
    <v>1946</v>
    <v>3021778692</v>
  </rv>
  <rv s="1">
    <v>23-11-2023</v>
    <v>64.95</v>
    <v>8</v>
    <v>64.95</v>
    <v>64.95</v>
    <v>1871</v>
    <v>1115031072</v>
  </rv>
  <rv s="1">
    <v>23-11-2023</v>
    <v>1167</v>
    <v>8</v>
    <v>1169</v>
    <v>1138</v>
    <v>1240</v>
    <v>28346043</v>
  </rv>
  <rv s="1">
    <v>23-11-2023</v>
    <v>1915</v>
    <v>8</v>
    <v>1915</v>
    <v>1915</v>
    <v>1248</v>
    <v>19474442</v>
  </rv>
  <rv s="1">
    <v>23-11-2023</v>
    <v>5499</v>
    <v>8</v>
    <v>5499</v>
    <v>5499</v>
    <v>1214</v>
    <v>8243331</v>
  </rv>
  <rv s="1">
    <v>22-11-2023</v>
    <v>4.26</v>
    <v>10</v>
    <v>4.3</v>
    <v>4.2</v>
    <v>2492</v>
    <v>6052117730</v>
  </rv>
  <rv s="1">
    <v>22-11-2023</v>
    <v>10.15</v>
    <v>10</v>
    <v>10.17</v>
    <v>9.94</v>
    <v>2100</v>
    <v>2518042583</v>
  </rv>
  <rv s="1">
    <v>22-11-2023</v>
    <v>52.56</v>
    <v>10</v>
    <v>52.71</v>
    <v>52.29</v>
    <v>1895</v>
    <v>679298998</v>
  </rv>
  <rv s="1">
    <v>22-11-2023</v>
    <v>1168</v>
    <v>10</v>
    <v>1170</v>
    <v>1136</v>
    <v>1356</v>
    <v>43670701</v>
  </rv>
  <rv s="1">
    <v>22-11-2023</v>
    <v>1913</v>
    <v>10</v>
    <v>1914</v>
    <v>1910</v>
    <v>1337</v>
    <v>19535937</v>
  </rv>
  <rv s="1">
    <v>22-11-2023</v>
    <v>5294</v>
    <v>10</v>
    <v>5343</v>
    <v>5281</v>
    <v>1257</v>
    <v>12381763</v>
  </rv>
  <rv s="1">
    <v>21-11-2023</v>
    <v>4.25</v>
    <v>12</v>
    <v>4.28</v>
    <v>4.0599999999999996</v>
    <v>2310</v>
    <v>6747113017</v>
  </rv>
  <rv s="1">
    <v>21-11-2023</v>
    <v>10.210000000000001</v>
    <v>12</v>
    <v>10.26</v>
    <v>9.9499999999999993</v>
    <v>1980</v>
    <v>2070905435</v>
  </rv>
  <rv s="1">
    <v>21-11-2023</v>
    <v>52.55</v>
    <v>12</v>
    <v>52.59</v>
    <v>50.01</v>
    <v>1791</v>
    <v>559741160</v>
  </rv>
  <rv s="1">
    <v>21-11-2023</v>
    <v>1198</v>
    <v>12</v>
    <v>1232</v>
    <v>1091</v>
    <v>1371</v>
    <v>56720584</v>
  </rv>
  <rv s="1">
    <v>21-11-2023</v>
    <v>1908</v>
    <v>12</v>
    <v>1912</v>
    <v>1812</v>
    <v>1227</v>
    <v>26338503</v>
  </rv>
  <rv s="1">
    <v>21-11-2023</v>
    <v>5244</v>
    <v>12</v>
    <v>5298</v>
    <v>5200</v>
    <v>1150</v>
    <v>10449821</v>
  </rv>
  <rv s="1">
    <v>20-11-2023</v>
    <v>4.1900000000000004</v>
    <v>14</v>
    <v>4.24</v>
    <v>4.17</v>
    <v>2349</v>
    <v>5351820769</v>
  </rv>
  <rv s="1">
    <v>20-11-2023</v>
    <v>10.19</v>
    <v>14</v>
    <v>10.26</v>
    <v>9.7100000000000009</v>
    <v>2103</v>
    <v>2394550566</v>
  </rv>
  <rv s="1">
    <v>20-11-2023</v>
    <v>52.54</v>
    <v>14</v>
    <v>52.65</v>
    <v>52</v>
    <v>1924</v>
    <v>609304883</v>
  </rv>
  <rv s="1">
    <v>20-11-2023</v>
    <v>1100</v>
    <v>14</v>
    <v>1209</v>
    <v>1087</v>
    <v>1426</v>
    <v>95186357</v>
  </rv>
  <rv s="1">
    <v>20-11-2023</v>
    <v>1884</v>
    <v>14</v>
    <v>1906</v>
    <v>1841</v>
    <v>1366</v>
    <v>23712960</v>
  </rv>
  <rv s="1">
    <v>20-11-2023</v>
    <v>5199</v>
    <v>14</v>
    <v>5343</v>
    <v>5014</v>
    <v>1236</v>
    <v>12259612</v>
  </rv>
  <rv s="1">
    <v>19-11-2023</v>
    <v>4.21</v>
    <v>16</v>
    <v>4.26</v>
    <v>4.05</v>
    <v>2655</v>
    <v>8379364345</v>
  </rv>
  <rv s="1">
    <v>19-11-2023</v>
    <v>10</v>
    <v>16</v>
    <v>10.039999999999999</v>
    <v>9.65</v>
    <v>2341</v>
    <v>2995054472</v>
  </rv>
  <rv s="1">
    <v>19-11-2023</v>
    <v>51</v>
    <v>16</v>
    <v>52.47</v>
    <v>49.25</v>
    <v>2051</v>
    <v>812515820</v>
  </rv>
  <rv s="1">
    <v>19-11-2023</v>
    <v>1169</v>
    <v>16</v>
    <v>1175</v>
    <v>1082</v>
    <v>1488</v>
    <v>64702706</v>
  </rv>
  <rv s="1">
    <v>19-11-2023</v>
    <v>1899</v>
    <v>16</v>
    <v>1907</v>
    <v>1848</v>
    <v>1440</v>
    <v>25466676</v>
  </rv>
  <rv s="1">
    <v>19-11-2023</v>
    <v>5070</v>
    <v>16</v>
    <v>5190</v>
    <v>4862</v>
    <v>1378</v>
    <v>13656244</v>
  </rv>
  <rv s="1">
    <v>18-11-2023</v>
    <v>4.25</v>
    <v>18</v>
    <v>4.28</v>
    <v>4.12</v>
    <v>2573</v>
    <v>5737288387</v>
  </rv>
  <rv s="1">
    <v>18-11-2023</v>
    <v>10.3</v>
    <v>18</v>
    <v>10.46</v>
    <v>10.039999999999999</v>
    <v>2292</v>
    <v>2676375919</v>
  </rv>
  <rv s="1">
    <v>18-11-2023</v>
    <v>51.04</v>
    <v>18</v>
    <v>52.61</v>
    <v>50.92</v>
    <v>2053</v>
    <v>873937920</v>
  </rv>
  <rv s="1">
    <v>18-11-2023</v>
    <v>1144</v>
    <v>18</v>
    <v>1148</v>
    <v>1087</v>
    <v>1576</v>
    <v>80881411</v>
  </rv>
  <rv s="1">
    <v>18-11-2023</v>
    <v>1928</v>
    <v>18</v>
    <v>1936</v>
    <v>1886</v>
    <v>1535</v>
    <v>26462937</v>
  </rv>
  <rv s="1">
    <v>18-11-2023</v>
    <v>5194</v>
    <v>18</v>
    <v>5195</v>
    <v>5083</v>
    <v>1408</v>
    <v>12666772</v>
  </rv>
  <rv s="1">
    <v>17-11-2023</v>
    <v>4.26</v>
    <v>20</v>
    <v>4.28</v>
    <v>4.08</v>
    <v>2353</v>
    <v>6040095264</v>
  </rv>
  <rv s="1">
    <v>17-11-2023</v>
    <v>10.17</v>
    <v>20</v>
    <v>10.19</v>
    <v>9.99</v>
    <v>2050</v>
    <v>2837034930</v>
  </rv>
  <rv s="1">
    <v>17-11-2023</v>
    <v>52.34</v>
    <v>20</v>
    <v>52.4</v>
    <v>51.07</v>
    <v>1845</v>
    <v>608179671</v>
  </rv>
  <rv s="1">
    <v>17-11-2023</v>
    <v>1143</v>
    <v>20</v>
    <v>1144</v>
    <v>1137</v>
    <v>1407</v>
    <v>66178940</v>
  </rv>
  <rv s="1">
    <v>17-11-2023</v>
    <v>1914</v>
    <v>20</v>
    <v>1918</v>
    <v>1875</v>
    <v>1425</v>
    <v>26744425</v>
  </rv>
  <rv s="1">
    <v>17-11-2023</v>
    <v>5078</v>
    <v>20</v>
    <v>5078</v>
    <v>5078</v>
    <v>1318</v>
    <v>16978146</v>
  </rv>
  <rv s="1">
    <v>16-11-2023</v>
    <v>4.25</v>
    <v>22</v>
    <v>4.26</v>
    <v>4.07</v>
    <v>2164</v>
    <v>4721552940</v>
  </rv>
  <rv s="1">
    <v>16-11-2023</v>
    <v>10.119999999999999</v>
    <v>22</v>
    <v>10.16</v>
    <v>10.050000000000001</v>
    <v>1887</v>
    <v>2831144958</v>
  </rv>
  <rv s="1">
    <v>16-11-2023</v>
    <v>52.67</v>
    <v>22</v>
    <v>52.8</v>
    <v>51.03</v>
    <v>1760</v>
    <v>571615654</v>
  </rv>
  <rv s="1">
    <v>16-11-2023</v>
    <v>1130</v>
    <v>22</v>
    <v>1145</v>
    <v>1075</v>
    <v>1240</v>
    <v>37454480</v>
  </rv>
  <rv s="1">
    <v>16-11-2023</v>
    <v>1933</v>
    <v>22</v>
    <v>1935</v>
    <v>1880</v>
    <v>1277</v>
    <v>15999996</v>
  </rv>
  <rv s="1">
    <v>16-11-2023</v>
    <v>5002</v>
    <v>22</v>
    <v>5063</v>
    <v>4778</v>
    <v>1172</v>
    <v>6659668</v>
  </rv>
  <rv s="1">
    <v>15-11-2023</v>
    <v>4.2699999999999996</v>
    <v>24</v>
    <v>4.28</v>
    <v>4.17</v>
    <v>2121</v>
    <v>5105599770</v>
  </rv>
  <rv s="1">
    <v>15-11-2023</v>
    <v>10.32</v>
    <v>24</v>
    <v>10.37</v>
    <v>10.28</v>
    <v>1849</v>
    <v>2363672116</v>
  </rv>
  <rv s="1">
    <v>15-11-2023</v>
    <v>53.28</v>
    <v>24</v>
    <v>53.32</v>
    <v>51.78</v>
    <v>1723</v>
    <v>496741388</v>
  </rv>
  <rv s="1">
    <v>15-11-2023</v>
    <v>1153</v>
    <v>24</v>
    <v>1164</v>
    <v>1146</v>
    <v>1287</v>
    <v>67946602</v>
  </rv>
  <rv s="1">
    <v>15-11-2023</v>
    <v>1933</v>
    <v>24</v>
    <v>1936</v>
    <v>1859</v>
    <v>1298</v>
    <v>23465455</v>
  </rv>
  <rv s="1">
    <v>15-11-2023</v>
    <v>4984</v>
    <v>24</v>
    <v>4990</v>
    <v>4708</v>
    <v>1134</v>
    <v>9908246</v>
  </rv>
  <rv s="1">
    <v>14-11-2023</v>
    <v>4.1900000000000004</v>
    <v>26</v>
    <v>4.29</v>
    <v>4</v>
    <v>2134</v>
    <v>6128675566</v>
  </rv>
  <rv s="1">
    <v>14-11-2023</v>
    <v>10.45</v>
    <v>26</v>
    <v>10.47</v>
    <v>10.39</v>
    <v>1930</v>
    <v>2356470928</v>
  </rv>
  <rv s="1">
    <v>14-11-2023</v>
    <v>52.49</v>
    <v>26</v>
    <v>52.9</v>
    <v>50.98</v>
    <v>1722</v>
    <v>616224867</v>
  </rv>
  <rv s="1">
    <v>14-11-2023</v>
    <v>1170</v>
    <v>26</v>
    <v>1180</v>
    <v>1127</v>
    <v>1236</v>
    <v>45747979</v>
  </rv>
  <rv s="1">
    <v>14-11-2023</v>
    <v>1953</v>
    <v>26</v>
    <v>1961</v>
    <v>1819</v>
    <v>1190</v>
    <v>21387593</v>
  </rv>
  <rv s="1">
    <v>14-11-2023</v>
    <v>4995</v>
    <v>26</v>
    <v>5050</v>
    <v>4722</v>
    <v>1078</v>
    <v>9650479</v>
  </rv>
  <rv s="1">
    <v>13-11-2023</v>
    <v>4.2</v>
    <v>28</v>
    <v>4.28</v>
    <v>4.1100000000000003</v>
    <v>2170</v>
    <v>3380167688</v>
  </rv>
  <rv s="1">
    <v>13-11-2023</v>
    <v>10.52</v>
    <v>28</v>
    <v>10.53</v>
    <v>10</v>
    <v>1892</v>
    <v>2248423145</v>
  </rv>
  <rv s="1">
    <v>13-11-2023</v>
    <v>52</v>
    <v>28</v>
    <v>52.52</v>
    <v>51</v>
    <v>1734</v>
    <v>528988173</v>
  </rv>
  <rv s="1">
    <v>13-11-2023</v>
    <v>1176</v>
    <v>28</v>
    <v>1188</v>
    <v>1136</v>
    <v>1175</v>
    <v>32925442</v>
  </rv>
  <rv s="1">
    <v>13-11-2023</v>
    <v>1995</v>
    <v>28</v>
    <v>2014</v>
    <v>1794</v>
    <v>1223</v>
    <v>15646478</v>
  </rv>
  <rv s="1">
    <v>13-11-2023</v>
    <v>5050</v>
    <v>28</v>
    <v>5073</v>
    <v>4702</v>
    <v>1112</v>
    <v>11164410</v>
  </rv>
  <rv s="1">
    <v>12-11-2023</v>
    <v>4.3</v>
    <v>30</v>
    <v>4.32</v>
    <v>4.2699999999999996</v>
    <v>2616</v>
    <v>5216048825</v>
  </rv>
  <rv s="1">
    <v>12-11-2023</v>
    <v>10.6</v>
    <v>30</v>
    <v>10.74</v>
    <v>10</v>
    <v>2257</v>
    <v>3109362248</v>
  </rv>
  <rv s="1">
    <v>12-11-2023</v>
    <v>52.59</v>
    <v>30</v>
    <v>52.94</v>
    <v>51.41</v>
    <v>2032</v>
    <v>639426141</v>
  </rv>
  <rv s="1">
    <v>12-11-2023</v>
    <v>1188</v>
    <v>30</v>
    <v>1198</v>
    <v>1143</v>
    <v>1439</v>
    <v>44505064</v>
  </rv>
  <rv s="1">
    <v>12-11-2023</v>
    <v>2050</v>
    <v>30</v>
    <v>2087</v>
    <v>1801</v>
    <v>1431</v>
    <v>20759073</v>
  </rv>
  <rv s="1">
    <v>12-11-2023</v>
    <v>4877</v>
    <v>30</v>
    <v>5070</v>
    <v>4717</v>
    <v>1306</v>
    <v>13503090</v>
  </rv>
  <rv s="1">
    <v>11-11-2023</v>
    <v>4.3099999999999996</v>
    <v>32</v>
    <v>4.34</v>
    <v>4.26</v>
    <v>2444</v>
    <v>7838323749</v>
  </rv>
  <rv s="1">
    <v>11-11-2023</v>
    <v>10.71</v>
    <v>32</v>
    <v>10.75</v>
    <v>10.38</v>
    <v>2052</v>
    <v>3234242520</v>
  </rv>
  <rv s="1">
    <v>11-11-2023</v>
    <v>55.6</v>
    <v>32</v>
    <v>55.67</v>
    <v>52.12</v>
    <v>1894</v>
    <v>761419476</v>
  </rv>
  <rv s="1">
    <v>11-11-2023</v>
    <v>1196</v>
    <v>32</v>
    <v>1216</v>
    <v>1183</v>
    <v>1343</v>
    <v>51414886</v>
  </rv>
  <rv s="1">
    <v>11-11-2023</v>
    <v>1951</v>
    <v>32</v>
    <v>1997</v>
    <v>1844</v>
    <v>1380</v>
    <v>22579147</v>
  </rv>
  <rv s="1">
    <v>11-11-2023</v>
    <v>5071</v>
    <v>32</v>
    <v>5074</v>
    <v>5064</v>
    <v>1226</v>
    <v>10831241</v>
  </rv>
  <rv s="1">
    <v>10-11-2023</v>
    <v>4.28</v>
    <v>34</v>
    <v>4.3099999999999996</v>
    <v>4.07</v>
    <v>2032</v>
    <v>6086012234</v>
  </rv>
  <rv s="1">
    <v>10-11-2023</v>
    <v>10.59</v>
    <v>34</v>
    <v>10.7</v>
    <v>10.4</v>
    <v>1790</v>
    <v>2584939740</v>
  </rv>
  <rv s="1">
    <v>10-11-2023</v>
    <v>55.47</v>
    <v>34</v>
    <v>55.64</v>
    <v>54.8</v>
    <v>1641</v>
    <v>622327195</v>
  </rv>
  <rv s="1">
    <v>10-11-2023</v>
    <v>1195</v>
    <v>34</v>
    <v>1217</v>
    <v>1187</v>
    <v>1171</v>
    <v>44033151</v>
  </rv>
  <rv s="1">
    <v>10-11-2023</v>
    <v>1954</v>
    <v>34</v>
    <v>1960</v>
    <v>1943</v>
    <v>1196</v>
    <v>15915235</v>
  </rv>
  <rv s="1">
    <v>10-11-2023</v>
    <v>5048</v>
    <v>34</v>
    <v>5051</v>
    <v>5040</v>
    <v>1100</v>
    <v>6697130</v>
  </rv>
  <rv s="1">
    <v>9-11-2023</v>
    <v>4.28</v>
    <v>36</v>
    <v>4.3099999999999996</v>
    <v>4.13</v>
    <v>2020</v>
    <v>3572137911</v>
  </rv>
  <rv s="1">
    <v>9-11-2023</v>
    <v>10.53</v>
    <v>36</v>
    <v>10.6</v>
    <v>10.18</v>
    <v>1720</v>
    <v>2065695620</v>
  </rv>
  <rv s="1">
    <v>9-11-2023</v>
    <v>54.7</v>
    <v>36</v>
    <v>54.82</v>
    <v>51.39</v>
    <v>1527</v>
    <v>453463396</v>
  </rv>
  <rv s="1">
    <v>9-11-2023</v>
    <v>1232</v>
    <v>36</v>
    <v>1251</v>
    <v>1171</v>
    <v>1106</v>
    <v>28858582</v>
  </rv>
  <rv s="1">
    <v>9-11-2023</v>
    <v>1928</v>
    <v>36</v>
    <v>1957</v>
    <v>1870</v>
    <v>1114</v>
    <v>18928647</v>
  </rv>
  <rv s="1">
    <v>9-11-2023</v>
    <v>4954</v>
    <v>36</v>
    <v>5030</v>
    <v>4671</v>
    <v>986</v>
    <v>7928245</v>
  </rv>
  <rv s="1">
    <v>8-11-2023</v>
    <v>4.18</v>
    <v>38</v>
    <v>4.3099999999999996</v>
    <v>4.1399999999999997</v>
    <v>1910</v>
    <v>5583820667</v>
  </rv>
  <rv s="1">
    <v>8-11-2023</v>
    <v>10.41</v>
    <v>38</v>
    <v>10.61</v>
    <v>10.24</v>
    <v>1705</v>
    <v>2445543494</v>
  </rv>
  <rv s="1">
    <v>8-11-2023</v>
    <v>54.75</v>
    <v>38</v>
    <v>54.82</v>
    <v>51.11</v>
    <v>1514</v>
    <v>478331468</v>
  </rv>
  <rv s="1">
    <v>8-11-2023</v>
    <v>1299</v>
    <v>38</v>
    <v>1317</v>
    <v>1194</v>
    <v>1076</v>
    <v>24241865</v>
  </rv>
  <rv s="1">
    <v>8-11-2023</v>
    <v>1957</v>
    <v>38</v>
    <v>1959</v>
    <v>1888</v>
    <v>1034</v>
    <v>12753034</v>
  </rv>
  <rv s="1">
    <v>8-11-2023</v>
    <v>4994</v>
    <v>38</v>
    <v>5000</v>
    <v>4872</v>
    <v>1012</v>
    <v>7428311</v>
  </rv>
  <rv s="1">
    <v>7-11-2023</v>
    <v>4.3</v>
    <v>40</v>
    <v>4.33</v>
    <v>4.12</v>
    <v>1916</v>
    <v>3917886457</v>
  </rv>
  <rv s="1">
    <v>7-11-2023</v>
    <v>10.38</v>
    <v>40</v>
    <v>10.41</v>
    <v>10.34</v>
    <v>1741</v>
    <v>1790279277</v>
  </rv>
  <rv s="1">
    <v>7-11-2023</v>
    <v>55.67</v>
    <v>40</v>
    <v>55.73</v>
    <v>51.86</v>
    <v>1547</v>
    <v>449215867</v>
  </rv>
  <rv s="1">
    <v>7-11-2023</v>
    <v>1280</v>
    <v>40</v>
    <v>1288</v>
    <v>1193</v>
    <v>1142</v>
    <v>42169967</v>
  </rv>
  <rv s="1">
    <v>7-11-2023</v>
    <v>1950</v>
    <v>40</v>
    <v>1957</v>
    <v>1894</v>
    <v>1047</v>
    <v>12956235</v>
  </rv>
  <rv s="1">
    <v>7-11-2023</v>
    <v>5025</v>
    <v>40</v>
    <v>5026</v>
    <v>4990</v>
    <v>963</v>
    <v>8504514</v>
  </rv>
  <rv s="1">
    <v>6-11-2023</v>
    <v>4.28</v>
    <v>42</v>
    <v>4.3099999999999996</v>
    <v>4.2699999999999996</v>
    <v>2164</v>
    <v>4479650798</v>
  </rv>
  <rv s="1">
    <v>6-11-2023</v>
    <v>10.35</v>
    <v>42</v>
    <v>10.37</v>
    <v>10.09</v>
    <v>1892</v>
    <v>2568874030</v>
  </rv>
  <rv s="1">
    <v>6-11-2023</v>
    <v>55.94</v>
    <v>42</v>
    <v>55.99</v>
    <v>55.78</v>
    <v>1702</v>
    <v>599843432</v>
  </rv>
  <rv s="1">
    <v>6-11-2023</v>
    <v>1257</v>
    <v>42</v>
    <v>1287</v>
    <v>1223</v>
    <v>1197</v>
    <v>55383473</v>
  </rv>
  <rv s="1">
    <v>6-11-2023</v>
    <v>1905</v>
    <v>42</v>
    <v>1940</v>
    <v>1901</v>
    <v>1168</v>
    <v>22055940</v>
  </rv>
  <rv s="1">
    <v>6-11-2023</v>
    <v>4992</v>
    <v>42</v>
    <v>5000</v>
    <v>4737</v>
    <v>1126</v>
    <v>10296504</v>
  </rv>
  <rv s="1">
    <v>5-11-2023</v>
    <v>4.33</v>
    <v>44</v>
    <v>4.3499999999999996</v>
    <v>4.16</v>
    <v>2117</v>
    <v>5093257447</v>
  </rv>
  <rv s="1">
    <v>5-11-2023</v>
    <v>10.42</v>
    <v>44</v>
    <v>10.45</v>
    <v>10.17</v>
    <v>1809</v>
    <v>2437443125</v>
  </rv>
  <rv s="1">
    <v>5-11-2023</v>
    <v>56.38</v>
    <v>44</v>
    <v>56.55</v>
    <v>54.02</v>
    <v>1662</v>
    <v>701563406</v>
  </rv>
  <rv s="1">
    <v>5-11-2023</v>
    <v>1220</v>
    <v>44</v>
    <v>1222</v>
    <v>1168</v>
    <v>1218</v>
    <v>50221872</v>
  </rv>
  <rv s="1">
    <v>5-11-2023</v>
    <v>1907</v>
    <v>44</v>
    <v>1919</v>
    <v>1886</v>
    <v>1217</v>
    <v>28029106</v>
  </rv>
  <rv s="1">
    <v>5-11-2023</v>
    <v>5013</v>
    <v>44</v>
    <v>5015</v>
    <v>4867</v>
    <v>1109</v>
    <v>11836356</v>
  </rv>
  <rv s="1">
    <v>4-11-2023</v>
    <v>4.3</v>
    <v>46</v>
    <v>4.32</v>
    <v>4.1399999999999997</v>
    <v>2065</v>
    <v>3538685136</v>
  </rv>
  <rv s="1">
    <v>4-11-2023</v>
    <v>10.46</v>
    <v>46</v>
    <v>10.47</v>
    <v>10.42</v>
    <v>1765</v>
    <v>1367430517</v>
  </rv>
  <rv s="1">
    <v>4-11-2023</v>
    <v>56.69</v>
    <v>46</v>
    <v>56.9</v>
    <v>56.59</v>
    <v>1586</v>
    <v>351696984</v>
  </rv>
  <rv s="1">
    <v>4-11-2023</v>
    <v>1249</v>
    <v>46</v>
    <v>1281</v>
    <v>1176</v>
    <v>1098</v>
    <v>25031765</v>
  </rv>
  <rv s="1">
    <v>4-11-2023</v>
    <v>1919</v>
    <v>46</v>
    <v>1921</v>
    <v>1917</v>
    <v>1100</v>
    <v>14888154</v>
  </rv>
  <rv s="1">
    <v>4-11-2023</v>
    <v>5008</v>
    <v>46</v>
    <v>5016</v>
    <v>5002</v>
    <v>977</v>
    <v>8641724</v>
  </rv>
  <rv s="1">
    <v>3-11-2023</v>
    <v>4.2300000000000004</v>
    <v>48</v>
    <v>4.2699999999999996</v>
    <v>4.05</v>
    <v>1789</v>
    <v>4303588053</v>
  </rv>
  <rv s="1">
    <v>3-11-2023</v>
    <v>10.09</v>
    <v>48</v>
    <v>10.28</v>
    <v>9.59</v>
    <v>1523</v>
    <v>3060583901</v>
  </rv>
  <rv s="1">
    <v>3-11-2023</v>
    <v>59.64</v>
    <v>48</v>
    <v>59.78</v>
    <v>55.46</v>
    <v>1373</v>
    <v>441701079</v>
  </rv>
  <rv s="1">
    <v>3-11-2023</v>
    <v>1302</v>
    <v>48</v>
    <v>1338</v>
    <v>1180</v>
    <v>975</v>
    <v>21072311</v>
  </rv>
  <rv s="1">
    <v>3-11-2023</v>
    <v>1963</v>
    <v>48</v>
    <v>1964</v>
    <v>1872</v>
    <v>940</v>
    <v>25712716</v>
  </rv>
  <rv s="1">
    <v>3-11-2023</v>
    <v>5010</v>
    <v>48</v>
    <v>5016</v>
    <v>4900</v>
    <v>888</v>
    <v>7159006</v>
  </rv>
  <rv s="1">
    <v>2-11-2023</v>
    <v>4.34</v>
    <v>50</v>
    <v>4.3899999999999997</v>
    <v>4.0999999999999996</v>
    <v>1790</v>
    <v>5041563970</v>
  </rv>
  <rv s="1">
    <v>2-11-2023</v>
    <v>10.59</v>
    <v>50</v>
    <v>10.67</v>
    <v>10.27</v>
    <v>1609</v>
    <v>1562882544</v>
  </rv>
  <rv s="1">
    <v>2-11-2023</v>
    <v>61.35</v>
    <v>50</v>
    <v>61.43</v>
    <v>56.3</v>
    <v>1401</v>
    <v>340456262</v>
  </rv>
  <rv s="1">
    <v>2-11-2023</v>
    <v>1298</v>
    <v>50</v>
    <v>1312</v>
    <v>1203</v>
    <v>1098</v>
    <v>30473159</v>
  </rv>
  <rv s="1">
    <v>2-11-2023</v>
    <v>1973</v>
    <v>50</v>
    <v>1980</v>
    <v>1893</v>
    <v>1056</v>
    <v>14829099</v>
  </rv>
  <rv s="1">
    <v>2-11-2023</v>
    <v>4977</v>
    <v>50</v>
    <v>4978</v>
    <v>4977</v>
    <v>903</v>
    <v>6846164</v>
  </rv>
  <rv s="1">
    <v>1-11-2023</v>
    <v>4.3899999999999997</v>
    <v>52</v>
    <v>4.41</v>
    <v>4.3499999999999996</v>
    <v>1811</v>
    <v>3103280655</v>
  </rv>
  <rv s="1">
    <v>1-11-2023</v>
    <v>10.47</v>
    <v>52</v>
    <v>10.54</v>
    <v>9.7899999999999991</v>
    <v>1635</v>
    <v>2766694948</v>
  </rv>
  <rv s="1">
    <v>1-11-2023</v>
    <v>61.89</v>
    <v>52</v>
    <v>62.22</v>
    <v>55.4</v>
    <v>1472</v>
    <v>428767734</v>
  </rv>
  <rv s="1">
    <v>1-11-2023</v>
    <v>1248</v>
    <v>52</v>
    <v>1250</v>
    <v>1214</v>
    <v>1120</v>
    <v>31242138</v>
  </rv>
  <rv s="1">
    <v>1-11-2023</v>
    <v>1992</v>
    <v>52</v>
    <v>1999</v>
    <v>1868</v>
    <v>1084</v>
    <v>12927065</v>
  </rv>
  <rv s="1">
    <v>1-11-2023</v>
    <v>4966</v>
    <v>52</v>
    <v>4977</v>
    <v>4776</v>
    <v>1008</v>
    <v>9060095</v>
  </rv>
  <rv s="1">
    <v>31-10-2023</v>
    <v>4.41</v>
    <v>54</v>
    <v>4.45</v>
    <v>4.1100000000000003</v>
    <v>1679</v>
    <v>5497311821</v>
  </rv>
  <rv s="1">
    <v>31-10-2023</v>
    <v>10.54</v>
    <v>54</v>
    <v>10.58</v>
    <v>10.09</v>
    <v>1513</v>
    <v>2728390352</v>
  </rv>
  <rv s="1">
    <v>31-10-2023</v>
    <v>60.1</v>
    <v>54</v>
    <v>64.2</v>
    <v>54.2</v>
    <v>1439</v>
    <v>809418474</v>
  </rv>
  <rv s="1">
    <v>31-10-2023</v>
    <v>1190</v>
    <v>54</v>
    <v>1205</v>
    <v>1122</v>
    <v>1019</v>
    <v>59415549</v>
  </rv>
  <rv s="1">
    <v>31-10-2023</v>
    <v>2025</v>
    <v>54</v>
    <v>2040</v>
    <v>1986</v>
    <v>994</v>
    <v>25469943</v>
  </rv>
  <rv s="1">
    <v>31-10-2023</v>
    <v>4921</v>
    <v>54</v>
    <v>4945</v>
    <v>4900</v>
    <v>900</v>
    <v>9951180</v>
  </rv>
  <rv s="1">
    <v>30-10-2023</v>
    <v>4.24</v>
    <v>56</v>
    <v>4.2699999999999996</v>
    <v>4.1399999999999997</v>
    <v>1803</v>
    <v>3024749401</v>
  </rv>
  <rv s="1">
    <v>30-10-2023</v>
    <v>10.71</v>
    <v>56</v>
    <v>10.79</v>
    <v>10.47</v>
    <v>1594</v>
    <v>2139657282</v>
  </rv>
  <rv s="1">
    <v>30-10-2023</v>
    <v>61.12</v>
    <v>56</v>
    <v>65.23</v>
    <v>59.35</v>
    <v>1500</v>
    <v>502262764</v>
  </rv>
  <rv s="1">
    <v>30-10-2023</v>
    <v>1188</v>
    <v>56</v>
    <v>1204</v>
    <v>1186</v>
    <v>1074</v>
    <v>45566018</v>
  </rv>
  <rv s="1">
    <v>30-10-2023</v>
    <v>2023</v>
    <v>56</v>
    <v>2106</v>
    <v>2008</v>
    <v>1065</v>
    <v>21953631</v>
  </rv>
  <rv s="1">
    <v>30-10-2023</v>
    <v>4979</v>
    <v>56</v>
    <v>4979</v>
    <v>4978</v>
    <v>954</v>
    <v>9304199</v>
  </rv>
  <rv s="1">
    <v>29-10-2023</v>
    <v>4.34</v>
    <v>58</v>
    <v>4.3600000000000003</v>
    <v>4.29</v>
    <v>2097</v>
    <v>7494788109</v>
  </rv>
  <rv s="1">
    <v>29-10-2023</v>
    <v>10.88</v>
    <v>58</v>
    <v>10.92</v>
    <v>10.32</v>
    <v>1836</v>
    <v>3487618121</v>
  </rv>
  <rv s="1">
    <v>29-10-2023</v>
    <v>64.34</v>
    <v>58</v>
    <v>65</v>
    <v>60.3</v>
    <v>1670</v>
    <v>782541495</v>
  </rv>
  <rv s="1">
    <v>29-10-2023</v>
    <v>1198</v>
    <v>58</v>
    <v>1199</v>
    <v>1196</v>
    <v>1141</v>
    <v>36148297</v>
  </rv>
  <rv s="1">
    <v>29-10-2023</v>
    <v>2001</v>
    <v>58</v>
    <v>2003</v>
    <v>1912</v>
    <v>1185</v>
    <v>23920047</v>
  </rv>
  <rv s="1">
    <v>29-10-2023</v>
    <v>4987</v>
    <v>58</v>
    <v>4988</v>
    <v>4970</v>
    <v>1073</v>
    <v>9759585</v>
  </rv>
  <rv s="1">
    <v>28-10-2023</v>
    <v>4.29</v>
    <v>60</v>
    <v>4.3099999999999996</v>
    <v>4.22</v>
    <v>1902</v>
    <v>3534979283</v>
  </rv>
  <rv s="1">
    <v>28-10-2023</v>
    <v>10.85</v>
    <v>60</v>
    <v>10.91</v>
    <v>10.23</v>
    <v>1692</v>
    <v>1837189182</v>
  </rv>
  <rv s="1">
    <v>28-10-2023</v>
    <v>58</v>
    <v>60</v>
    <v>58</v>
    <v>57.74</v>
    <v>1540</v>
    <v>711236794</v>
  </rv>
  <rv s="1">
    <v>28-10-2023</v>
    <v>1179</v>
    <v>60</v>
    <v>1188</v>
    <v>1175</v>
    <v>1112</v>
    <v>25739889</v>
  </rv>
  <rv s="1">
    <v>28-10-2023</v>
    <v>1993</v>
    <v>60</v>
    <v>2000</v>
    <v>1982</v>
    <v>1055</v>
    <v>21133850</v>
  </rv>
  <rv s="1">
    <v>28-10-2023</v>
    <v>4938</v>
    <v>60</v>
    <v>4976</v>
    <v>4919</v>
    <v>1025</v>
    <v>13683314</v>
  </rv>
  <rv s="1">
    <v>27-10-2023</v>
    <v>4.3099999999999996</v>
    <v>62</v>
    <v>4.32</v>
    <v>4.2699999999999996</v>
    <v>1765</v>
    <v>3340671228</v>
  </rv>
  <rv s="1">
    <v>27-10-2023</v>
    <v>10.9</v>
    <v>62</v>
    <v>10.9</v>
    <v>10.9</v>
    <v>1558</v>
    <v>2874184145</v>
  </rv>
  <rv s="1">
    <v>27-10-2023</v>
    <v>55.12</v>
    <v>62</v>
    <v>57.48</v>
    <v>55.04</v>
    <v>1396</v>
    <v>334385328</v>
  </rv>
  <rv s="1">
    <v>27-10-2023</v>
    <v>1189</v>
    <v>62</v>
    <v>1192</v>
    <v>1173</v>
    <v>983</v>
    <v>35700785</v>
  </rv>
  <rv s="1">
    <v>27-10-2023</v>
    <v>1997</v>
    <v>62</v>
    <v>2003</v>
    <v>1848</v>
    <v>1041</v>
    <v>14338961</v>
  </rv>
  <rv s="1">
    <v>27-10-2023</v>
    <v>4980</v>
    <v>62</v>
    <v>4985</v>
    <v>4857</v>
    <v>952</v>
    <v>6197958</v>
  </rv>
  <rv s="1">
    <v>26-10-2023</v>
    <v>4.24</v>
    <v>64</v>
    <v>4.2699999999999996</v>
    <v>4.2</v>
    <v>1634</v>
    <v>3052739685</v>
  </rv>
  <rv s="1">
    <v>26-10-2023</v>
    <v>10.5</v>
    <v>64</v>
    <v>10.51</v>
    <v>10.32</v>
    <v>1525</v>
    <v>1665367940</v>
  </rv>
  <rv s="1">
    <v>26-10-2023</v>
    <v>57.82</v>
    <v>64</v>
    <v>60.24</v>
    <v>54.02</v>
    <v>1376</v>
    <v>376161784</v>
  </rv>
  <rv s="1">
    <v>26-10-2023</v>
    <v>1189</v>
    <v>64</v>
    <v>1194</v>
    <v>1184</v>
    <v>966</v>
    <v>23199080</v>
  </rv>
  <rv s="1">
    <v>26-10-2023</v>
    <v>2000</v>
    <v>64</v>
    <v>2005</v>
    <v>1965</v>
    <v>1005</v>
    <v>16592009</v>
  </rv>
  <rv s="1">
    <v>26-10-2023</v>
    <v>4720</v>
    <v>64</v>
    <v>4980</v>
    <v>4717</v>
    <v>952</v>
    <v>10666573</v>
  </rv>
  <rv s="1">
    <v>25-10-2023</v>
    <v>4.32</v>
    <v>66</v>
    <v>4.32</v>
    <v>4.3099999999999996</v>
    <v>1700</v>
    <v>4304998495</v>
  </rv>
  <rv s="1">
    <v>25-10-2023</v>
    <v>10.43</v>
    <v>66</v>
    <v>10.46</v>
    <v>9.82</v>
    <v>1527</v>
    <v>2783411576</v>
  </rv>
  <rv s="1">
    <v>25-10-2023</v>
    <v>54.34</v>
    <v>66</v>
    <v>54.46</v>
    <v>50.73</v>
    <v>1402</v>
    <v>525618124</v>
  </rv>
  <rv s="1">
    <v>25-10-2023</v>
    <v>1162</v>
    <v>66</v>
    <v>1190</v>
    <v>1148</v>
    <v>988</v>
    <v>37824141</v>
  </rv>
  <rv s="1">
    <v>25-10-2023</v>
    <v>1997</v>
    <v>66</v>
    <v>1999</v>
    <v>1990</v>
    <v>1007</v>
    <v>20394780</v>
  </rv>
  <rv s="1">
    <v>25-10-2023</v>
    <v>4980</v>
    <v>66</v>
    <v>4980</v>
    <v>4980</v>
    <v>918</v>
    <v>10995049</v>
  </rv>
  <rv s="1">
    <v>24-10-2023</v>
    <v>4.2699999999999996</v>
    <v>68</v>
    <v>4.28</v>
    <v>4.17</v>
    <v>1837</v>
    <v>4100878938</v>
  </rv>
  <rv s="1">
    <v>24-10-2023</v>
    <v>10.4</v>
    <v>68</v>
    <v>10.41</v>
    <v>10.1</v>
    <v>1725</v>
    <v>2293290191</v>
  </rv>
  <rv s="1">
    <v>24-10-2023</v>
    <v>53.87</v>
    <v>68</v>
    <v>53.9</v>
    <v>50.7</v>
    <v>1540</v>
    <v>498602211</v>
  </rv>
  <rv s="1">
    <v>24-10-2023</v>
    <v>1143</v>
    <v>68</v>
    <v>1145</v>
    <v>1110</v>
    <v>1083</v>
    <v>35849651</v>
  </rv>
  <rv s="1">
    <v>24-10-2023</v>
    <v>1999</v>
    <v>68</v>
    <v>2003</v>
    <v>1944</v>
    <v>1080</v>
    <v>15340458</v>
  </rv>
  <rv s="1">
    <v>24-10-2023</v>
    <v>4562</v>
    <v>68</v>
    <v>4963</v>
    <v>4556</v>
    <v>1044</v>
    <v>14140308</v>
  </rv>
  <rv s="1">
    <v>23-10-2023</v>
    <v>4.1100000000000003</v>
    <v>70</v>
    <v>4.3499999999999996</v>
    <v>4.0199999999999996</v>
    <v>1846</v>
    <v>5739068257</v>
  </rv>
  <rv s="1">
    <v>23-10-2023</v>
    <v>10.25</v>
    <v>70</v>
    <v>10.46</v>
    <v>9.66</v>
    <v>1639</v>
    <v>3174308501</v>
  </rv>
  <rv s="1">
    <v>23-10-2023</v>
    <v>53.09</v>
    <v>70</v>
    <v>53.09</v>
    <v>53.05</v>
    <v>1471</v>
    <v>696527552</v>
  </rv>
  <rv s="1">
    <v>23-10-2023</v>
    <v>1142</v>
    <v>70</v>
    <v>1145</v>
    <v>1121</v>
    <v>1067</v>
    <v>25310770</v>
  </rv>
  <rv s="1">
    <v>23-10-2023</v>
    <v>1999</v>
    <v>70</v>
    <v>2004</v>
    <v>1996</v>
    <v>1092</v>
    <v>20237336</v>
  </rv>
  <rv s="1">
    <v>23-10-2023</v>
    <v>4690</v>
    <v>70</v>
    <v>4738</v>
    <v>4594</v>
    <v>980</v>
    <v>13567537</v>
  </rv>
  <rv s="1">
    <v>22-10-2023</v>
    <v>4.3600000000000003</v>
    <v>72</v>
    <v>4.38</v>
    <v>4.3</v>
    <v>2123</v>
    <v>5111180272</v>
  </rv>
  <rv s="1">
    <v>22-10-2023</v>
    <v>10.33</v>
    <v>72</v>
    <v>10.36</v>
    <v>10.28</v>
    <v>1871</v>
    <v>1970195504</v>
  </rv>
  <rv s="1">
    <v>22-10-2023</v>
    <v>53</v>
    <v>72</v>
    <v>53.01</v>
    <v>52.99</v>
    <v>1691</v>
    <v>694201629</v>
  </rv>
  <rv s="1">
    <v>22-10-2023</v>
    <v>1144</v>
    <v>72</v>
    <v>1157</v>
    <v>1137</v>
    <v>1229</v>
    <v>40979429</v>
  </rv>
  <rv s="1">
    <v>22-10-2023</v>
    <v>1932</v>
    <v>72</v>
    <v>1960</v>
    <v>1930</v>
    <v>1310</v>
    <v>34280720</v>
  </rv>
  <rv s="1">
    <v>22-10-2023</v>
    <v>4645</v>
    <v>72</v>
    <v>4646</v>
    <v>4645</v>
    <v>1185</v>
    <v>14214935</v>
  </rv>
  <rv s="1">
    <v>21-10-2023</v>
    <v>4.24</v>
    <v>74</v>
    <v>4.29</v>
    <v>4.24</v>
    <v>1753</v>
    <v>4295409661</v>
  </rv>
  <rv s="1">
    <v>21-10-2023</v>
    <v>10.31</v>
    <v>74</v>
    <v>10.32</v>
    <v>10.27</v>
    <v>1548</v>
    <v>2009955687</v>
  </rv>
  <rv s="1">
    <v>21-10-2023</v>
    <v>52.93</v>
    <v>74</v>
    <v>53</v>
    <v>52.8</v>
    <v>1451</v>
    <v>451384923</v>
  </rv>
  <rv s="1">
    <v>21-10-2023</v>
    <v>1165</v>
    <v>74</v>
    <v>1167</v>
    <v>1161</v>
    <v>1083</v>
    <v>44587452</v>
  </rv>
  <rv s="1">
    <v>21-10-2023</v>
    <v>1931</v>
    <v>74</v>
    <v>1932</v>
    <v>1929</v>
    <v>1103</v>
    <v>12179282</v>
  </rv>
  <rv s="1">
    <v>21-10-2023</v>
    <v>4648</v>
    <v>74</v>
    <v>4648</v>
    <v>4648</v>
    <v>991</v>
    <v>8489454</v>
  </rv>
  <rv s="1">
    <v>20-10-2023</v>
    <v>4.3600000000000003</v>
    <v>76</v>
    <v>4.4000000000000004</v>
    <v>4.1900000000000004</v>
    <v>1704</v>
    <v>4199127535</v>
  </rv>
  <rv s="1">
    <v>20-10-2023</v>
    <v>10.18</v>
    <v>76</v>
    <v>10.37</v>
    <v>9.65</v>
    <v>1514</v>
    <v>2605656630</v>
  </rv>
  <rv s="1">
    <v>20-10-2023</v>
    <v>53</v>
    <v>76</v>
    <v>53.04</v>
    <v>52.46</v>
    <v>1362</v>
    <v>421407719</v>
  </rv>
  <rv s="1">
    <v>20-10-2023</v>
    <v>1161</v>
    <v>76</v>
    <v>1162</v>
    <v>1160</v>
    <v>1025</v>
    <v>26635954</v>
  </rv>
  <rv s="1">
    <v>20-10-2023</v>
    <v>1913</v>
    <v>76</v>
    <v>1914</v>
    <v>1912</v>
    <v>1071</v>
    <v>20395099</v>
  </rv>
  <rv s="1">
    <v>20-10-2023</v>
    <v>4728</v>
    <v>76</v>
    <v>4733</v>
    <v>4651</v>
    <v>964</v>
    <v>10234051</v>
  </rv>
  <rv s="1">
    <v>19-10-2023</v>
    <v>4.41</v>
    <v>78</v>
    <v>4.42</v>
    <v>4.38</v>
    <v>1684</v>
    <v>2892370361</v>
  </rv>
  <rv s="1">
    <v>19-10-2023</v>
    <v>9.75</v>
    <v>78</v>
    <v>10.18</v>
    <v>9.4</v>
    <v>1522</v>
    <v>3154259896</v>
  </rv>
  <rv s="1">
    <v>19-10-2023</v>
    <v>52.57</v>
    <v>78</v>
    <v>52.86</v>
    <v>49.83</v>
    <v>1348</v>
    <v>450511482</v>
  </rv>
  <rv s="1">
    <v>19-10-2023</v>
    <v>1157</v>
    <v>78</v>
    <v>1165</v>
    <v>1089</v>
    <v>1025</v>
    <v>36066392</v>
  </rv>
  <rv s="1">
    <v>19-10-2023</v>
    <v>1929</v>
    <v>78</v>
    <v>1935</v>
    <v>1899</v>
    <v>998</v>
    <v>14375951</v>
  </rv>
  <rv s="1">
    <v>19-10-2023</v>
    <v>4740</v>
    <v>78</v>
    <v>4745</v>
    <v>4737</v>
    <v>928</v>
    <v>8209641</v>
  </rv>
  <rv s="1">
    <v>18-10-2023</v>
    <v>4.42</v>
    <v>80</v>
    <v>4.43</v>
    <v>4.3099999999999996</v>
    <v>1731</v>
    <v>3491066748</v>
  </rv>
  <rv s="1">
    <v>18-10-2023</v>
    <v>10.17</v>
    <v>80</v>
    <v>10.18</v>
    <v>10.15</v>
    <v>1530</v>
    <v>2743624409</v>
  </rv>
  <rv s="1">
    <v>18-10-2023</v>
    <v>52.27</v>
    <v>80</v>
    <v>52.29</v>
    <v>51.9</v>
    <v>1327</v>
    <v>342190554</v>
  </rv>
  <rv s="1">
    <v>18-10-2023</v>
    <v>1111</v>
    <v>80</v>
    <v>1113</v>
    <v>1100</v>
    <v>977</v>
    <v>30927310</v>
  </rv>
  <rv s="1">
    <v>18-10-2023</v>
    <v>1936</v>
    <v>80</v>
    <v>1939</v>
    <v>1900</v>
    <v>990</v>
    <v>24296319</v>
  </rv>
  <rv s="1">
    <v>18-10-2023</v>
    <v>4747</v>
    <v>80</v>
    <v>4750</v>
    <v>4746</v>
    <v>933</v>
    <v>5443419</v>
  </rv>
  <rv s="1">
    <v>17-10-2023</v>
    <v>4.3899999999999997</v>
    <v>82</v>
    <v>4.41</v>
    <v>4.28</v>
    <v>1676</v>
    <v>6505140107</v>
  </rv>
  <rv s="1">
    <v>17-10-2023</v>
    <v>10.44</v>
    <v>82</v>
    <v>10.48</v>
    <v>9.9700000000000006</v>
    <v>1391</v>
    <v>2219109331</v>
  </rv>
  <rv s="1">
    <v>17-10-2023</v>
    <v>50.6</v>
    <v>82</v>
    <v>50.7</v>
    <v>50.33</v>
    <v>1283</v>
    <v>575191049</v>
  </rv>
  <rv s="1">
    <v>17-10-2023</v>
    <v>1077</v>
    <v>82</v>
    <v>1097</v>
    <v>1032</v>
    <v>925</v>
    <v>30000455</v>
  </rv>
  <rv s="1">
    <v>17-10-2023</v>
    <v>1941</v>
    <v>82</v>
    <v>1960</v>
    <v>1838</v>
    <v>982</v>
    <v>18644038</v>
  </rv>
  <rv s="1">
    <v>17-10-2023</v>
    <v>4500</v>
    <v>82</v>
    <v>4633</v>
    <v>4472</v>
    <v>905</v>
    <v>11232390</v>
  </rv>
  <rv s="1">
    <v>16-10-2023</v>
    <v>4.3600000000000003</v>
    <v>84</v>
    <v>4.4000000000000004</v>
    <v>4.12</v>
    <v>1955</v>
    <v>4955346355</v>
  </rv>
  <rv s="1">
    <v>16-10-2023</v>
    <v>9.9600000000000009</v>
    <v>84</v>
    <v>10.41</v>
    <v>9.8000000000000007</v>
    <v>1772</v>
    <v>3184209571</v>
  </rv>
  <rv s="1">
    <v>16-10-2023</v>
    <v>50.15</v>
    <v>84</v>
    <v>50.4</v>
    <v>49.66</v>
    <v>1538</v>
    <v>569719578</v>
  </rv>
  <rv s="1">
    <v>16-10-2023</v>
    <v>1070</v>
    <v>84</v>
    <v>1075</v>
    <v>1005</v>
    <v>1122</v>
    <v>44687793</v>
  </rv>
  <rv s="1">
    <v>16-10-2023</v>
    <v>1920</v>
    <v>84</v>
    <v>1984</v>
    <v>1859</v>
    <v>1148</v>
    <v>19513563</v>
  </rv>
  <rv s="1">
    <v>16-10-2023</v>
    <v>4661</v>
    <v>84</v>
    <v>4694</v>
    <v>4500</v>
    <v>1071</v>
    <v>8206010</v>
  </rv>
  <rv s="1">
    <v>15-10-2023</v>
    <v>4.28</v>
    <v>86</v>
    <v>4.32</v>
    <v>4.2</v>
    <v>2114</v>
    <v>5679996752</v>
  </rv>
  <rv s="1">
    <v>15-10-2023</v>
    <v>10.34</v>
    <v>86</v>
    <v>10.36</v>
    <v>10.33</v>
    <v>1882</v>
    <v>3431989062</v>
  </rv>
  <rv s="1">
    <v>15-10-2023</v>
    <v>50.1</v>
    <v>86</v>
    <v>50.33</v>
    <v>48.5</v>
    <v>1624</v>
    <v>549316867</v>
  </rv>
  <rv s="1">
    <v>15-10-2023</v>
    <v>1070</v>
    <v>86</v>
    <v>1074</v>
    <v>979.3</v>
    <v>1228</v>
    <v>46324947</v>
  </rv>
  <rv s="1">
    <v>15-10-2023</v>
    <v>1907</v>
    <v>86</v>
    <v>1940</v>
    <v>1862</v>
    <v>1216</v>
    <v>24536644</v>
  </rv>
  <rv s="1">
    <v>15-10-2023</v>
    <v>4600</v>
    <v>86</v>
    <v>4661</v>
    <v>4502</v>
    <v>1135</v>
    <v>23236812</v>
  </rv>
  <rv s="1">
    <v>14-10-2023</v>
    <v>4.25</v>
    <v>88</v>
    <v>4.3</v>
    <v>4.0999999999999996</v>
    <v>2038</v>
    <v>4589541607</v>
  </rv>
  <rv s="1">
    <v>14-10-2023</v>
    <v>10.17</v>
    <v>88</v>
    <v>10.25</v>
    <v>9.85</v>
    <v>1787</v>
    <v>2664135187</v>
  </rv>
  <rv s="1">
    <v>14-10-2023</v>
    <v>50.2</v>
    <v>88</v>
    <v>50.25</v>
    <v>48.1</v>
    <v>1608</v>
    <v>511199375</v>
  </rv>
  <rv s="1">
    <v>14-10-2023</v>
    <v>1044</v>
    <v>88</v>
    <v>1054</v>
    <v>1041</v>
    <v>1161</v>
    <v>31003158</v>
  </rv>
  <rv s="1">
    <v>14-10-2023</v>
    <v>1900</v>
    <v>88</v>
    <v>1900</v>
    <v>1899</v>
    <v>1218</v>
    <v>15002194</v>
  </rv>
  <rv s="1">
    <v>14-10-2023</v>
    <v>4490</v>
    <v>88</v>
    <v>4500</v>
    <v>4487</v>
    <v>1118</v>
    <v>10847934</v>
  </rv>
  <rv s="1">
    <v>13-10-2023</v>
    <v>4.33</v>
    <v>90</v>
    <v>4.34</v>
    <v>4.26</v>
    <v>1861</v>
    <v>4981673661</v>
  </rv>
  <rv s="1">
    <v>13-10-2023</v>
    <v>10</v>
    <v>90</v>
    <v>10.17</v>
    <v>9.81</v>
    <v>1624</v>
    <v>2993332689</v>
  </rv>
  <rv s="1">
    <v>13-10-2023</v>
    <v>50.2</v>
    <v>90</v>
    <v>50.23</v>
    <v>48</v>
    <v>1476</v>
    <v>397418386</v>
  </rv>
  <rv s="1">
    <v>13-10-2023</v>
    <v>1043</v>
    <v>90</v>
    <v>1054</v>
    <v>965.9</v>
    <v>1163</v>
    <v>45224235</v>
  </rv>
  <rv s="1">
    <v>13-10-2023</v>
    <v>1851</v>
    <v>90</v>
    <v>1909</v>
    <v>1844</v>
    <v>1078</v>
    <v>20176182</v>
  </rv>
  <rv s="1">
    <v>13-10-2023</v>
    <v>4505</v>
    <v>90</v>
    <v>4507</v>
    <v>4500</v>
    <v>1036</v>
    <v>7611788</v>
  </rv>
  <rv s="1">
    <v>12-10-2023</v>
    <v>4.38</v>
    <v>92</v>
    <v>4.3899999999999997</v>
    <v>4.3499999999999996</v>
    <v>1835</v>
    <v>4221485120</v>
  </rv>
  <rv s="1">
    <v>12-10-2023</v>
    <v>9.9600000000000009</v>
    <v>92</v>
    <v>9.9700000000000006</v>
    <v>9.94</v>
    <v>1579</v>
    <v>2118144480</v>
  </rv>
  <rv s="1">
    <v>12-10-2023</v>
    <v>50.22</v>
    <v>92</v>
    <v>50.28</v>
    <v>49.99</v>
    <v>1411</v>
    <v>393598208</v>
  </rv>
  <rv s="1">
    <v>12-10-2023</v>
    <v>1059</v>
    <v>92</v>
    <v>1062</v>
    <v>1031</v>
    <v>955</v>
    <v>34222067</v>
  </rv>
  <rv s="1">
    <v>12-10-2023</v>
    <v>1879</v>
    <v>92</v>
    <v>1906</v>
    <v>1878</v>
    <v>970</v>
    <v>16054171</v>
  </rv>
  <rv s="1">
    <v>12-10-2023</v>
    <v>4517</v>
    <v>92</v>
    <v>4521</v>
    <v>4507</v>
    <v>966</v>
    <v>10951283</v>
  </rv>
  <rv s="1">
    <v>11-10-2023</v>
    <v>4.33</v>
    <v>94</v>
    <v>4.34</v>
    <v>4.32</v>
    <v>1707</v>
    <v>3524135183</v>
  </rv>
  <rv s="1">
    <v>11-10-2023</v>
    <v>9.8699999999999992</v>
    <v>94</v>
    <v>9.94</v>
    <v>9.39</v>
    <v>1491</v>
    <v>2104202758</v>
  </rv>
  <rv s="1">
    <v>11-10-2023</v>
    <v>50.49</v>
    <v>94</v>
    <v>50.68</v>
    <v>49.5</v>
    <v>1333</v>
    <v>381278947</v>
  </rv>
  <rv s="1">
    <v>11-10-2023</v>
    <v>1070</v>
    <v>94</v>
    <v>1073</v>
    <v>1067</v>
    <v>938</v>
    <v>35542994</v>
  </rv>
  <rv s="1">
    <v>11-10-2023</v>
    <v>1883</v>
    <v>94</v>
    <v>1890</v>
    <v>1859</v>
    <v>956</v>
    <v>15707443</v>
  </rv>
  <rv s="1">
    <v>11-10-2023</v>
    <v>4562</v>
    <v>94</v>
    <v>4568</v>
    <v>4549</v>
    <v>923</v>
    <v>7160208</v>
  </rv>
  <rv s="1">
    <v>10-10-2023</v>
    <v>4.2699999999999996</v>
    <v>96</v>
    <v>4.33</v>
    <v>4.2</v>
    <v>1727</v>
    <v>5853331794</v>
  </rv>
  <rv s="1">
    <v>10-10-2023</v>
    <v>9.84</v>
    <v>96</v>
    <v>9.94</v>
    <v>9.59</v>
    <v>1543</v>
    <v>2417392531</v>
  </rv>
  <rv s="1">
    <v>10-10-2023</v>
    <v>50.89</v>
    <v>96</v>
    <v>50.95</v>
    <v>50</v>
    <v>1389</v>
    <v>603458929</v>
  </rv>
  <rv s="1">
    <v>10-10-2023</v>
    <v>1079</v>
    <v>96</v>
    <v>1086</v>
    <v>1000</v>
    <v>1030</v>
    <v>34062493</v>
  </rv>
  <rv s="1">
    <v>10-10-2023</v>
    <v>1897</v>
    <v>96</v>
    <v>1905</v>
    <v>1811</v>
    <v>1042</v>
    <v>15928698</v>
  </rv>
  <rv s="1">
    <v>10-10-2023</v>
    <v>4530</v>
    <v>96</v>
    <v>4589</v>
    <v>4510</v>
    <v>937</v>
    <v>9108609</v>
  </rv>
  <rv s="1">
    <v>9-10-2023</v>
    <v>4.26</v>
    <v>98</v>
    <v>4.3499999999999996</v>
    <v>4.16</v>
    <v>1707</v>
    <v>4391651718</v>
  </rv>
  <rv s="1">
    <v>9-10-2023</v>
    <v>9.9499999999999993</v>
    <v>98</v>
    <v>9.9700000000000006</v>
    <v>9.06</v>
    <v>1518</v>
    <v>2126064094</v>
  </rv>
  <rv s="1">
    <v>9-10-2023</v>
    <v>52.18</v>
    <v>98</v>
    <v>52.26</v>
    <v>47.43</v>
    <v>1365</v>
    <v>547766562</v>
  </rv>
  <rv s="1">
    <v>9-10-2023</v>
    <v>1105</v>
    <v>98</v>
    <v>1110</v>
    <v>1101</v>
    <v>1021</v>
    <v>37167896</v>
  </rv>
  <rv s="1">
    <v>9-10-2023</v>
    <v>1906</v>
    <v>98</v>
    <v>1909</v>
    <v>1803</v>
    <v>950</v>
    <v>13485627</v>
  </rv>
  <rv s="1">
    <v>9-10-2023</v>
    <v>4597</v>
    <v>98</v>
    <v>4598</v>
    <v>4495</v>
    <v>957</v>
    <v>15160649</v>
  </rv>
  <rv s="1">
    <v>8-10-2023</v>
    <v>4.3099999999999996</v>
    <v>100</v>
    <v>4.34</v>
    <v>4.13</v>
    <v>2184</v>
    <v>4772870223</v>
  </rv>
  <rv s="1">
    <v>8-10-2023</v>
    <v>9.57</v>
    <v>100</v>
    <v>10.01</v>
    <v>9.3000000000000007</v>
    <v>1922</v>
    <v>3548094136</v>
  </rv>
  <rv s="1">
    <v>8-10-2023</v>
    <v>48.58</v>
    <v>100</v>
    <v>52.69</v>
    <v>48</v>
    <v>1764</v>
    <v>665257450</v>
  </rv>
  <rv s="1">
    <v>8-10-2023</v>
    <v>1119</v>
    <v>100</v>
    <v>1149</v>
    <v>1000</v>
    <v>1238</v>
    <v>34447099</v>
  </rv>
  <rv s="1">
    <v>8-10-2023</v>
    <v>1890</v>
    <v>100</v>
    <v>1905</v>
    <v>1833</v>
    <v>1247</v>
    <v>22294195</v>
  </rv>
  <rv s="1">
    <v>8-10-2023</v>
    <v>4619</v>
    <v>100</v>
    <v>4675</v>
    <v>4520</v>
    <v>1164</v>
    <v>16986190</v>
  </rv>
  <rv s="1">
    <v>7-10-2023</v>
    <v>4.21</v>
    <v>102</v>
    <v>4.3499999999999996</v>
    <v>4.18</v>
    <v>1803</v>
    <v>4371609660</v>
  </rv>
  <rv s="1">
    <v>7-10-2023</v>
    <v>10.199999999999999</v>
    <v>102</v>
    <v>10.36</v>
    <v>10.029999999999999</v>
    <v>1561</v>
    <v>2234283214</v>
  </rv>
  <rv s="1">
    <v>7-10-2023</v>
    <v>52.96</v>
    <v>102</v>
    <v>52.99</v>
    <v>46.52</v>
    <v>1438</v>
    <v>728575457</v>
  </rv>
  <rv s="1">
    <v>7-10-2023</v>
    <v>1096</v>
    <v>102</v>
    <v>1168</v>
    <v>1002</v>
    <v>1068</v>
    <v>56805958</v>
  </rv>
  <rv s="1">
    <v>7-10-2023</v>
    <v>1909</v>
    <v>102</v>
    <v>1911</v>
    <v>1894</v>
    <v>1050</v>
    <v>24503237</v>
  </rv>
  <rv s="1">
    <v>7-10-2023</v>
    <v>4674</v>
    <v>102</v>
    <v>4698</v>
    <v>4615</v>
    <v>971</v>
    <v>11551800</v>
  </rv>
  <rv s="1">
    <v>6-10-2023</v>
    <v>4.25</v>
    <v>104</v>
    <v>4.3899999999999997</v>
    <v>4.0599999999999996</v>
    <v>1608</v>
    <v>5194657915</v>
  </rv>
  <rv s="1">
    <v>6-10-2023</v>
    <v>9.57</v>
    <v>104</v>
    <v>9.98</v>
    <v>9.2100000000000009</v>
    <v>1386</v>
    <v>2337859886</v>
  </rv>
  <rv s="1">
    <v>6-10-2023</v>
    <v>48.13</v>
    <v>104</v>
    <v>52.94</v>
    <v>46.52</v>
    <v>1348</v>
    <v>608014673</v>
  </rv>
  <rv s="1">
    <v>6-10-2023</v>
    <v>1120</v>
    <v>104</v>
    <v>1210</v>
    <v>1101</v>
    <v>921</v>
    <v>33881474</v>
  </rv>
  <rv s="1">
    <v>6-10-2023</v>
    <v>1895</v>
    <v>104</v>
    <v>1898</v>
    <v>1825</v>
    <v>991</v>
    <v>17281917</v>
  </rv>
  <rv s="1">
    <v>6-10-2023</v>
    <v>4615</v>
    <v>104</v>
    <v>4760</v>
    <v>4488</v>
    <v>892</v>
    <v>11158752</v>
  </rv>
  <rv s="1">
    <v>5-10-2023</v>
    <v>4.3600000000000003</v>
    <v>106</v>
    <v>4.37</v>
    <v>4.2</v>
    <v>1613</v>
    <v>4026770201</v>
  </rv>
  <rv s="1">
    <v>5-10-2023</v>
    <v>9.94</v>
    <v>106</v>
    <v>9.98</v>
    <v>9.27</v>
    <v>1388</v>
    <v>2417984382</v>
  </rv>
  <rv s="1">
    <v>5-10-2023</v>
    <v>52.76</v>
    <v>106</v>
    <v>52.94</v>
    <v>51.1</v>
    <v>1290</v>
    <v>484429708</v>
  </rv>
  <rv s="1">
    <v>5-10-2023</v>
    <v>1213</v>
    <v>106</v>
    <v>1215</v>
    <v>1155</v>
    <v>944</v>
    <v>29419069</v>
  </rv>
  <rv s="1">
    <v>5-10-2023</v>
    <v>1909</v>
    <v>106</v>
    <v>1915</v>
    <v>1868</v>
    <v>945</v>
    <v>14992802</v>
  </rv>
  <rv s="1">
    <v>5-10-2023</v>
    <v>4839</v>
    <v>106</v>
    <v>4847</v>
    <v>4760</v>
    <v>897</v>
    <v>6566749</v>
  </rv>
  <rv s="1">
    <v>4-10-2023</v>
    <v>4.04</v>
    <v>108</v>
    <v>4.25</v>
    <v>4.0199999999999996</v>
    <v>1791</v>
    <v>8563049706</v>
  </rv>
  <rv s="1">
    <v>4-10-2023</v>
    <v>9.19</v>
    <v>108</v>
    <v>9.73</v>
    <v>8.73</v>
    <v>1634</v>
    <v>3839356268</v>
  </rv>
  <rv s="1">
    <v>4-10-2023</v>
    <v>51.06</v>
    <v>108</v>
    <v>51.97</v>
    <v>47.44</v>
    <v>1524</v>
    <v>518788003</v>
  </rv>
  <rv s="1">
    <v>4-10-2023</v>
    <v>1198</v>
    <v>108</v>
    <v>1205</v>
    <v>1153</v>
    <v>1098</v>
    <v>56203594</v>
  </rv>
  <rv s="1">
    <v>4-10-2023</v>
    <v>1873</v>
    <v>108</v>
    <v>1909</v>
    <v>1873</v>
    <v>1143</v>
    <v>24068261</v>
  </rv>
  <rv s="1">
    <v>4-10-2023</v>
    <v>4592</v>
    <v>108</v>
    <v>4893</v>
    <v>4541</v>
    <v>1078</v>
    <v>12126402</v>
  </rv>
  <rv s="1">
    <v>3-10-2023</v>
    <v>4.3</v>
    <v>110</v>
    <v>4.33</v>
    <v>4.1100000000000003</v>
    <v>1957</v>
    <v>5197859462</v>
  </rv>
  <rv s="1">
    <v>3-10-2023</v>
    <v>9.4499999999999993</v>
    <v>110</v>
    <v>9.98</v>
    <v>9.31</v>
    <v>1648</v>
    <v>2821291794</v>
  </rv>
  <rv s="1">
    <v>3-10-2023</v>
    <v>52.82</v>
    <v>110</v>
    <v>52.95</v>
    <v>50.29</v>
    <v>1588</v>
    <v>633226491</v>
  </rv>
  <rv s="1">
    <v>3-10-2023</v>
    <v>1198</v>
    <v>110</v>
    <v>1200</v>
    <v>1196</v>
    <v>1069</v>
    <v>35697402</v>
  </rv>
  <rv s="1">
    <v>3-10-2023</v>
    <v>1900</v>
    <v>110</v>
    <v>1974</v>
    <v>1885</v>
    <v>1027</v>
    <v>17303007</v>
  </rv>
  <rv s="1">
    <v>3-10-2023</v>
    <v>4986</v>
    <v>110</v>
    <v>4988</v>
    <v>4900</v>
    <v>1004</v>
    <v>8043476</v>
  </rv>
  <rv s="1">
    <v>2-10-2023</v>
    <v>4.25</v>
    <v>112</v>
    <v>4.38</v>
    <v>4.13</v>
    <v>1835</v>
    <v>4450460390</v>
  </rv>
  <rv s="1">
    <v>2-10-2023</v>
    <v>9.7200000000000006</v>
    <v>112</v>
    <v>9.99</v>
    <v>9.5299999999999994</v>
    <v>1609</v>
    <v>2034924535</v>
  </rv>
  <rv s="1">
    <v>2-10-2023</v>
    <v>52.94</v>
    <v>112</v>
    <v>52.97</v>
    <v>52.79</v>
    <v>1532</v>
    <v>613708022</v>
  </rv>
  <rv s="1">
    <v>2-10-2023</v>
    <v>1209</v>
    <v>112</v>
    <v>1210</v>
    <v>1208</v>
    <v>1089</v>
    <v>33075518</v>
  </rv>
  <rv s="1">
    <v>2-10-2023</v>
    <v>1985</v>
    <v>112</v>
    <v>1999</v>
    <v>1810</v>
    <v>1095</v>
    <v>17528840</v>
  </rv>
  <rv s="1">
    <v>2-10-2023</v>
    <v>5000</v>
    <v>112</v>
    <v>5020</v>
    <v>4910</v>
    <v>965</v>
    <v>9896495</v>
  </rv>
  <rv s="1">
    <v>1-10-2023</v>
    <v>4.28</v>
    <v>114</v>
    <v>4.3</v>
    <v>4.1900000000000004</v>
    <v>2064</v>
    <v>5495893867</v>
  </rv>
  <rv s="1">
    <v>1-10-2023</v>
    <v>9.9700000000000006</v>
    <v>114</v>
    <v>10.02</v>
    <v>9.41</v>
    <v>1742</v>
    <v>2470600311</v>
  </rv>
  <rv s="1">
    <v>1-10-2023</v>
    <v>52.89</v>
    <v>114</v>
    <v>52.94</v>
    <v>50.22</v>
    <v>1549</v>
    <v>493560338</v>
  </rv>
  <rv s="1">
    <v>1-10-2023</v>
    <v>1197</v>
    <v>114</v>
    <v>1204</v>
    <v>1196</v>
    <v>1117</v>
    <v>50262456</v>
  </rv>
  <rv s="1">
    <v>1-10-2023</v>
    <v>1900</v>
    <v>114</v>
    <v>1920</v>
    <v>1895</v>
    <v>1242</v>
    <v>38827336</v>
  </rv>
  <rv s="1">
    <v>1-10-2023</v>
    <v>5016</v>
    <v>114</v>
    <v>5033</v>
    <v>4966</v>
    <v>1083</v>
    <v>8616886</v>
  </rv>
  <rv s="1">
    <v>30-9-2023</v>
    <v>4.26</v>
    <v>116</v>
    <v>4.2699999999999996</v>
    <v>4.1500000000000004</v>
    <v>1948</v>
    <v>3419483859</v>
  </rv>
  <rv s="1">
    <v>30-9-2023</v>
    <v>9.98</v>
    <v>116</v>
    <v>10</v>
    <v>9.9499999999999993</v>
    <v>1729</v>
    <v>2175562172</v>
  </rv>
  <rv s="1">
    <v>30-9-2023</v>
    <v>52.98</v>
    <v>116</v>
    <v>53</v>
    <v>50.95</v>
    <v>1592</v>
    <v>418409556</v>
  </rv>
  <rv s="1">
    <v>30-9-2023</v>
    <v>1201</v>
    <v>116</v>
    <v>1203</v>
    <v>1184</v>
    <v>1105</v>
    <v>32072028</v>
  </rv>
  <rv s="1">
    <v>30-9-2023</v>
    <v>1900</v>
    <v>116</v>
    <v>1920</v>
    <v>1845</v>
    <v>1187</v>
    <v>25883226</v>
  </rv>
  <rv s="1">
    <v>30-9-2023</v>
    <v>5034</v>
    <v>116</v>
    <v>5040</v>
    <v>4821</v>
    <v>1033</v>
    <v>9072814</v>
  </rv>
  <rv s="1">
    <v>29-9-2023</v>
    <v>4.28</v>
    <v>118</v>
    <v>4.32</v>
    <v>4.0999999999999996</v>
    <v>1766</v>
    <v>4018698340</v>
  </rv>
  <rv s="1">
    <v>29-9-2023</v>
    <v>9.75</v>
    <v>118</v>
    <v>9.9700000000000006</v>
    <v>9.44</v>
    <v>1534</v>
    <v>1894851782</v>
  </rv>
  <rv s="1">
    <v>29-9-2023</v>
    <v>52.93</v>
    <v>118</v>
    <v>52.99</v>
    <v>50.11</v>
    <v>1367</v>
    <v>517767166</v>
  </rv>
  <rv s="1">
    <v>29-9-2023</v>
    <v>1200</v>
    <v>118</v>
    <v>1220</v>
    <v>1183</v>
    <v>1018</v>
    <v>32556720</v>
  </rv>
  <rv s="1">
    <v>29-9-2023</v>
    <v>1906</v>
    <v>118</v>
    <v>1912</v>
    <v>1876</v>
    <v>1062</v>
    <v>22035521</v>
  </rv>
  <rv s="1">
    <v>29-9-2023</v>
    <v>5032</v>
    <v>118</v>
    <v>5055</v>
    <v>4964</v>
    <v>956</v>
    <v>9119401</v>
  </rv>
  <rv s="1">
    <v>28-9-2023</v>
    <v>4.3600000000000003</v>
    <v>120</v>
    <v>4.4000000000000004</v>
    <v>4.32</v>
    <v>1680</v>
    <v>4140679770</v>
  </rv>
  <rv s="1">
    <v>28-9-2023</v>
    <v>9.9600000000000009</v>
    <v>120</v>
    <v>10.08</v>
    <v>9.2100000000000009</v>
    <v>1390</v>
    <v>1949090022</v>
  </rv>
  <rv s="1">
    <v>28-9-2023</v>
    <v>53.13</v>
    <v>120</v>
    <v>53.14</v>
    <v>53.08</v>
    <v>1239</v>
    <v>376884123</v>
  </rv>
  <rv s="1">
    <v>28-9-2023</v>
    <v>1237</v>
    <v>120</v>
    <v>1246</v>
    <v>1180</v>
    <v>917</v>
    <v>32293069</v>
  </rv>
  <rv s="1">
    <v>28-9-2023</v>
    <v>1937</v>
    <v>120</v>
    <v>1942</v>
    <v>1935</v>
    <v>870</v>
    <v>14508427</v>
  </rv>
  <rv s="1">
    <v>28-9-2023</v>
    <v>5075</v>
    <v>120</v>
    <v>5076</v>
    <v>5075</v>
    <v>771</v>
    <v>6182598</v>
  </rv>
  <rv s="1">
    <v>27-9-2023</v>
    <v>4.28</v>
    <v>122</v>
    <v>4.3</v>
    <v>4.13</v>
    <v>1766</v>
    <v>4302849463</v>
  </rv>
  <rv s="1">
    <v>27-9-2023</v>
    <v>10.08</v>
    <v>122</v>
    <v>10.119999999999999</v>
    <v>9.3699999999999992</v>
    <v>1528</v>
    <v>2077403642</v>
  </rv>
  <rv s="1">
    <v>27-9-2023</v>
    <v>53.46</v>
    <v>122</v>
    <v>53.65</v>
    <v>50.19</v>
    <v>1398</v>
    <v>484291762</v>
  </rv>
  <rv s="1">
    <v>27-9-2023</v>
    <v>1222</v>
    <v>122</v>
    <v>1229</v>
    <v>1192</v>
    <v>1001</v>
    <v>38401360</v>
  </rv>
  <rv s="1">
    <v>27-9-2023</v>
    <v>1985</v>
    <v>122</v>
    <v>1998</v>
    <v>1904</v>
    <v>995</v>
    <v>13029104</v>
  </rv>
  <rv s="1">
    <v>27-9-2023</v>
    <v>5080</v>
    <v>122</v>
    <v>5109</v>
    <v>4961</v>
    <v>882</v>
    <v>7547582</v>
  </rv>
  <rv s="1">
    <v>26-9-2023</v>
    <v>4.25</v>
    <v>124</v>
    <v>4.3099999999999996</v>
    <v>4.12</v>
    <v>1795</v>
    <v>4008074608</v>
  </rv>
  <rv s="1">
    <v>26-9-2023</v>
    <v>9.91</v>
    <v>124</v>
    <v>10</v>
    <v>9.33</v>
    <v>1559</v>
    <v>2669817230</v>
  </rv>
  <rv s="1">
    <v>26-9-2023</v>
    <v>52.93</v>
    <v>124</v>
    <v>53.63</v>
    <v>50.25</v>
    <v>1440</v>
    <v>608768802</v>
  </rv>
  <rv s="1">
    <v>26-9-2023</v>
    <v>1216</v>
    <v>124</v>
    <v>1219</v>
    <v>1190</v>
    <v>1001</v>
    <v>35491680</v>
  </rv>
  <rv s="1">
    <v>26-9-2023</v>
    <v>2000</v>
    <v>124</v>
    <v>2000</v>
    <v>1999</v>
    <v>1005</v>
    <v>21141516</v>
  </rv>
  <rv s="1">
    <v>26-9-2023</v>
    <v>5093</v>
    <v>124</v>
    <v>5095</v>
    <v>5021</v>
    <v>1009</v>
    <v>13723653</v>
  </rv>
  <rv s="1">
    <v>25-9-2023</v>
    <v>4.21</v>
    <v>126</v>
    <v>4.24</v>
    <v>4.0599999999999996</v>
    <v>1664</v>
    <v>4082158064</v>
  </rv>
  <rv s="1">
    <v>25-9-2023</v>
    <v>9.3800000000000008</v>
    <v>126</v>
    <v>9.9</v>
    <v>9.32</v>
    <v>1399</v>
    <v>2199378823</v>
  </rv>
  <rv s="1">
    <v>25-9-2023</v>
    <v>50.31</v>
    <v>126</v>
    <v>53.36</v>
    <v>50.14</v>
    <v>1368</v>
    <v>536773494</v>
  </rv>
  <rv s="1">
    <v>25-9-2023</v>
    <v>1226</v>
    <v>126</v>
    <v>1230</v>
    <v>1219</v>
    <v>956</v>
    <v>28512781</v>
  </rv>
  <rv s="1">
    <v>25-9-2023</v>
    <v>2012</v>
    <v>126</v>
    <v>2021</v>
    <v>1910</v>
    <v>935</v>
    <v>12972992</v>
  </rv>
  <rv s="1">
    <v>25-9-2023</v>
    <v>5112</v>
    <v>126</v>
    <v>5116</v>
    <v>5095</v>
    <v>898</v>
    <v>9462695</v>
  </rv>
  <rv s="1">
    <v>24-9-2023</v>
    <v>4.2300000000000004</v>
    <v>128</v>
    <v>4.24</v>
    <v>4.07</v>
    <v>2074</v>
    <v>4142179908</v>
  </rv>
  <rv s="1">
    <v>24-9-2023</v>
    <v>9.25</v>
    <v>128</v>
    <v>9.93</v>
    <v>9.14</v>
    <v>1792</v>
    <v>3114132918</v>
  </rv>
  <rv s="1">
    <v>24-9-2023</v>
    <v>52.97</v>
    <v>128</v>
    <v>53.28</v>
    <v>52</v>
    <v>1613</v>
    <v>754779181</v>
  </rv>
  <rv s="1">
    <v>24-9-2023</v>
    <v>1225</v>
    <v>128</v>
    <v>1226</v>
    <v>1218</v>
    <v>1177</v>
    <v>48372111</v>
  </rv>
  <rv s="1">
    <v>24-9-2023</v>
    <v>2016</v>
    <v>128</v>
    <v>2022</v>
    <v>1933</v>
    <v>1212</v>
    <v>19717085</v>
  </rv>
  <rv s="1">
    <v>24-9-2023</v>
    <v>5108</v>
    <v>128</v>
    <v>5121</v>
    <v>5010</v>
    <v>1114</v>
    <v>12195956</v>
  </rv>
  <rv s="1">
    <v>23-9-2023</v>
    <v>4.2</v>
    <v>130</v>
    <v>4.21</v>
    <v>4.18</v>
    <v>1969</v>
    <v>5400694122</v>
  </rv>
  <rv s="1">
    <v>23-9-2023</v>
    <v>9.8699999999999992</v>
    <v>130</v>
    <v>9.9499999999999993</v>
    <v>9.6999999999999993</v>
    <v>1728</v>
    <v>2225890513</v>
  </rv>
  <rv s="1">
    <v>23-9-2023</v>
    <v>52.76</v>
    <v>130</v>
    <v>52.9</v>
    <v>50.99</v>
    <v>1639</v>
    <v>641279689</v>
  </rv>
  <rv s="1">
    <v>23-9-2023</v>
    <v>1228</v>
    <v>130</v>
    <v>1258</v>
    <v>1135</v>
    <v>1095</v>
    <v>36568072</v>
  </rv>
  <rv s="1">
    <v>23-9-2023</v>
    <v>2020</v>
    <v>130</v>
    <v>2025</v>
    <v>1996</v>
    <v>1209</v>
    <v>21649487</v>
  </rv>
  <rv s="1">
    <v>23-9-2023</v>
    <v>5127</v>
    <v>130</v>
    <v>5129</v>
    <v>5047</v>
    <v>1122</v>
    <v>11963351</v>
  </rv>
  <rv s="1">
    <v>22-9-2023</v>
    <v>4.22</v>
    <v>132</v>
    <v>4.25</v>
    <v>4.0999999999999996</v>
    <v>1544</v>
    <v>3218103801</v>
  </rv>
  <rv s="1">
    <v>22-9-2023</v>
    <v>9.91</v>
    <v>132</v>
    <v>9.9600000000000009</v>
    <v>9.8699999999999992</v>
    <v>1313</v>
    <v>1996778750</v>
  </rv>
  <rv s="1">
    <v>22-9-2023</v>
    <v>52.93</v>
    <v>132</v>
    <v>53.07</v>
    <v>50.91</v>
    <v>1208</v>
    <v>477014004</v>
  </rv>
  <rv s="1">
    <v>22-9-2023</v>
    <v>1262</v>
    <v>132</v>
    <v>1265</v>
    <v>1260</v>
    <v>850</v>
    <v>30011478</v>
  </rv>
  <rv s="1">
    <v>22-9-2023</v>
    <v>2027</v>
    <v>132</v>
    <v>2029</v>
    <v>2020</v>
    <v>858</v>
    <v>15862516</v>
  </rv>
  <rv s="1">
    <v>22-9-2023</v>
    <v>5130</v>
    <v>132</v>
    <v>5133</v>
    <v>5129</v>
    <v>785</v>
    <v>5299956</v>
  </rv>
  <rv s="1">
    <v>21-9-2023</v>
    <v>4.28</v>
    <v>134</v>
    <v>4.3099999999999996</v>
    <v>4.18</v>
    <v>1534</v>
    <v>2903335827</v>
  </rv>
  <rv s="1">
    <v>21-9-2023</v>
    <v>9.83</v>
    <v>134</v>
    <v>9.99</v>
    <v>9.5399999999999991</v>
    <v>1402</v>
    <v>3444712225</v>
  </rv>
  <rv s="1">
    <v>21-9-2023</v>
    <v>50.31</v>
    <v>134</v>
    <v>51.16</v>
    <v>50</v>
    <v>1291</v>
    <v>760338514</v>
  </rv>
  <rv s="1">
    <v>21-9-2023</v>
    <v>1255</v>
    <v>134</v>
    <v>1266</v>
    <v>1200</v>
    <v>905</v>
    <v>28231633</v>
  </rv>
  <rv s="1">
    <v>21-9-2023</v>
    <v>1926</v>
    <v>134</v>
    <v>2003</v>
    <v>1918</v>
    <v>913</v>
    <v>16037965</v>
  </rv>
  <rv s="1">
    <v>21-9-2023</v>
    <v>5140</v>
    <v>134</v>
    <v>5164</v>
    <v>4984</v>
    <v>831</v>
    <v>9399659</v>
  </rv>
  <rv s="1">
    <v>20-9-2023</v>
    <v>4.49</v>
    <v>136</v>
    <v>4.5</v>
    <v>4.41</v>
    <v>1587</v>
    <v>3124856836</v>
  </rv>
  <rv s="1">
    <v>20-9-2023</v>
    <v>10.039999999999999</v>
    <v>136</v>
    <v>10.15</v>
    <v>9.93</v>
    <v>1329</v>
    <v>1933396103</v>
  </rv>
  <rv s="1">
    <v>20-9-2023</v>
    <v>50</v>
    <v>136</v>
    <v>50</v>
    <v>50</v>
    <v>1305</v>
    <v>944135874</v>
  </rv>
  <rv s="1">
    <v>20-9-2023</v>
    <v>1259</v>
    <v>136</v>
    <v>1261</v>
    <v>1257</v>
    <v>941</v>
    <v>28482219</v>
  </rv>
  <rv s="1">
    <v>20-9-2023</v>
    <v>2035</v>
    <v>136</v>
    <v>2036</v>
    <v>2033</v>
    <v>921</v>
    <v>11283721</v>
  </rv>
  <rv s="1">
    <v>20-9-2023</v>
    <v>5098</v>
    <v>136</v>
    <v>5100</v>
    <v>5096</v>
    <v>845</v>
    <v>7606276</v>
  </rv>
  <rv s="1">
    <v>19-9-2023</v>
    <v>4.45</v>
    <v>138</v>
    <v>4.5</v>
    <v>4.17</v>
    <v>1614</v>
    <v>3069634869</v>
  </rv>
  <rv s="1">
    <v>19-9-2023</v>
    <v>10.24</v>
    <v>138</v>
    <v>10.26</v>
    <v>9.58</v>
    <v>1338</v>
    <v>1263641958</v>
  </rv>
  <rv s="1">
    <v>19-9-2023</v>
    <v>48.5</v>
    <v>138</v>
    <v>49.39</v>
    <v>47.1</v>
    <v>1209</v>
    <v>387772598</v>
  </rv>
  <rv s="1">
    <v>19-9-2023</v>
    <v>1251</v>
    <v>138</v>
    <v>1257</v>
    <v>1249</v>
    <v>871</v>
    <v>23407759</v>
  </rv>
  <rv s="1">
    <v>19-9-2023</v>
    <v>1997</v>
    <v>138</v>
    <v>2037</v>
    <v>1973</v>
    <v>920</v>
    <v>18018851</v>
  </rv>
  <rv s="1">
    <v>19-9-2023</v>
    <v>5174</v>
    <v>138</v>
    <v>5188</v>
    <v>5045</v>
    <v>843</v>
    <v>5711967</v>
  </rv>
  <rv s="1">
    <v>18-9-2023</v>
    <v>4.3600000000000003</v>
    <v>140</v>
    <v>4.3899999999999997</v>
    <v>4.17</v>
    <v>1682</v>
    <v>3712134435</v>
  </rv>
  <rv s="1">
    <v>18-9-2023</v>
    <v>10.09</v>
    <v>140</v>
    <v>10.34</v>
    <v>9.6</v>
    <v>1472</v>
    <v>1837024117</v>
  </rv>
  <rv s="1">
    <v>18-9-2023</v>
    <v>49.47</v>
    <v>140</v>
    <v>49.5</v>
    <v>47.01</v>
    <v>1258</v>
    <v>374026097</v>
  </rv>
  <rv s="1">
    <v>18-9-2023</v>
    <v>1247</v>
    <v>140</v>
    <v>1252</v>
    <v>1239</v>
    <v>959</v>
    <v>27516387</v>
  </rv>
  <rv s="1">
    <v>18-9-2023</v>
    <v>2030</v>
    <v>140</v>
    <v>2076</v>
    <v>1990</v>
    <v>950</v>
    <v>17069143</v>
  </rv>
  <rv s="1">
    <v>18-9-2023</v>
    <v>5050</v>
    <v>140</v>
    <v>5192</v>
    <v>5021</v>
    <v>848</v>
    <v>8366999</v>
  </rv>
  <rv s="1">
    <v>17-9-2023</v>
    <v>4.3899999999999997</v>
    <v>142</v>
    <v>4.3899999999999997</v>
    <v>4.38</v>
    <v>1741</v>
    <v>4241488989</v>
  </rv>
  <rv s="1">
    <v>17-9-2023</v>
    <v>10.16</v>
    <v>142</v>
    <v>10.39</v>
    <v>10.02</v>
    <v>1505</v>
    <v>1955240567</v>
  </rv>
  <rv s="1">
    <v>17-9-2023</v>
    <v>49.28</v>
    <v>142</v>
    <v>49.85</v>
    <v>47.02</v>
    <v>1337</v>
    <v>452625115</v>
  </rv>
  <rv s="1">
    <v>17-9-2023</v>
    <v>1245</v>
    <v>142</v>
    <v>1248</v>
    <v>1230</v>
    <v>935</v>
    <v>31574849</v>
  </rv>
  <rv s="1">
    <v>17-9-2023</v>
    <v>2091</v>
    <v>142</v>
    <v>2097</v>
    <v>2025</v>
    <v>957</v>
    <v>17922232</v>
  </rv>
  <rv s="1">
    <v>17-9-2023</v>
    <v>5196</v>
    <v>142</v>
    <v>5198</v>
    <v>5039</v>
    <v>861</v>
    <v>8454681</v>
  </rv>
  <rv s="1">
    <v>16-9-2023</v>
    <v>4.45</v>
    <v>144</v>
    <v>4.46</v>
    <v>4.38</v>
    <v>1710</v>
    <v>4515240650</v>
  </rv>
  <rv s="1">
    <v>16-9-2023</v>
    <v>10.35</v>
    <v>144</v>
    <v>10.38</v>
    <v>10.06</v>
    <v>1450</v>
    <v>2477170426</v>
  </rv>
  <rv s="1">
    <v>16-9-2023</v>
    <v>49</v>
    <v>144</v>
    <v>49.04</v>
    <v>48</v>
    <v>1346</v>
    <v>502602092</v>
  </rv>
  <rv s="1">
    <v>16-9-2023</v>
    <v>1258</v>
    <v>144</v>
    <v>1259</v>
    <v>1247</v>
    <v>972</v>
    <v>36925330</v>
  </rv>
  <rv s="1">
    <v>16-9-2023</v>
    <v>2096</v>
    <v>144</v>
    <v>2097</v>
    <v>2095</v>
    <v>948</v>
    <v>14185684</v>
  </rv>
  <rv s="1">
    <v>16-9-2023</v>
    <v>5150</v>
    <v>144</v>
    <v>5174</v>
    <v>5144</v>
    <v>909</v>
    <v>12480800</v>
  </rv>
  <rv s="1">
    <v>15-9-2023</v>
    <v>4.38</v>
    <v>146</v>
    <v>4.3899999999999997</v>
    <v>4.26</v>
    <v>1662</v>
    <v>4890727992</v>
  </rv>
  <rv s="1">
    <v>15-9-2023</v>
    <v>10.36</v>
    <v>146</v>
    <v>10.38</v>
    <v>10.1</v>
    <v>1424</v>
    <v>2005719388</v>
  </rv>
  <rv s="1">
    <v>15-9-2023</v>
    <v>49.07</v>
    <v>146</v>
    <v>49.11</v>
    <v>46.42</v>
    <v>1322</v>
    <v>422811267</v>
  </rv>
  <rv s="1">
    <v>15-9-2023</v>
    <v>1273</v>
    <v>146</v>
    <v>1277</v>
    <v>1266</v>
    <v>935</v>
    <v>34194067</v>
  </rv>
  <rv s="1">
    <v>15-9-2023</v>
    <v>2098</v>
    <v>146</v>
    <v>2100</v>
    <v>2046</v>
    <v>967</v>
    <v>13085686</v>
  </rv>
  <rv s="1">
    <v>15-9-2023</v>
    <v>5089</v>
    <v>146</v>
    <v>5100</v>
    <v>4992</v>
    <v>899</v>
    <v>6859290</v>
  </rv>
  <rv s="1">
    <v>14-9-2023</v>
    <v>4.3499999999999996</v>
    <v>148</v>
    <v>4.37</v>
    <v>4.3099999999999996</v>
    <v>1646</v>
    <v>3462344188</v>
  </rv>
  <rv s="1">
    <v>14-9-2023</v>
    <v>10.37</v>
    <v>148</v>
    <v>10.41</v>
    <v>10.039999999999999</v>
    <v>1445</v>
    <v>2002757157</v>
  </rv>
  <rv s="1">
    <v>14-9-2023</v>
    <v>49.42</v>
    <v>148</v>
    <v>49.48</v>
    <v>46.16</v>
    <v>1294</v>
    <v>322861724</v>
  </rv>
  <rv s="1">
    <v>14-9-2023</v>
    <v>1282</v>
    <v>148</v>
    <v>1284</v>
    <v>1242</v>
    <v>988</v>
    <v>30414996</v>
  </rv>
  <rv s="1">
    <v>14-9-2023</v>
    <v>2102</v>
    <v>148</v>
    <v>2111</v>
    <v>2015</v>
    <v>919</v>
    <v>12970497</v>
  </rv>
  <rv s="1">
    <v>14-9-2023</v>
    <v>5067</v>
    <v>148</v>
    <v>5100</v>
    <v>5041</v>
    <v>846</v>
    <v>6049615</v>
  </rv>
  <rv s="1">
    <v>13-9-2023</v>
    <v>4.12</v>
    <v>150</v>
    <v>4.33</v>
    <v>4.08</v>
    <v>1559</v>
    <v>4342490928</v>
  </rv>
  <rv s="1">
    <v>13-9-2023</v>
    <v>10.14</v>
    <v>150</v>
    <v>10.48</v>
    <v>9</v>
    <v>1366</v>
    <v>1950116540</v>
  </rv>
  <rv s="1">
    <v>13-9-2023</v>
    <v>50</v>
    <v>150</v>
    <v>50.16</v>
    <v>46.08</v>
    <v>1193</v>
    <v>345683308</v>
  </rv>
  <rv s="1">
    <v>13-9-2023</v>
    <v>1287</v>
    <v>150</v>
    <v>1291</v>
    <v>1243</v>
    <v>832</v>
    <v>25431603</v>
  </rv>
  <rv s="1">
    <v>13-9-2023</v>
    <v>2121</v>
    <v>150</v>
    <v>2139</v>
    <v>1995</v>
    <v>831</v>
    <v>10363731</v>
  </rv>
  <rv s="1">
    <v>13-9-2023</v>
    <v>5040</v>
    <v>150</v>
    <v>5040</v>
    <v>5035</v>
    <v>761</v>
    <v>6769335</v>
  </rv>
  <rv s="1">
    <v>12-9-2023</v>
    <v>4.3099999999999996</v>
    <v>152</v>
    <v>4.32</v>
    <v>4.1399999999999997</v>
    <v>1606</v>
    <v>3144935184</v>
  </rv>
  <rv s="1">
    <v>12-9-2023</v>
    <v>10.46</v>
    <v>152</v>
    <v>10.48</v>
    <v>10.09</v>
    <v>1428</v>
    <v>2259923600</v>
  </rv>
  <rv s="1">
    <v>12-9-2023</v>
    <v>48.17</v>
    <v>152</v>
    <v>50.04</v>
    <v>47.66</v>
    <v>1311</v>
    <v>685543467</v>
  </rv>
  <rv s="1">
    <v>12-9-2023</v>
    <v>1286</v>
    <v>152</v>
    <v>1289</v>
    <v>1132</v>
    <v>913</v>
    <v>27732493</v>
  </rv>
  <rv s="1">
    <v>12-9-2023</v>
    <v>2169</v>
    <v>152</v>
    <v>2186</v>
    <v>2155</v>
    <v>906</v>
    <v>10985075</v>
  </rv>
  <rv s="1">
    <v>12-9-2023</v>
    <v>5034</v>
    <v>152</v>
    <v>5039</v>
    <v>4965</v>
    <v>850</v>
    <v>8607357</v>
  </rv>
  <rv s="1">
    <v>11-9-2023</v>
    <v>4.28</v>
    <v>154</v>
    <v>4.29</v>
    <v>4.25</v>
    <v>1734</v>
    <v>4239336667</v>
  </rv>
  <rv s="1">
    <v>11-9-2023</v>
    <v>10.47</v>
    <v>154</v>
    <v>10.49</v>
    <v>10.26</v>
    <v>1421</v>
    <v>2236195644</v>
  </rv>
  <rv s="1">
    <v>11-9-2023</v>
    <v>49.46</v>
    <v>154</v>
    <v>49.8</v>
    <v>49.41</v>
    <v>1358</v>
    <v>477298768</v>
  </rv>
  <rv s="1">
    <v>11-9-2023</v>
    <v>1296</v>
    <v>154</v>
    <v>1301</v>
    <v>1259</v>
    <v>989</v>
    <v>41840728</v>
  </rv>
  <rv s="1">
    <v>11-9-2023</v>
    <v>2090</v>
    <v>154</v>
    <v>2199</v>
    <v>2078</v>
    <v>1045</v>
    <v>37094432</v>
  </rv>
  <rv s="1">
    <v>11-9-2023</v>
    <v>5036</v>
    <v>154</v>
    <v>5040</v>
    <v>5033</v>
    <v>868</v>
    <v>7943737</v>
  </rv>
  <rv s="1">
    <v>10-9-2023</v>
    <v>4.28</v>
    <v>156</v>
    <v>4.32</v>
    <v>4.13</v>
    <v>1846</v>
    <v>3749806837</v>
  </rv>
  <rv s="1">
    <v>10-9-2023</v>
    <v>10.34</v>
    <v>156</v>
    <v>10.48</v>
    <v>10.25</v>
    <v>1548</v>
    <v>2086861082</v>
  </rv>
  <rv s="1">
    <v>10-9-2023</v>
    <v>49.46</v>
    <v>156</v>
    <v>49.8</v>
    <v>49</v>
    <v>1414</v>
    <v>512171681</v>
  </rv>
  <rv s="1">
    <v>10-9-2023</v>
    <v>1316</v>
    <v>156</v>
    <v>1339</v>
    <v>1265</v>
    <v>1010</v>
    <v>26288040</v>
  </rv>
  <rv s="1">
    <v>10-9-2023</v>
    <v>2060</v>
    <v>156</v>
    <v>2062</v>
    <v>2059</v>
    <v>1009</v>
    <v>13867696</v>
  </rv>
  <rv s="1">
    <v>10-9-2023</v>
    <v>5041</v>
    <v>156</v>
    <v>5050</v>
    <v>4934</v>
    <v>932</v>
    <v>7822970</v>
  </rv>
  <rv s="1">
    <v>9-9-2023</v>
    <v>4.34</v>
    <v>158</v>
    <v>4.3499999999999996</v>
    <v>4.25</v>
    <v>1769</v>
    <v>2967614388</v>
  </rv>
  <rv s="1">
    <v>9-9-2023</v>
    <v>10.38</v>
    <v>158</v>
    <v>10.52</v>
    <v>10.27</v>
    <v>1520</v>
    <v>1881199633</v>
  </rv>
  <rv s="1">
    <v>9-9-2023</v>
    <v>49</v>
    <v>158</v>
    <v>49.98</v>
    <v>48.44</v>
    <v>1421</v>
    <v>442400986</v>
  </rv>
  <rv s="1">
    <v>9-9-2023</v>
    <v>1296</v>
    <v>158</v>
    <v>1446</v>
    <v>1255</v>
    <v>1091</v>
    <v>44290668</v>
  </rv>
  <rv s="1">
    <v>9-9-2023</v>
    <v>2064</v>
    <v>158</v>
    <v>2090</v>
    <v>2019</v>
    <v>1058</v>
    <v>19451908</v>
  </rv>
  <rv s="1">
    <v>9-9-2023</v>
    <v>5050</v>
    <v>158</v>
    <v>5061</v>
    <v>4950</v>
    <v>1007</v>
    <v>9198445</v>
  </rv>
  <rv s="1">
    <v>8-9-2023</v>
    <v>4.3</v>
    <v>160</v>
    <v>4.3499999999999996</v>
    <v>4.17</v>
    <v>1626</v>
    <v>3206161168</v>
  </rv>
  <rv s="1">
    <v>8-9-2023</v>
    <v>10.66</v>
    <v>160</v>
    <v>10.67</v>
    <v>10.5</v>
    <v>1343</v>
    <v>1349506338</v>
  </rv>
  <rv s="1">
    <v>8-9-2023</v>
    <v>50.1</v>
    <v>160</v>
    <v>50.18</v>
    <v>48.62</v>
    <v>1240</v>
    <v>269692344</v>
  </rv>
  <rv s="1">
    <v>8-9-2023</v>
    <v>1209</v>
    <v>160</v>
    <v>1215</v>
    <v>1195</v>
    <v>960</v>
    <v>30249607</v>
  </rv>
  <rv s="1">
    <v>8-9-2023</v>
    <v>2119</v>
    <v>160</v>
    <v>2121</v>
    <v>2099</v>
    <v>959</v>
    <v>11008499</v>
  </rv>
  <rv s="1">
    <v>8-9-2023</v>
    <v>5067</v>
    <v>160</v>
    <v>5067</v>
    <v>5066</v>
    <v>849</v>
    <v>5662980</v>
  </rv>
  <rv s="1">
    <v>7-9-2023</v>
    <v>4.32</v>
    <v>162</v>
    <v>4.33</v>
    <v>4.3</v>
    <v>1619</v>
    <v>4140844316</v>
  </rv>
  <rv s="1">
    <v>7-9-2023</v>
    <v>10.3</v>
    <v>162</v>
    <v>10.3</v>
    <v>10.3</v>
    <v>1426</v>
    <v>2347763143</v>
  </rv>
  <rv s="1">
    <v>7-9-2023</v>
    <v>50.24</v>
    <v>162</v>
    <v>50.3</v>
    <v>48.69</v>
    <v>1290</v>
    <v>444752412</v>
  </rv>
  <rv s="1">
    <v>7-9-2023</v>
    <v>1210</v>
    <v>162</v>
    <v>1212</v>
    <v>1191</v>
    <v>966</v>
    <v>38449716</v>
  </rv>
  <rv s="1">
    <v>7-9-2023</v>
    <v>2096</v>
    <v>162</v>
    <v>2100</v>
    <v>2050</v>
    <v>923</v>
    <v>15908049</v>
  </rv>
  <rv s="1">
    <v>7-9-2023</v>
    <v>4999</v>
    <v>162</v>
    <v>5075</v>
    <v>4720</v>
    <v>850</v>
    <v>10370610</v>
  </rv>
  <rv s="1">
    <v>6-9-2023</v>
    <v>4.3099999999999996</v>
    <v>164</v>
    <v>4.32</v>
    <v>4.3</v>
    <v>1567</v>
    <v>3557738385</v>
  </rv>
  <rv s="1">
    <v>6-9-2023</v>
    <v>10.3</v>
    <v>164</v>
    <v>10.3</v>
    <v>10.3</v>
    <v>1375</v>
    <v>2278411655</v>
  </rv>
  <rv s="1">
    <v>6-9-2023</v>
    <v>50.25</v>
    <v>164</v>
    <v>50.32</v>
    <v>50.24</v>
    <v>1178</v>
    <v>389743868</v>
  </rv>
  <rv s="1">
    <v>6-9-2023</v>
    <v>1210</v>
    <v>164</v>
    <v>1213</v>
    <v>1202</v>
    <v>928</v>
    <v>31563766</v>
  </rv>
  <rv s="1">
    <v>6-9-2023</v>
    <v>2092</v>
    <v>164</v>
    <v>2095</v>
    <v>2010</v>
    <v>945</v>
    <v>12394130</v>
  </rv>
  <rv s="1">
    <v>6-9-2023</v>
    <v>5023</v>
    <v>164</v>
    <v>5159</v>
    <v>4809</v>
    <v>844</v>
    <v>8763651</v>
  </rv>
  <rv s="1">
    <v>5-9-2023</v>
    <v>4.3</v>
    <v>166</v>
    <v>4.33</v>
    <v>4.2699999999999996</v>
    <v>1554</v>
    <v>2880196046</v>
  </rv>
  <rv s="1">
    <v>5-9-2023</v>
    <v>10.82</v>
    <v>166</v>
    <v>10.93</v>
    <v>10.1</v>
    <v>1357</v>
    <v>1429578289</v>
  </rv>
  <rv s="1">
    <v>5-9-2023</v>
    <v>50.26</v>
    <v>166</v>
    <v>50.54</v>
    <v>47.33</v>
    <v>1234</v>
    <v>269391943</v>
  </rv>
  <rv s="1">
    <v>5-9-2023</v>
    <v>1254</v>
    <v>166</v>
    <v>1268</v>
    <v>1205</v>
    <v>839</v>
    <v>20902973</v>
  </rv>
  <rv s="1">
    <v>5-9-2023</v>
    <v>2169</v>
    <v>166</v>
    <v>2175</v>
    <v>2022</v>
    <v>867</v>
    <v>12781790</v>
  </rv>
  <rv s="1">
    <v>5-9-2023</v>
    <v>5189</v>
    <v>166</v>
    <v>5207</v>
    <v>4710</v>
    <v>795</v>
    <v>4680481</v>
  </rv>
  <rv s="1">
    <v>4-9-2023</v>
    <v>4.3</v>
    <v>168</v>
    <v>4.3499999999999996</v>
    <v>4.18</v>
    <v>1715</v>
    <v>2778751309</v>
  </rv>
  <rv s="1">
    <v>4-9-2023</v>
    <v>10.7</v>
    <v>168</v>
    <v>10.95</v>
    <v>10.01</v>
    <v>1418</v>
    <v>1652356634</v>
  </rv>
  <rv s="1">
    <v>4-9-2023</v>
    <v>50.54</v>
    <v>168</v>
    <v>50.59</v>
    <v>47.48</v>
    <v>1297</v>
    <v>297559664</v>
  </rv>
  <rv s="1">
    <v>4-9-2023</v>
    <v>1263</v>
    <v>168</v>
    <v>1264</v>
    <v>1262</v>
    <v>849</v>
    <v>20620534</v>
  </rv>
  <rv s="1">
    <v>4-9-2023</v>
    <v>2197</v>
    <v>168</v>
    <v>2199</v>
    <v>2004</v>
    <v>959</v>
    <v>14791182</v>
  </rv>
  <rv s="1">
    <v>4-9-2023</v>
    <v>5250</v>
    <v>168</v>
    <v>5300</v>
    <v>4993</v>
    <v>863</v>
    <v>7461173</v>
  </rv>
  <rv s="1">
    <v>3-9-2023</v>
    <v>4.3499999999999996</v>
    <v>170</v>
    <v>4.3600000000000003</v>
    <v>4.28</v>
    <v>1873</v>
    <v>3919151645</v>
  </rv>
  <rv s="1">
    <v>3-9-2023</v>
    <v>11.02</v>
    <v>170</v>
    <v>11.04</v>
    <v>10.9</v>
    <v>1613</v>
    <v>1640306136</v>
  </rv>
  <rv s="1">
    <v>3-9-2023</v>
    <v>50.42</v>
    <v>170</v>
    <v>50.47</v>
    <v>50.38</v>
    <v>1408</v>
    <v>450033743</v>
  </rv>
  <rv s="1">
    <v>3-9-2023</v>
    <v>1261</v>
    <v>170</v>
    <v>1265</v>
    <v>1233</v>
    <v>1071</v>
    <v>41916495</v>
  </rv>
  <rv s="1">
    <v>3-9-2023</v>
    <v>2198</v>
    <v>170</v>
    <v>2199</v>
    <v>2133</v>
    <v>1067</v>
    <v>14985485</v>
  </rv>
  <rv s="1">
    <v>3-9-2023</v>
    <v>5215</v>
    <v>170</v>
    <v>5249</v>
    <v>5145</v>
    <v>968</v>
    <v>6073380</v>
  </rv>
  <rv s="1">
    <v>31-8-2023</v>
    <v>4.49</v>
    <v>172</v>
    <v>4.5</v>
    <v>4.43</v>
    <v>1680</v>
    <v>4860428866</v>
  </rv>
  <rv s="1">
    <v>31-8-2023</v>
    <v>11.03</v>
    <v>172</v>
    <v>11.12</v>
    <v>10.69</v>
    <v>1420</v>
    <v>2404656265</v>
  </rv>
  <rv s="1">
    <v>31-8-2023</v>
    <v>49.54</v>
    <v>172</v>
    <v>49.61</v>
    <v>49.46</v>
    <v>1321</v>
    <v>615617975</v>
  </rv>
  <rv s="1">
    <v>31-8-2023</v>
    <v>1232</v>
    <v>172</v>
    <v>1268</v>
    <v>1195</v>
    <v>1034</v>
    <v>51934097</v>
  </rv>
  <rv s="1">
    <v>31-8-2023</v>
    <v>2149</v>
    <v>172</v>
    <v>2213</v>
    <v>2101</v>
    <v>1005</v>
    <v>28482165</v>
  </rv>
  <rv s="1">
    <v>31-8-2023</v>
    <v>5100</v>
    <v>172</v>
    <v>5160</v>
    <v>5050</v>
    <v>890</v>
    <v>9908402</v>
  </rv>
  <rv s="1">
    <v>30-8-2023</v>
    <v>4.13</v>
    <v>174</v>
    <v>4.26</v>
    <v>4.09</v>
    <v>1648</v>
    <v>4537024459</v>
  </rv>
  <rv s="1">
    <v>30-8-2023</v>
    <v>10.66</v>
    <v>174</v>
    <v>10.68</v>
    <v>10.64</v>
    <v>1397</v>
    <v>2245321778</v>
  </rv>
  <rv s="1">
    <v>30-8-2023</v>
    <v>49.25</v>
    <v>174</v>
    <v>49.44</v>
    <v>49.17</v>
    <v>1309</v>
    <v>376567229</v>
  </rv>
  <rv s="1">
    <v>30-8-2023</v>
    <v>1266</v>
    <v>174</v>
    <v>1270</v>
    <v>1203</v>
    <v>905</v>
    <v>27475382</v>
  </rv>
  <rv s="1">
    <v>30-8-2023</v>
    <v>2037</v>
    <v>174</v>
    <v>2205</v>
    <v>2029</v>
    <v>976</v>
    <v>19158227</v>
  </rv>
  <rv s="1">
    <v>30-8-2023</v>
    <v>5200</v>
    <v>174</v>
    <v>5200</v>
    <v>5200</v>
    <v>909</v>
    <v>9632554</v>
  </rv>
  <rv s="1">
    <v>29-8-2023</v>
    <v>4.29</v>
    <v>176</v>
    <v>4.3600000000000003</v>
    <v>4.1500000000000004</v>
    <v>1700</v>
    <v>5118471093</v>
  </rv>
  <rv s="1">
    <v>29-8-2023</v>
    <v>10.7</v>
    <v>176</v>
    <v>10.73</v>
    <v>10.68</v>
    <v>1439</v>
    <v>1779031820</v>
  </rv>
  <rv s="1">
    <v>29-8-2023</v>
    <v>49.47</v>
    <v>176</v>
    <v>49.61</v>
    <v>46.77</v>
    <v>1275</v>
    <v>322749311</v>
  </rv>
  <rv s="1">
    <v>29-8-2023</v>
    <v>1283</v>
    <v>176</v>
    <v>1289</v>
    <v>1256</v>
    <v>1070</v>
    <v>37944342</v>
  </rv>
  <rv s="1">
    <v>29-8-2023</v>
    <v>2210</v>
    <v>176</v>
    <v>2215</v>
    <v>2182</v>
    <v>988</v>
    <v>13532020</v>
  </rv>
  <rv s="1">
    <v>29-8-2023</v>
    <v>5198</v>
    <v>176</v>
    <v>5200</v>
    <v>5197</v>
    <v>888</v>
    <v>9718625</v>
  </rv>
  <rv s="1">
    <v>28-8-2023</v>
    <v>4.34</v>
    <v>178</v>
    <v>4.38</v>
    <v>4.29</v>
    <v>1781</v>
    <v>5733937251</v>
  </rv>
  <rv s="1">
    <v>28-8-2023</v>
    <v>10.3</v>
    <v>178</v>
    <v>10.58</v>
    <v>10.119999999999999</v>
    <v>1591</v>
    <v>2514876673</v>
  </rv>
  <rv s="1">
    <v>28-8-2023</v>
    <v>49.5</v>
    <v>178</v>
    <v>49.87</v>
    <v>46.17</v>
    <v>1351</v>
    <v>517953423</v>
  </rv>
  <rv s="1">
    <v>28-8-2023</v>
    <v>1091</v>
    <v>178</v>
    <v>1098</v>
    <v>1021</v>
    <v>1000</v>
    <v>59593794</v>
  </rv>
  <rv s="1">
    <v>28-8-2023</v>
    <v>2096</v>
    <v>178</v>
    <v>2099</v>
    <v>2018</v>
    <v>1020</v>
    <v>37197644</v>
  </rv>
  <rv s="1">
    <v>28-8-2023</v>
    <v>5150</v>
    <v>178</v>
    <v>5226</v>
    <v>5014</v>
    <v>908</v>
    <v>9021056</v>
  </rv>
  <rv s="1">
    <v>27-8-2023</v>
    <v>4.51</v>
    <v>180</v>
    <v>4.57</v>
    <v>4.37</v>
    <v>2135</v>
    <v>4650544166</v>
  </rv>
  <rv s="1">
    <v>27-8-2023</v>
    <v>10.8</v>
    <v>180</v>
    <v>11</v>
    <v>10.64</v>
    <v>1891</v>
    <v>2632303391</v>
  </rv>
  <rv s="1">
    <v>27-8-2023</v>
    <v>49.95</v>
    <v>180</v>
    <v>50.08</v>
    <v>46.25</v>
    <v>1615</v>
    <v>599388862</v>
  </rv>
  <rv s="1">
    <v>27-8-2023</v>
    <v>998.9</v>
    <v>180</v>
    <v>999</v>
    <v>998.7</v>
    <v>1301</v>
    <v>53848308</v>
  </rv>
  <rv s="1">
    <v>27-8-2023</v>
    <v>2150</v>
    <v>180</v>
    <v>2151</v>
    <v>2024</v>
    <v>1275</v>
    <v>15737020</v>
  </rv>
  <rv s="1">
    <v>27-8-2023</v>
    <v>5146</v>
    <v>180</v>
    <v>5149</v>
    <v>5144</v>
    <v>1143</v>
    <v>8260667</v>
  </rv>
  <rv s="1">
    <v>26-8-2023</v>
    <v>4.45</v>
    <v>182</v>
    <v>4.6100000000000003</v>
    <v>4.26</v>
    <v>1962</v>
    <v>4792279971</v>
  </rv>
  <rv s="1">
    <v>26-8-2023</v>
    <v>11.33</v>
    <v>182</v>
    <v>11.49</v>
    <v>10.93</v>
    <v>1656</v>
    <v>2277038471</v>
  </rv>
  <rv s="1">
    <v>26-8-2023</v>
    <v>50.43</v>
    <v>182</v>
    <v>50.55</v>
    <v>50.35</v>
    <v>1531</v>
    <v>626931528</v>
  </rv>
  <rv s="1">
    <v>26-8-2023</v>
    <v>997.9</v>
    <v>182</v>
    <v>999</v>
    <v>996</v>
    <v>1065</v>
    <v>43983654</v>
  </rv>
  <rv s="1">
    <v>26-8-2023</v>
    <v>2138</v>
    <v>182</v>
    <v>2151</v>
    <v>2023</v>
    <v>1090</v>
    <v>15680502</v>
  </rv>
  <rv s="1">
    <v>26-8-2023</v>
    <v>5238</v>
    <v>182</v>
    <v>5243</v>
    <v>5100</v>
    <v>1007</v>
    <v>7516778</v>
  </rv>
  <rv s="1">
    <v>25-8-2023</v>
    <v>4.34</v>
    <v>184</v>
    <v>4.3899999999999997</v>
    <v>4.28</v>
    <v>1761</v>
    <v>5336667022</v>
  </rv>
  <rv s="1">
    <v>25-8-2023</v>
    <v>11.18</v>
    <v>184</v>
    <v>11.36</v>
    <v>10.65</v>
    <v>1509</v>
    <v>2379166114</v>
  </rv>
  <rv s="1">
    <v>25-8-2023</v>
    <v>50.13</v>
    <v>184</v>
    <v>50.35</v>
    <v>48.01</v>
    <v>1401</v>
    <v>536053251</v>
  </rv>
  <rv s="1">
    <v>25-8-2023</v>
    <v>995.7</v>
    <v>184</v>
    <v>996.9</v>
    <v>980.3</v>
    <v>977</v>
    <v>45760635</v>
  </rv>
  <rv s="1">
    <v>25-8-2023</v>
    <v>2152</v>
    <v>184</v>
    <v>2157</v>
    <v>2020</v>
    <v>1065</v>
    <v>29139792</v>
  </rv>
  <rv s="1">
    <v>25-8-2023</v>
    <v>5114</v>
    <v>184</v>
    <v>5159</v>
    <v>4904</v>
    <v>979</v>
    <v>19501561</v>
  </rv>
  <rv s="1">
    <v>24-8-2023</v>
    <v>4.34</v>
    <v>186</v>
    <v>4.3499999999999996</v>
    <v>4.29</v>
    <v>1597</v>
    <v>3544405116</v>
  </rv>
  <rv s="1">
    <v>24-8-2023</v>
    <v>11.29</v>
    <v>186</v>
    <v>11.5</v>
    <v>11.18</v>
    <v>1496</v>
    <v>1648612362</v>
  </rv>
  <rv s="1">
    <v>24-8-2023</v>
    <v>50.32</v>
    <v>186</v>
    <v>50.33</v>
    <v>50.31</v>
    <v>1314</v>
    <v>354868356</v>
  </rv>
  <rv s="1">
    <v>24-8-2023</v>
    <v>987.8</v>
    <v>186</v>
    <v>988</v>
    <v>987.5</v>
    <v>968</v>
    <v>26322587</v>
  </rv>
  <rv s="1">
    <v>24-8-2023</v>
    <v>2097</v>
    <v>186</v>
    <v>2154</v>
    <v>2072</v>
    <v>945</v>
    <v>11887449</v>
  </rv>
  <rv s="1">
    <v>24-8-2023</v>
    <v>5291</v>
    <v>186</v>
    <v>5324</v>
    <v>5286</v>
    <v>855</v>
    <v>6041049</v>
  </rv>
  <rv s="1">
    <v>23-8-2023</v>
    <v>4.2699999999999996</v>
    <v>188</v>
    <v>4.3</v>
    <v>4.2</v>
    <v>1693</v>
    <v>5271904243</v>
  </rv>
  <rv s="1">
    <v>23-8-2023</v>
    <v>10.45</v>
    <v>188</v>
    <v>10.59</v>
    <v>10.1</v>
    <v>1525</v>
    <v>2924408990</v>
  </rv>
  <rv s="1">
    <v>23-8-2023</v>
    <v>47.14</v>
    <v>188</v>
    <v>50.28</v>
    <v>46.9</v>
    <v>1305</v>
    <v>488989790</v>
  </rv>
  <rv s="1">
    <v>23-8-2023</v>
    <v>987.5</v>
    <v>188</v>
    <v>998</v>
    <v>908.2</v>
    <v>951</v>
    <v>40248278</v>
  </rv>
  <rv s="1">
    <v>23-8-2023</v>
    <v>2063</v>
    <v>188</v>
    <v>2072</v>
    <v>2059</v>
    <v>1025</v>
    <v>17657145</v>
  </rv>
  <rv s="1">
    <v>23-8-2023</v>
    <v>5371</v>
    <v>188</v>
    <v>5382</v>
    <v>5312</v>
    <v>921</v>
    <v>7581567</v>
  </rv>
  <rv s="1">
    <v>22-8-2023</v>
    <v>4.26</v>
    <v>190</v>
    <v>4.28</v>
    <v>4.25</v>
    <v>1679</v>
    <v>4750952830</v>
  </rv>
  <rv s="1">
    <v>22-8-2023</v>
    <v>10.77</v>
    <v>190</v>
    <v>11.31</v>
    <v>10.59</v>
    <v>1517</v>
    <v>2582272350</v>
  </rv>
  <rv s="1">
    <v>22-8-2023</v>
    <v>48.29</v>
    <v>190</v>
    <v>50.37</v>
    <v>47.9</v>
    <v>1409</v>
    <v>720114784</v>
  </rv>
  <rv s="1">
    <v>22-8-2023</v>
    <v>984.6</v>
    <v>190</v>
    <v>991.4</v>
    <v>984</v>
    <v>1049</v>
    <v>45518135</v>
  </rv>
  <rv s="1">
    <v>22-8-2023</v>
    <v>2084</v>
    <v>190</v>
    <v>2099</v>
    <v>2020</v>
    <v>1089</v>
    <v>14457012</v>
  </rv>
  <rv s="1">
    <v>22-8-2023</v>
    <v>5387</v>
    <v>190</v>
    <v>5390</v>
    <v>5182</v>
    <v>1009</v>
    <v>10627077</v>
  </rv>
  <rv s="1">
    <v>21-8-2023</v>
    <v>4.29</v>
    <v>192</v>
    <v>4.3099999999999996</v>
    <v>4.26</v>
    <v>1725</v>
    <v>4226943583</v>
  </rv>
  <rv s="1">
    <v>21-8-2023</v>
    <v>11.36</v>
    <v>192</v>
    <v>11.49</v>
    <v>11.27</v>
    <v>1466</v>
    <v>2155252693</v>
  </rv>
  <rv s="1">
    <v>21-8-2023</v>
    <v>50.67</v>
    <v>192</v>
    <v>50.72</v>
    <v>50.24</v>
    <v>1315</v>
    <v>464679886</v>
  </rv>
  <rv s="1">
    <v>21-8-2023</v>
    <v>883.1</v>
    <v>192</v>
    <v>990.8</v>
    <v>865.6</v>
    <v>1081</v>
    <v>58893499</v>
  </rv>
  <rv s="1">
    <v>21-8-2023</v>
    <v>2050</v>
    <v>192</v>
    <v>2100</v>
    <v>1861</v>
    <v>1013</v>
    <v>20918347</v>
  </rv>
  <rv s="1">
    <v>21-8-2023</v>
    <v>5408</v>
    <v>192</v>
    <v>5649</v>
    <v>5230</v>
    <v>919</v>
    <v>8669910</v>
  </rv>
  <rv s="1">
    <v>20-8-2023</v>
    <v>4.29</v>
    <v>194</v>
    <v>4.3099999999999996</v>
    <v>4.1900000000000004</v>
    <v>2038</v>
    <v>4769957204</v>
  </rv>
  <rv s="1">
    <v>20-8-2023</v>
    <v>11.28</v>
    <v>194</v>
    <v>11.35</v>
    <v>11.2</v>
    <v>1778</v>
    <v>2449585648</v>
  </rv>
  <rv s="1">
    <v>20-8-2023</v>
    <v>49.99</v>
    <v>194</v>
    <v>50.68</v>
    <v>47.82</v>
    <v>1570</v>
    <v>541603937</v>
  </rv>
  <rv s="1">
    <v>20-8-2023</v>
    <v>974.3</v>
    <v>194</v>
    <v>998.4</v>
    <v>934</v>
    <v>1197</v>
    <v>81248837</v>
  </rv>
  <rv s="1">
    <v>20-8-2023</v>
    <v>2169</v>
    <v>194</v>
    <v>2222</v>
    <v>2110</v>
    <v>1147</v>
    <v>20767196</v>
  </rv>
  <rv s="1">
    <v>20-8-2023</v>
    <v>5534</v>
    <v>194</v>
    <v>5674</v>
    <v>5525</v>
    <v>1043</v>
    <v>10221030</v>
  </rv>
  <rv s="1">
    <v>19-8-2023</v>
    <v>4.29</v>
    <v>196</v>
    <v>4.3099999999999996</v>
    <v>4.2699999999999996</v>
    <v>1778</v>
    <v>4165346713</v>
  </rv>
  <rv s="1">
    <v>19-8-2023</v>
    <v>11.26</v>
    <v>196</v>
    <v>11.37</v>
    <v>11.08</v>
    <v>1488</v>
    <v>1770479004</v>
  </rv>
  <rv s="1">
    <v>19-8-2023</v>
    <v>50.71</v>
    <v>196</v>
    <v>50.83</v>
    <v>48.1</v>
    <v>1379</v>
    <v>554264775</v>
  </rv>
  <rv s="1">
    <v>19-8-2023</v>
    <v>999.2</v>
    <v>196</v>
    <v>999.5</v>
    <v>997.8</v>
    <v>1049</v>
    <v>40048044</v>
  </rv>
  <rv s="1">
    <v>19-8-2023</v>
    <v>2221</v>
    <v>196</v>
    <v>2223</v>
    <v>2149</v>
    <v>1093</v>
    <v>15690884</v>
  </rv>
  <rv s="1">
    <v>19-8-2023</v>
    <v>5680</v>
    <v>196</v>
    <v>5688</v>
    <v>5509</v>
    <v>971</v>
    <v>8027632</v>
  </rv>
  <rv s="1">
    <v>18-8-2023</v>
    <v>4.33</v>
    <v>198</v>
    <v>4.38</v>
    <v>4.25</v>
    <v>1755</v>
    <v>3874092397</v>
  </rv>
  <rv s="1">
    <v>18-8-2023</v>
    <v>11.49</v>
    <v>198</v>
    <v>11.54</v>
    <v>11.2</v>
    <v>1497</v>
    <v>1429538721</v>
  </rv>
  <rv s="1">
    <v>18-8-2023</v>
    <v>50.99</v>
    <v>198</v>
    <v>51.01</v>
    <v>50.9</v>
    <v>1401</v>
    <v>413323835</v>
  </rv>
  <rv s="1">
    <v>18-8-2023</v>
    <v>999.7</v>
    <v>198</v>
    <v>1001</v>
    <v>990.2</v>
    <v>1001</v>
    <v>44661134</v>
  </rv>
  <rv s="1">
    <v>18-8-2023</v>
    <v>2243</v>
    <v>198</v>
    <v>2246</v>
    <v>2235</v>
    <v>967</v>
    <v>14710324</v>
  </rv>
  <rv s="1">
    <v>18-8-2023</v>
    <v>5684</v>
    <v>198</v>
    <v>5689</v>
    <v>5632</v>
    <v>900</v>
    <v>6480548</v>
  </rv>
  <rv s="1">
    <v>17-8-2023</v>
    <v>4.3899999999999997</v>
    <v>200</v>
    <v>4.4000000000000004</v>
    <v>4.26</v>
    <v>1633</v>
    <v>4509471219</v>
  </rv>
  <rv s="1">
    <v>17-8-2023</v>
    <v>11.55</v>
    <v>200</v>
    <v>11.61</v>
    <v>11.28</v>
    <v>1441</v>
    <v>2159578454</v>
  </rv>
  <rv s="1">
    <v>17-8-2023</v>
    <v>50.63</v>
    <v>200</v>
    <v>51.02</v>
    <v>48.93</v>
    <v>1290</v>
    <v>443784503</v>
  </rv>
  <rv s="1">
    <v>17-8-2023</v>
    <v>1004</v>
    <v>200</v>
    <v>1006</v>
    <v>1000</v>
    <v>929</v>
    <v>29419051</v>
  </rv>
  <rv s="1">
    <v>17-8-2023</v>
    <v>2249</v>
    <v>200</v>
    <v>2258</v>
    <v>2140</v>
    <v>994</v>
    <v>16816244</v>
  </rv>
  <rv s="1">
    <v>17-8-2023</v>
    <v>5554</v>
    <v>200</v>
    <v>5696</v>
    <v>5553</v>
    <v>872</v>
    <v>9860731</v>
  </rv>
  <rv s="1">
    <v>16-8-2023</v>
    <v>4.34</v>
    <v>202</v>
    <v>4.4000000000000004</v>
    <v>4.2300000000000004</v>
    <v>1714</v>
    <v>4319658135</v>
  </rv>
  <rv s="1">
    <v>16-8-2023</v>
    <v>11.44</v>
    <v>202</v>
    <v>11.46</v>
    <v>11.27</v>
    <v>1493</v>
    <v>2612140648</v>
  </rv>
  <rv s="1">
    <v>16-8-2023</v>
    <v>50.98</v>
    <v>202</v>
    <v>50.99</v>
    <v>48.78</v>
    <v>1334</v>
    <v>476421479</v>
  </rv>
  <rv s="1">
    <v>16-8-2023</v>
    <v>1000</v>
    <v>202</v>
    <v>1001</v>
    <v>984.8</v>
    <v>1009</v>
    <v>43220886</v>
  </rv>
  <rv s="1">
    <v>16-8-2023</v>
    <v>2255</v>
    <v>202</v>
    <v>2257</v>
    <v>2129</v>
    <v>1022</v>
    <v>13896018</v>
  </rv>
  <rv s="1">
    <v>16-8-2023</v>
    <v>5497</v>
    <v>202</v>
    <v>5499</v>
    <v>5443</v>
    <v>929</v>
    <v>6831530</v>
  </rv>
  <rv s="1">
    <v>15-8-2023</v>
    <v>4.3899999999999997</v>
    <v>204</v>
    <v>4.4400000000000004</v>
    <v>4.3499999999999996</v>
    <v>1678</v>
    <v>5873007286</v>
  </rv>
  <rv s="1">
    <v>15-8-2023</v>
    <v>10.99</v>
    <v>204</v>
    <v>11</v>
    <v>10.98</v>
    <v>1504</v>
    <v>2919779754</v>
  </rv>
  <rv s="1">
    <v>15-8-2023</v>
    <v>50.95</v>
    <v>204</v>
    <v>51.08</v>
    <v>48.8</v>
    <v>1279</v>
    <v>444608043</v>
  </rv>
  <rv s="1">
    <v>15-8-2023</v>
    <v>999.9</v>
    <v>204</v>
    <v>999.9</v>
    <v>999.8</v>
    <v>929</v>
    <v>28157246</v>
  </rv>
  <rv s="1">
    <v>15-8-2023</v>
    <v>2249</v>
    <v>204</v>
    <v>2250</v>
    <v>2245</v>
    <v>972</v>
    <v>17687114</v>
  </rv>
  <rv s="1">
    <v>15-8-2023</v>
    <v>5398</v>
    <v>204</v>
    <v>5400</v>
    <v>5354</v>
    <v>880</v>
    <v>18467280</v>
  </rv>
  <rv s="1">
    <v>14-8-2023</v>
    <v>4.54</v>
    <v>206</v>
    <v>4.5999999999999996</v>
    <v>4.3600000000000003</v>
    <v>1817</v>
    <v>3853856209</v>
  </rv>
  <rv s="1">
    <v>14-8-2023</v>
    <v>11.32</v>
    <v>206</v>
    <v>11.4</v>
    <v>11.02</v>
    <v>1494</v>
    <v>2396394496</v>
  </rv>
  <rv s="1">
    <v>14-8-2023</v>
    <v>49.15</v>
    <v>206</v>
    <v>51.33</v>
    <v>49.12</v>
    <v>1334</v>
    <v>612688389</v>
  </rv>
  <rv s="1">
    <v>14-8-2023</v>
    <v>1005</v>
    <v>206</v>
    <v>1008</v>
    <v>974.2</v>
    <v>933</v>
    <v>30910479</v>
  </rv>
  <rv s="1">
    <v>14-8-2023</v>
    <v>2245</v>
    <v>206</v>
    <v>2256</v>
    <v>2214</v>
    <v>975</v>
    <v>13021312</v>
  </rv>
  <rv s="1">
    <v>14-8-2023</v>
    <v>5351</v>
    <v>206</v>
    <v>5353</v>
    <v>5298</v>
    <v>864</v>
    <v>7656271</v>
  </rv>
  <rv s="1">
    <v>13-8-2023</v>
    <v>4.53</v>
    <v>208</v>
    <v>4.57</v>
    <v>4.24</v>
    <v>2097</v>
    <v>5585727606</v>
  </rv>
  <rv s="1">
    <v>13-8-2023</v>
    <v>11.3</v>
    <v>208</v>
    <v>11.37</v>
    <v>11.16</v>
    <v>1799</v>
    <v>2730145237</v>
  </rv>
  <rv s="1">
    <v>13-8-2023</v>
    <v>51.31</v>
    <v>208</v>
    <v>51.35</v>
    <v>50.86</v>
    <v>1602</v>
    <v>526140719</v>
  </rv>
  <rv s="1">
    <v>13-8-2023</v>
    <v>1013</v>
    <v>208</v>
    <v>1014</v>
    <v>992</v>
    <v>1172</v>
    <v>63191659</v>
  </rv>
  <rv s="1">
    <v>13-8-2023</v>
    <v>2257</v>
    <v>208</v>
    <v>2258</v>
    <v>2254</v>
    <v>1183</v>
    <v>17494366</v>
  </rv>
  <rv s="1">
    <v>13-8-2023</v>
    <v>5273</v>
    <v>208</v>
    <v>5297</v>
    <v>5072</v>
    <v>1051</v>
    <v>7772410</v>
  </rv>
  <rv s="1">
    <v>12-8-2023</v>
    <v>4.4000000000000004</v>
    <v>210</v>
    <v>4.58</v>
    <v>4.04</v>
    <v>2018</v>
    <v>4420450576</v>
  </rv>
  <rv s="1">
    <v>12-8-2023</v>
    <v>11.09</v>
    <v>210</v>
    <v>11.12</v>
    <v>11.08</v>
    <v>1621</v>
    <v>2110409022</v>
  </rv>
  <rv s="1">
    <v>12-8-2023</v>
    <v>51.28</v>
    <v>210</v>
    <v>51.45</v>
    <v>50.07</v>
    <v>1480</v>
    <v>465244867</v>
  </rv>
  <rv s="1">
    <v>12-8-2023</v>
    <v>1019</v>
    <v>210</v>
    <v>1020</v>
    <v>1018</v>
    <v>1128</v>
    <v>42319917</v>
  </rv>
  <rv s="1">
    <v>12-8-2023</v>
    <v>2249</v>
    <v>210</v>
    <v>2257</v>
    <v>2187</v>
    <v>1141</v>
    <v>22068512</v>
  </rv>
  <rv s="1">
    <v>12-8-2023</v>
    <v>5267</v>
    <v>210</v>
    <v>5270</v>
    <v>5140</v>
    <v>1011</v>
    <v>7815277</v>
  </rv>
  <rv s="1">
    <v>11-8-2023</v>
    <v>4.2</v>
    <v>212</v>
    <v>4.22</v>
    <v>4.18</v>
    <v>1678</v>
    <v>4003679076</v>
  </rv>
  <rv s="1">
    <v>11-8-2023</v>
    <v>11.14</v>
    <v>212</v>
    <v>11.18</v>
    <v>10.71</v>
    <v>1426</v>
    <v>2400549691</v>
  </rv>
  <rv s="1">
    <v>11-8-2023</v>
    <v>50.69</v>
    <v>212</v>
    <v>50.74</v>
    <v>50.64</v>
    <v>1299</v>
    <v>465773841</v>
  </rv>
  <rv s="1">
    <v>11-8-2023</v>
    <v>1022</v>
    <v>212</v>
    <v>1024</v>
    <v>1009</v>
    <v>1014</v>
    <v>40373292</v>
  </rv>
  <rv s="1">
    <v>11-8-2023</v>
    <v>2270</v>
    <v>212</v>
    <v>2271</v>
    <v>2198</v>
    <v>928</v>
    <v>15380259</v>
  </rv>
  <rv s="1">
    <v>11-8-2023</v>
    <v>5206</v>
    <v>212</v>
    <v>5270</v>
    <v>5195</v>
    <v>837</v>
    <v>7112153</v>
  </rv>
  <rv s="1">
    <v>10-8-2023</v>
    <v>4.18</v>
    <v>214</v>
    <v>4.2300000000000004</v>
    <v>4.13</v>
    <v>1568</v>
    <v>4628926670</v>
  </rv>
  <rv s="1">
    <v>10-8-2023</v>
    <v>11.21</v>
    <v>214</v>
    <v>11.26</v>
    <v>10.9</v>
    <v>1357</v>
    <v>1640069145</v>
  </rv>
  <rv s="1">
    <v>10-8-2023</v>
    <v>50.92</v>
    <v>214</v>
    <v>51.55</v>
    <v>50.5</v>
    <v>1240</v>
    <v>361286342</v>
  </rv>
  <rv s="1">
    <v>10-8-2023</v>
    <v>1030</v>
    <v>214</v>
    <v>1036</v>
    <v>1024</v>
    <v>897</v>
    <v>34196970</v>
  </rv>
  <rv s="1">
    <v>10-8-2023</v>
    <v>2294</v>
    <v>214</v>
    <v>2296</v>
    <v>2290</v>
    <v>946</v>
    <v>12523175</v>
  </rv>
  <rv s="1">
    <v>10-8-2023</v>
    <v>5198</v>
    <v>214</v>
    <v>5205</v>
    <v>5170</v>
    <v>880</v>
    <v>10153368</v>
  </rv>
  <rv s="1">
    <v>9-8-2023</v>
    <v>4.13</v>
    <v>216</v>
    <v>4.1399999999999997</v>
    <v>4</v>
    <v>1563</v>
    <v>3128843325</v>
  </rv>
  <rv s="1">
    <v>9-8-2023</v>
    <v>11.21</v>
    <v>216</v>
    <v>11.66</v>
    <v>10.69</v>
    <v>1395</v>
    <v>1811402336</v>
  </rv>
  <rv s="1">
    <v>9-8-2023</v>
    <v>49.2</v>
    <v>216</v>
    <v>51.96</v>
    <v>49</v>
    <v>1327</v>
    <v>655133867</v>
  </rv>
  <rv s="1">
    <v>9-8-2023</v>
    <v>1007</v>
    <v>216</v>
    <v>1080</v>
    <v>997.7</v>
    <v>899</v>
    <v>36558419</v>
  </rv>
  <rv s="1">
    <v>9-8-2023</v>
    <v>2215</v>
    <v>216</v>
    <v>2331</v>
    <v>2189</v>
    <v>893</v>
    <v>15131536</v>
  </rv>
  <rv s="1">
    <v>9-8-2023</v>
    <v>5190</v>
    <v>216</v>
    <v>5200</v>
    <v>5059</v>
    <v>789</v>
    <v>7399729</v>
  </rv>
  <rv s="1">
    <v>8-8-2023</v>
    <v>4.2</v>
    <v>218</v>
    <v>4.2300000000000004</v>
    <v>4.17</v>
    <v>1561</v>
    <v>2769917385</v>
  </rv>
  <rv s="1">
    <v>8-8-2023</v>
    <v>11.78</v>
    <v>218</v>
    <v>11.83</v>
    <v>11.36</v>
    <v>1352</v>
    <v>1961465370</v>
  </rv>
  <rv s="1">
    <v>8-8-2023</v>
    <v>53.05</v>
    <v>218</v>
    <v>53.13</v>
    <v>49.22</v>
    <v>1220</v>
    <v>346966865</v>
  </rv>
  <rv s="1">
    <v>8-8-2023</v>
    <v>1142</v>
    <v>218</v>
    <v>1159</v>
    <v>1100</v>
    <v>927</v>
    <v>36613312</v>
  </rv>
  <rv s="1">
    <v>8-8-2023</v>
    <v>2398</v>
    <v>218</v>
    <v>2421</v>
    <v>2205</v>
    <v>938</v>
    <v>18510810</v>
  </rv>
  <rv s="1">
    <v>8-8-2023</v>
    <v>5256</v>
    <v>218</v>
    <v>5257</v>
    <v>5250</v>
    <v>809</v>
    <v>5619245</v>
  </rv>
  <rv s="1">
    <v>7-8-2023</v>
    <v>4.1399999999999997</v>
    <v>220</v>
    <v>4.1399999999999997</v>
    <v>4.13</v>
    <v>1575</v>
    <v>3200809205</v>
  </rv>
  <rv s="1">
    <v>7-8-2023</v>
    <v>11.82</v>
    <v>220</v>
    <v>11.83</v>
    <v>11.44</v>
    <v>1401</v>
    <v>2120462619</v>
  </rv>
  <rv s="1">
    <v>7-8-2023</v>
    <v>52.99</v>
    <v>220</v>
    <v>53.47</v>
    <v>48.53</v>
    <v>1300</v>
    <v>383355302</v>
  </rv>
  <rv s="1">
    <v>7-8-2023</v>
    <v>1237</v>
    <v>220</v>
    <v>1320</v>
    <v>1150</v>
    <v>950</v>
    <v>31871092</v>
  </rv>
  <rv s="1">
    <v>7-8-2023</v>
    <v>2398</v>
    <v>220</v>
    <v>2399</v>
    <v>2291</v>
    <v>938</v>
    <v>14490790</v>
  </rv>
  <rv s="1">
    <v>7-8-2023</v>
    <v>5266</v>
    <v>220</v>
    <v>5268</v>
    <v>5115</v>
    <v>876</v>
    <v>7180338</v>
  </rv>
  <rv s="1">
    <v>6-8-2023</v>
    <v>4.2</v>
    <v>222</v>
    <v>4.21</v>
    <v>4.17</v>
    <v>1972</v>
    <v>4200099547</v>
  </rv>
  <rv s="1">
    <v>6-8-2023</v>
    <v>11.86</v>
    <v>222</v>
    <v>11.88</v>
    <v>11.45</v>
    <v>1723</v>
    <v>2213415573</v>
  </rv>
  <rv s="1">
    <v>6-8-2023</v>
    <v>52.76</v>
    <v>222</v>
    <v>52.99</v>
    <v>52.64</v>
    <v>1659</v>
    <v>562571444</v>
  </rv>
  <rv s="1">
    <v>6-8-2023</v>
    <v>1089</v>
    <v>222</v>
    <v>1212</v>
    <v>1020</v>
    <v>1204</v>
    <v>50954454</v>
  </rv>
  <rv s="1">
    <v>6-8-2023</v>
    <v>2378</v>
    <v>222</v>
    <v>2381</v>
    <v>2355</v>
    <v>1211</v>
    <v>18479886</v>
  </rv>
  <rv s="1">
    <v>6-8-2023</v>
    <v>5215</v>
    <v>222</v>
    <v>5230</v>
    <v>5213</v>
    <v>1047</v>
    <v>11743694</v>
  </rv>
  <rv s="1">
    <v>5-8-2023</v>
    <v>4.1900000000000004</v>
    <v>224</v>
    <v>4.2</v>
    <v>4.18</v>
    <v>1809</v>
    <v>3191242195</v>
  </rv>
  <rv s="1">
    <v>5-8-2023</v>
    <v>11.84</v>
    <v>224</v>
    <v>11.86</v>
    <v>11.74</v>
    <v>1527</v>
    <v>1765351204</v>
  </rv>
  <rv s="1">
    <v>5-8-2023</v>
    <v>52.51</v>
    <v>224</v>
    <v>52.55</v>
    <v>50</v>
    <v>1451</v>
    <v>429296944</v>
  </rv>
  <rv s="1">
    <v>5-8-2023</v>
    <v>1004</v>
    <v>224</v>
    <v>1005</v>
    <v>1000</v>
    <v>1002</v>
    <v>33074405</v>
  </rv>
  <rv s="1">
    <v>5-8-2023</v>
    <v>2288</v>
    <v>224</v>
    <v>2355</v>
    <v>2286</v>
    <v>1017</v>
    <v>12171891</v>
  </rv>
  <rv s="1">
    <v>5-8-2023</v>
    <v>5210</v>
    <v>224</v>
    <v>5214</v>
    <v>5128</v>
    <v>974</v>
    <v>10243493</v>
  </rv>
  <rv s="1">
    <v>4-8-2023</v>
    <v>4.17</v>
    <v>226</v>
    <v>4.26</v>
    <v>3.98</v>
    <v>1665</v>
    <v>3814677269</v>
  </rv>
  <rv s="1">
    <v>4-8-2023</v>
    <v>11.86</v>
    <v>226</v>
    <v>11.92</v>
    <v>11.22</v>
    <v>1417</v>
    <v>2282674850</v>
  </rv>
  <rv s="1">
    <v>4-8-2023</v>
    <v>52.61</v>
    <v>226</v>
    <v>52.71</v>
    <v>49.41</v>
    <v>1271</v>
    <v>389491396</v>
  </rv>
  <rv s="1">
    <v>4-8-2023</v>
    <v>1004</v>
    <v>226</v>
    <v>1004</v>
    <v>1003</v>
    <v>881</v>
    <v>21479415</v>
  </rv>
  <rv s="1">
    <v>4-8-2023</v>
    <v>2291</v>
    <v>226</v>
    <v>2294</v>
    <v>2152</v>
    <v>917</v>
    <v>9891029</v>
  </rv>
  <rv s="1">
    <v>4-8-2023</v>
    <v>5226</v>
    <v>226</v>
    <v>5229</v>
    <v>5146</v>
    <v>829</v>
    <v>7564903</v>
  </rv>
  <rv s="1">
    <v>3-8-2023</v>
    <v>4.16</v>
    <v>228</v>
    <v>4.18</v>
    <v>3.93</v>
    <v>1622</v>
    <v>3659234976</v>
  </rv>
  <rv s="1">
    <v>3-8-2023</v>
    <v>11.92</v>
    <v>228</v>
    <v>11.94</v>
    <v>11.9</v>
    <v>1362</v>
    <v>1771859587</v>
  </rv>
  <rv s="1">
    <v>3-8-2023</v>
    <v>52.92</v>
    <v>228</v>
    <v>52.96</v>
    <v>49.43</v>
    <v>1272</v>
    <v>498751753</v>
  </rv>
  <rv s="1">
    <v>3-8-2023</v>
    <v>1012</v>
    <v>228</v>
    <v>1015</v>
    <v>948</v>
    <v>894</v>
    <v>33866865</v>
  </rv>
  <rv s="1">
    <v>3-8-2023</v>
    <v>2297</v>
    <v>228</v>
    <v>2299</v>
    <v>2102</v>
    <v>905</v>
    <v>18287643</v>
  </rv>
  <rv s="1">
    <v>3-8-2023</v>
    <v>5227</v>
    <v>228</v>
    <v>5227</v>
    <v>5189</v>
    <v>803</v>
    <v>11133390</v>
  </rv>
  <rv s="1">
    <v>2-8-2023</v>
    <v>4.13</v>
    <v>230</v>
    <v>4.16</v>
    <v>4.12</v>
    <v>1738</v>
    <v>3542624364</v>
  </rv>
  <rv s="1">
    <v>2-8-2023</v>
    <v>11.79</v>
    <v>230</v>
    <v>11.88</v>
    <v>11.73</v>
    <v>1436</v>
    <v>1436683686</v>
  </rv>
  <rv s="1">
    <v>2-8-2023</v>
    <v>52.8</v>
    <v>230</v>
    <v>52.83</v>
    <v>52.59</v>
    <v>1305</v>
    <v>452658925</v>
  </rv>
  <rv s="1">
    <v>2-8-2023</v>
    <v>1016</v>
    <v>230</v>
    <v>1018</v>
    <v>1006</v>
    <v>917</v>
    <v>27510258</v>
  </rv>
  <rv s="1">
    <v>2-8-2023</v>
    <v>2199</v>
    <v>230</v>
    <v>2199</v>
    <v>2197</v>
    <v>941</v>
    <v>16569150</v>
  </rv>
  <rv s="1">
    <v>2-8-2023</v>
    <v>5185</v>
    <v>230</v>
    <v>5188</v>
    <v>5161</v>
    <v>824</v>
    <v>7567486</v>
  </rv>
  <rv s="1">
    <v>1-8-2023</v>
    <v>4.0999999999999996</v>
    <v>232</v>
    <v>4.1100000000000003</v>
    <v>4.09</v>
    <v>1755</v>
    <v>4006971301</v>
  </rv>
  <rv s="1">
    <v>1-8-2023</v>
    <v>11.74</v>
    <v>232</v>
    <v>11.89</v>
    <v>11.17</v>
    <v>1535</v>
    <v>1915793330</v>
  </rv>
  <rv s="1">
    <v>1-8-2023</v>
    <v>52.9</v>
    <v>232</v>
    <v>52.92</v>
    <v>49.55</v>
    <v>1398</v>
    <v>355729759</v>
  </rv>
  <rv s="1">
    <v>1-8-2023</v>
    <v>1006</v>
    <v>232</v>
    <v>1014</v>
    <v>1002</v>
    <v>991</v>
    <v>28771101</v>
  </rv>
  <rv s="1">
    <v>1-8-2023</v>
    <v>2197</v>
    <v>232</v>
    <v>2200</v>
    <v>2100</v>
    <v>1049</v>
    <v>15481964</v>
  </rv>
  <rv s="1">
    <v>1-8-2023</v>
    <v>5097</v>
    <v>232</v>
    <v>5100</v>
    <v>5034</v>
    <v>917</v>
    <v>7898711</v>
  </rv>
  <rv s="1">
    <v>31-7-2023</v>
    <v>4.07</v>
    <v>234</v>
    <v>4.09</v>
    <v>4.0599999999999996</v>
    <v>1632</v>
    <v>2853238543</v>
  </rv>
  <rv s="1">
    <v>31-7-2023</v>
    <v>11.84</v>
    <v>234</v>
    <v>11.92</v>
    <v>11.22</v>
    <v>1388</v>
    <v>1475138738</v>
  </rv>
  <rv s="1">
    <v>31-7-2023</v>
    <v>52.8</v>
    <v>234</v>
    <v>52.9</v>
    <v>49.44</v>
    <v>1289</v>
    <v>475619940</v>
  </rv>
  <rv s="1">
    <v>31-7-2023</v>
    <v>999</v>
    <v>234</v>
    <v>999.1</v>
    <v>998.3</v>
    <v>849</v>
    <v>34361084</v>
  </rv>
  <rv s="1">
    <v>31-7-2023</v>
    <v>2177</v>
    <v>234</v>
    <v>2351</v>
    <v>2110</v>
    <v>927</v>
    <v>20096751</v>
  </rv>
  <rv s="1">
    <v>31-7-2023</v>
    <v>5165</v>
    <v>234</v>
    <v>5191</v>
    <v>5010</v>
    <v>810</v>
    <v>17436797</v>
  </rv>
  <rv s="1">
    <v>30-7-2023</v>
    <v>4.07</v>
    <v>236</v>
    <v>4.09</v>
    <v>4.04</v>
    <v>1907</v>
    <v>3812619431</v>
  </rv>
  <rv s="1">
    <v>30-7-2023</v>
    <v>11.26</v>
    <v>236</v>
    <v>11.26</v>
    <v>11.26</v>
    <v>1661</v>
    <v>5007245297</v>
  </rv>
  <rv s="1">
    <v>30-7-2023</v>
    <v>52</v>
    <v>236</v>
    <v>52.81</v>
    <v>51.57</v>
    <v>1505</v>
    <v>616371605</v>
  </rv>
  <rv s="1">
    <v>30-7-2023</v>
    <v>977.1</v>
    <v>236</v>
    <v>980</v>
    <v>976.9</v>
    <v>1107</v>
    <v>41944869</v>
  </rv>
  <rv s="1">
    <v>30-7-2023</v>
    <v>2355</v>
    <v>236</v>
    <v>2357</v>
    <v>2238</v>
    <v>1061</v>
    <v>18081264</v>
  </rv>
  <rv s="1">
    <v>30-7-2023</v>
    <v>5098</v>
    <v>236</v>
    <v>5175</v>
    <v>5000</v>
    <v>958</v>
    <v>13106018</v>
  </rv>
  <rv s="1">
    <v>29-7-2023</v>
    <v>3.99</v>
    <v>238</v>
    <v>4.08</v>
    <v>3.98</v>
    <v>1833</v>
    <v>5079158364</v>
  </rv>
  <rv s="1">
    <v>29-7-2023</v>
    <v>11.97</v>
    <v>238</v>
    <v>12.01</v>
    <v>11.86</v>
    <v>1663</v>
    <v>2335905956</v>
  </rv>
  <rv s="1">
    <v>29-7-2023</v>
    <v>51.99</v>
    <v>238</v>
    <v>52.89</v>
    <v>49.6</v>
    <v>1500</v>
    <v>387909874</v>
  </rv>
  <rv s="1">
    <v>29-7-2023</v>
    <v>969</v>
    <v>238</v>
    <v>969</v>
    <v>968.8</v>
    <v>1049</v>
    <v>38483647</v>
  </rv>
  <rv s="1">
    <v>29-7-2023</v>
    <v>2355</v>
    <v>238</v>
    <v>2383</v>
    <v>2339</v>
    <v>1083</v>
    <v>19641105</v>
  </rv>
  <rv s="1">
    <v>29-7-2023</v>
    <v>5089</v>
    <v>238</v>
    <v>5095</v>
    <v>5076</v>
    <v>969</v>
    <v>8660360</v>
  </rv>
  <rv s="1">
    <v>28-7-2023</v>
    <v>4.0999999999999996</v>
    <v>240</v>
    <v>4.13</v>
    <v>4.04</v>
    <v>1738</v>
    <v>4001033080</v>
  </rv>
  <rv s="1">
    <v>28-7-2023</v>
    <v>11.63</v>
    <v>240</v>
    <v>11.8</v>
    <v>11.43</v>
    <v>1509</v>
    <v>2331936355</v>
  </rv>
  <rv s="1">
    <v>28-7-2023</v>
    <v>50.99</v>
    <v>240</v>
    <v>52.96</v>
    <v>49.72</v>
    <v>1413</v>
    <v>555831944</v>
  </rv>
  <rv s="1">
    <v>28-7-2023</v>
    <v>967.7</v>
    <v>240</v>
    <v>969.2</v>
    <v>930</v>
    <v>1018</v>
    <v>33870997</v>
  </rv>
  <rv s="1">
    <v>28-7-2023</v>
    <v>2389</v>
    <v>240</v>
    <v>2397</v>
    <v>2385</v>
    <v>1027</v>
    <v>13477504</v>
  </rv>
  <rv s="1">
    <v>28-7-2023</v>
    <v>5071</v>
    <v>240</v>
    <v>5075</v>
    <v>4951</v>
    <v>918</v>
    <v>5082478</v>
  </rv>
  <rv s="1">
    <v>27-7-2023</v>
    <v>4.1500000000000004</v>
    <v>242</v>
    <v>4.16</v>
    <v>4.1399999999999997</v>
    <v>1608</v>
    <v>2616816068</v>
  </rv>
  <rv s="1">
    <v>27-7-2023</v>
    <v>11.79</v>
    <v>242</v>
    <v>11.97</v>
    <v>11.78</v>
    <v>1431</v>
    <v>2003514597</v>
  </rv>
  <rv s="1">
    <v>27-7-2023</v>
    <v>52.52</v>
    <v>242</v>
    <v>53.23</v>
    <v>51.82</v>
    <v>1302</v>
    <v>443864762</v>
  </rv>
  <rv s="1">
    <v>27-7-2023</v>
    <v>967.9</v>
    <v>242</v>
    <v>972.5</v>
    <v>955.8</v>
    <v>938</v>
    <v>27770593</v>
  </rv>
  <rv s="1">
    <v>27-7-2023</v>
    <v>2400</v>
    <v>242</v>
    <v>2474</v>
    <v>2363</v>
    <v>971</v>
    <v>19777157</v>
  </rv>
  <rv s="1">
    <v>27-7-2023</v>
    <v>4904</v>
    <v>242</v>
    <v>4911</v>
    <v>4904</v>
    <v>830</v>
    <v>13354944</v>
  </rv>
  <rv s="1">
    <v>26-7-2023</v>
    <v>4.1500000000000004</v>
    <v>244</v>
    <v>4.16</v>
    <v>4.0199999999999996</v>
    <v>1625</v>
    <v>3614034207</v>
  </rv>
  <rv s="1">
    <v>26-7-2023</v>
    <v>12.01</v>
    <v>244</v>
    <v>12.01</v>
    <v>12.01</v>
    <v>1387</v>
    <v>1457263185</v>
  </rv>
  <rv s="1">
    <v>26-7-2023</v>
    <v>51.77</v>
    <v>244</v>
    <v>52.45</v>
    <v>50.5</v>
    <v>1287</v>
    <v>431896684</v>
  </rv>
  <rv s="1">
    <v>26-7-2023</v>
    <v>967.9</v>
    <v>244</v>
    <v>968</v>
    <v>967.1</v>
    <v>964</v>
    <v>35719036</v>
  </rv>
  <rv s="1">
    <v>26-7-2023</v>
    <v>2439</v>
    <v>244</v>
    <v>2475</v>
    <v>2437</v>
    <v>970</v>
    <v>12873461</v>
  </rv>
  <rv s="1">
    <v>26-7-2023</v>
    <v>5068</v>
    <v>244</v>
    <v>5074</v>
    <v>5065</v>
    <v>891</v>
    <v>6590545</v>
  </rv>
  <rv s="1">
    <v>25-7-2023</v>
    <v>4.07</v>
    <v>246</v>
    <v>4.07</v>
    <v>4.0599999999999996</v>
    <v>1616</v>
    <v>2514727486</v>
  </rv>
  <rv s="1">
    <v>25-7-2023</v>
    <v>12.07</v>
    <v>246</v>
    <v>12.14</v>
    <v>11.94</v>
    <v>1464</v>
    <v>1923923023</v>
  </rv>
  <rv s="1">
    <v>25-7-2023</v>
    <v>53.49</v>
    <v>246</v>
    <v>53.65</v>
    <v>49.83</v>
    <v>1361</v>
    <v>412414190</v>
  </rv>
  <rv s="1">
    <v>25-7-2023</v>
    <v>969.9</v>
    <v>246</v>
    <v>971.9</v>
    <v>951.7</v>
    <v>987</v>
    <v>23215303</v>
  </rv>
  <rv s="1">
    <v>25-7-2023</v>
    <v>2440</v>
    <v>246</v>
    <v>2489</v>
    <v>2429</v>
    <v>952</v>
    <v>13584393</v>
  </rv>
  <rv s="1">
    <v>25-7-2023</v>
    <v>4992</v>
    <v>246</v>
    <v>5079</v>
    <v>4943</v>
    <v>882</v>
    <v>10409821</v>
  </rv>
  <rv s="1">
    <v>24-7-2023</v>
    <v>4.08</v>
    <v>248</v>
    <v>4.0999999999999996</v>
    <v>3.96</v>
    <v>1686</v>
    <v>2688742934</v>
  </rv>
  <rv s="1">
    <v>24-7-2023</v>
    <v>12.1</v>
    <v>248</v>
    <v>12.21</v>
    <v>11.88</v>
    <v>1506</v>
    <v>1598941758</v>
  </rv>
  <rv s="1">
    <v>24-7-2023</v>
    <v>51.94</v>
    <v>248</v>
    <v>53.3</v>
    <v>49.93</v>
    <v>1382</v>
    <v>431793596</v>
  </rv>
  <rv s="1">
    <v>24-7-2023</v>
    <v>971.3</v>
    <v>248</v>
    <v>972.6</v>
    <v>967.3</v>
    <v>1020</v>
    <v>33793034</v>
  </rv>
  <rv s="1">
    <v>24-7-2023</v>
    <v>2579</v>
    <v>248</v>
    <v>2579</v>
    <v>2576</v>
    <v>962</v>
    <v>15515963</v>
  </rv>
  <rv s="1">
    <v>24-7-2023</v>
    <v>5094</v>
    <v>248</v>
    <v>5104</v>
    <v>5089</v>
    <v>858</v>
    <v>10921309</v>
  </rv>
  <rv s="1">
    <v>23-7-2023</v>
    <v>4.09</v>
    <v>250</v>
    <v>4.1399999999999997</v>
    <v>3.92</v>
    <v>1939</v>
    <v>7195389710</v>
  </rv>
  <rv s="1">
    <v>23-7-2023</v>
    <v>12.05</v>
    <v>250</v>
    <v>12.66</v>
    <v>11.47</v>
    <v>1733</v>
    <v>2363789601</v>
  </rv>
  <rv s="1">
    <v>23-7-2023</v>
    <v>53.91</v>
    <v>250</v>
    <v>54.18</v>
    <v>49.85</v>
    <v>1508</v>
    <v>453576514</v>
  </rv>
  <rv s="1">
    <v>23-7-2023</v>
    <v>965.1</v>
    <v>250</v>
    <v>970.8</v>
    <v>944</v>
    <v>1129</v>
    <v>45469677</v>
  </rv>
  <rv s="1">
    <v>23-7-2023</v>
    <v>2499</v>
    <v>250</v>
    <v>2587</v>
    <v>2450</v>
    <v>1175</v>
    <v>18810125</v>
  </rv>
  <rv s="1">
    <v>23-7-2023</v>
    <v>5099</v>
    <v>250</v>
    <v>5161</v>
    <v>4999</v>
    <v>991</v>
    <v>8750115</v>
  </rv>
  <rv s="1">
    <v>22-7-2023</v>
    <v>4.09</v>
    <v>252</v>
    <v>4.12</v>
    <v>4.05</v>
    <v>1810</v>
    <v>3999026434</v>
  </rv>
  <rv s="1">
    <v>22-7-2023</v>
    <v>12.18</v>
    <v>252</v>
    <v>12.42</v>
    <v>11.55</v>
    <v>1636</v>
    <v>3225837626</v>
  </rv>
  <rv s="1">
    <v>22-7-2023</v>
    <v>52.43</v>
    <v>252</v>
    <v>53.43</v>
    <v>52.15</v>
    <v>1476</v>
    <v>799669957</v>
  </rv>
  <rv s="1">
    <v>22-7-2023</v>
    <v>963.9</v>
    <v>252</v>
    <v>965.5</v>
    <v>958</v>
    <v>1045</v>
    <v>52689833</v>
  </rv>
  <rv s="1">
    <v>22-7-2023</v>
    <v>2492</v>
    <v>252</v>
    <v>2538</v>
    <v>2476</v>
    <v>1075</v>
    <v>20247414</v>
  </rv>
  <rv s="1">
    <v>22-7-2023</v>
    <v>5099</v>
    <v>252</v>
    <v>5163</v>
    <v>4998</v>
    <v>970</v>
    <v>9721767</v>
  </rv>
  <rv s="1">
    <v>21-7-2023</v>
    <v>4.08</v>
    <v>254</v>
    <v>4.0999999999999996</v>
    <v>3.93</v>
    <v>1651</v>
    <v>4055381266</v>
  </rv>
  <rv s="1">
    <v>21-7-2023</v>
    <v>11.21</v>
    <v>254</v>
    <v>11.46</v>
    <v>11.21</v>
    <v>1557</v>
    <v>3339116728</v>
  </rv>
  <rv s="1">
    <v>21-7-2023</v>
    <v>49.72</v>
    <v>254</v>
    <v>52.39</v>
    <v>49.69</v>
    <v>1367</v>
    <v>566057119</v>
  </rv>
  <rv s="1">
    <v>21-7-2023</v>
    <v>963</v>
    <v>254</v>
    <v>965.3</v>
    <v>962</v>
    <v>944</v>
    <v>25684704</v>
  </rv>
  <rv s="1">
    <v>21-7-2023</v>
    <v>2476</v>
    <v>254</v>
    <v>2478</v>
    <v>2469</v>
    <v>1060</v>
    <v>20723724</v>
  </rv>
  <rv s="1">
    <v>21-7-2023</v>
    <v>5110</v>
    <v>254</v>
    <v>5190</v>
    <v>4989</v>
    <v>911</v>
    <v>7007743</v>
  </rv>
  <rv s="1">
    <v>20-7-2023</v>
    <v>4.09</v>
    <v>256</v>
    <v>4.0999999999999996</v>
    <v>4.08</v>
    <v>1717</v>
    <v>4102558889</v>
  </rv>
  <rv s="1">
    <v>20-7-2023</v>
    <v>12.41</v>
    <v>256</v>
    <v>12.44</v>
    <v>12.24</v>
    <v>1531</v>
    <v>2164879740</v>
  </rv>
  <rv s="1">
    <v>20-7-2023</v>
    <v>53.95</v>
    <v>256</v>
    <v>54</v>
    <v>50.49</v>
    <v>1409</v>
    <v>602813310</v>
  </rv>
  <rv s="1">
    <v>20-7-2023</v>
    <v>967.8</v>
    <v>256</v>
    <v>968</v>
    <v>967.3</v>
    <v>937</v>
    <v>27297097</v>
  </rv>
  <rv s="1">
    <v>20-7-2023</v>
    <v>2478</v>
    <v>256</v>
    <v>2481</v>
    <v>2474</v>
    <v>980</v>
    <v>16298151</v>
  </rv>
  <rv s="1">
    <v>20-7-2023</v>
    <v>5115</v>
    <v>256</v>
    <v>5223</v>
    <v>5106</v>
    <v>897</v>
    <v>10609088</v>
  </rv>
  <rv s="1">
    <v>19-7-2023</v>
    <v>4.0999999999999996</v>
    <v>258</v>
    <v>4.0999999999999996</v>
    <v>4.09</v>
    <v>1673</v>
    <v>2775216168</v>
  </rv>
  <rv s="1">
    <v>19-7-2023</v>
    <v>12.16</v>
    <v>258</v>
    <v>12.38</v>
    <v>12.1</v>
    <v>1525</v>
    <v>2404470856</v>
  </rv>
  <rv s="1">
    <v>19-7-2023</v>
    <v>54.42</v>
    <v>258</v>
    <v>54.55</v>
    <v>53.5</v>
    <v>1348</v>
    <v>380286738</v>
  </rv>
  <rv s="1">
    <v>19-7-2023</v>
    <v>968.6</v>
    <v>258</v>
    <v>968.6</v>
    <v>968.5</v>
    <v>954</v>
    <v>26783380</v>
  </rv>
  <rv s="1">
    <v>19-7-2023</v>
    <v>2482</v>
    <v>258</v>
    <v>2484</v>
    <v>2463</v>
    <v>1007</v>
    <v>16288871</v>
  </rv>
  <rv s="1">
    <v>19-7-2023</v>
    <v>5219</v>
    <v>258</v>
    <v>5221</v>
    <v>5120</v>
    <v>896</v>
    <v>9166467</v>
  </rv>
  <rv s="1">
    <v>18-7-2023</v>
    <v>4.04</v>
    <v>260</v>
    <v>4.0599999999999996</v>
    <v>4</v>
    <v>1709</v>
    <v>3618247097</v>
  </rv>
  <rv s="1">
    <v>18-7-2023</v>
    <v>12.02</v>
    <v>260</v>
    <v>12.07</v>
    <v>11.86</v>
    <v>1489</v>
    <v>2386686435</v>
  </rv>
  <rv s="1">
    <v>18-7-2023</v>
    <v>54.48</v>
    <v>260</v>
    <v>54.58</v>
    <v>51.83</v>
    <v>1342</v>
    <v>386217686</v>
  </rv>
  <rv s="1">
    <v>18-7-2023</v>
    <v>968.3</v>
    <v>260</v>
    <v>968.8</v>
    <v>933</v>
    <v>928</v>
    <v>43420851</v>
  </rv>
  <rv s="1">
    <v>18-7-2023</v>
    <v>2495</v>
    <v>260</v>
    <v>2498</v>
    <v>2492</v>
    <v>915</v>
    <v>10040385</v>
  </rv>
  <rv s="1">
    <v>18-7-2023</v>
    <v>5222</v>
    <v>260</v>
    <v>5254</v>
    <v>5082</v>
    <v>823</v>
    <v>6391766</v>
  </rv>
  <rv s="1">
    <v>17-7-2023</v>
    <v>4.0999999999999996</v>
    <v>262</v>
    <v>4.1100000000000003</v>
    <v>4.0599999999999996</v>
    <v>1720</v>
    <v>3535721459</v>
  </rv>
  <rv s="1">
    <v>17-7-2023</v>
    <v>12.82</v>
    <v>262</v>
    <v>12.85</v>
    <v>12.35</v>
    <v>1474</v>
    <v>1672172486</v>
  </rv>
  <rv s="1">
    <v>17-7-2023</v>
    <v>54.43</v>
    <v>262</v>
    <v>54.93</v>
    <v>53.72</v>
    <v>1326</v>
    <v>515500860</v>
  </rv>
  <rv s="1">
    <v>17-7-2023</v>
    <v>971</v>
    <v>262</v>
    <v>971.7</v>
    <v>949.6</v>
    <v>856</v>
    <v>20877690</v>
  </rv>
  <rv s="1">
    <v>17-7-2023</v>
    <v>2498</v>
    <v>262</v>
    <v>2563</v>
    <v>2470</v>
    <v>941</v>
    <v>12049453</v>
  </rv>
  <rv s="1">
    <v>17-7-2023</v>
    <v>5295</v>
    <v>262</v>
    <v>5298</v>
    <v>5061</v>
    <v>823</v>
    <v>5672314</v>
  </rv>
  <rv s="1">
    <v>16-7-2023</v>
    <v>4.2</v>
    <v>264</v>
    <v>4.28</v>
    <v>4.17</v>
    <v>1933</v>
    <v>3232808057</v>
  </rv>
  <rv s="1">
    <v>16-7-2023</v>
    <v>13.28</v>
    <v>264</v>
    <v>13.85</v>
    <v>13.01</v>
    <v>1675</v>
    <v>2193075827</v>
  </rv>
  <rv s="1">
    <v>16-7-2023</v>
    <v>56.07</v>
    <v>264</v>
    <v>56.44</v>
    <v>51.83</v>
    <v>1488</v>
    <v>408875114</v>
  </rv>
  <rv s="1">
    <v>16-7-2023</v>
    <v>976.4</v>
    <v>264</v>
    <v>978.7</v>
    <v>937.7</v>
    <v>1043</v>
    <v>32778091</v>
  </rv>
  <rv s="1">
    <v>16-7-2023</v>
    <v>2544</v>
    <v>264</v>
    <v>2576</v>
    <v>2529</v>
    <v>1061</v>
    <v>9818269</v>
  </rv>
  <rv s="1">
    <v>16-7-2023</v>
    <v>5387</v>
    <v>264</v>
    <v>5394</v>
    <v>5110</v>
    <v>1003</v>
    <v>7416780</v>
  </rv>
  <rv s="1">
    <v>15-7-2023</v>
    <v>4.2699999999999996</v>
    <v>266</v>
    <v>4.29</v>
    <v>4.21</v>
    <v>1999</v>
    <v>4842356498</v>
  </rv>
  <rv s="1">
    <v>15-7-2023</v>
    <v>13.74</v>
    <v>266</v>
    <v>13.83</v>
    <v>12.94</v>
    <v>1733</v>
    <v>2821698116</v>
  </rv>
  <rv s="1">
    <v>15-7-2023</v>
    <v>55.64</v>
    <v>266</v>
    <v>55.74</v>
    <v>53.9</v>
    <v>1537</v>
    <v>522574240</v>
  </rv>
  <rv s="1">
    <v>15-7-2023</v>
    <v>980</v>
    <v>266</v>
    <v>989.2</v>
    <v>970</v>
    <v>1062</v>
    <v>44734474</v>
  </rv>
  <rv s="1">
    <v>15-7-2023</v>
    <v>2478</v>
    <v>266</v>
    <v>2499</v>
    <v>2328</v>
    <v>1120</v>
    <v>23900420</v>
  </rv>
  <rv s="1">
    <v>15-7-2023</v>
    <v>4973</v>
    <v>266</v>
    <v>4996</v>
    <v>4751</v>
    <v>1021</v>
    <v>17215880</v>
  </rv>
  <rv s="1">
    <v>14-7-2023</v>
    <v>4.1900000000000004</v>
    <v>268</v>
    <v>4.2</v>
    <v>4.1500000000000004</v>
    <v>1591</v>
    <v>4005076567</v>
  </rv>
  <rv s="1">
    <v>14-7-2023</v>
    <v>13.55</v>
    <v>268</v>
    <v>14.01</v>
    <v>12.76</v>
    <v>1451</v>
    <v>1883107151</v>
  </rv>
  <rv s="1">
    <v>14-7-2023</v>
    <v>55.48</v>
    <v>268</v>
    <v>55.58</v>
    <v>53.36</v>
    <v>1260</v>
    <v>357442621</v>
  </rv>
  <rv s="1">
    <v>14-7-2023</v>
    <v>991</v>
    <v>268</v>
    <v>991.9</v>
    <v>989.2</v>
    <v>847</v>
    <v>22610665</v>
  </rv>
  <rv s="1">
    <v>14-7-2023</v>
    <v>2499</v>
    <v>268</v>
    <v>2499</v>
    <v>2498</v>
    <v>914</v>
    <v>10340409</v>
  </rv>
  <rv s="1">
    <v>14-7-2023</v>
    <v>4818</v>
    <v>268</v>
    <v>4992</v>
    <v>4774</v>
    <v>829</v>
    <v>11064539</v>
  </rv>
  <rv s="1">
    <v>13-7-2023</v>
    <v>4.25</v>
    <v>270</v>
    <v>4.29</v>
    <v>4.1900000000000004</v>
    <v>1536</v>
    <v>3962171459</v>
  </rv>
  <rv s="1">
    <v>13-7-2023</v>
    <v>13.19</v>
    <v>270</v>
    <v>13.86</v>
    <v>12.84</v>
    <v>1371</v>
    <v>2938494806</v>
  </rv>
  <rv s="1">
    <v>13-7-2023</v>
    <v>53.61</v>
    <v>270</v>
    <v>53.7</v>
    <v>52.83</v>
    <v>1250</v>
    <v>602674096</v>
  </rv>
  <rv s="1">
    <v>13-7-2023</v>
    <v>992</v>
    <v>270</v>
    <v>994.5</v>
    <v>972</v>
    <v>875</v>
    <v>45522102</v>
  </rv>
  <rv s="1">
    <v>13-7-2023</v>
    <v>2513</v>
    <v>270</v>
    <v>2528</v>
    <v>2400</v>
    <v>948</v>
    <v>16797117</v>
  </rv>
  <rv s="1">
    <v>13-7-2023</v>
    <v>4761</v>
    <v>270</v>
    <v>4764</v>
    <v>4752</v>
    <v>832</v>
    <v>10245733</v>
  </rv>
  <rv s="1">
    <v>12-7-2023</v>
    <v>4.17</v>
    <v>272</v>
    <v>4.18</v>
    <v>4.12</v>
    <v>1649</v>
    <v>3788184454</v>
  </rv>
  <rv s="1">
    <v>12-7-2023</v>
    <v>14.08</v>
    <v>272</v>
    <v>14.55</v>
    <v>13.17</v>
    <v>1469</v>
    <v>1668132811</v>
  </rv>
  <rv s="1">
    <v>12-7-2023</v>
    <v>53.64</v>
    <v>272</v>
    <v>53.88</v>
    <v>51.13</v>
    <v>1355</v>
    <v>569897979</v>
  </rv>
  <rv s="1">
    <v>12-7-2023</v>
    <v>1000</v>
    <v>272</v>
    <v>1005</v>
    <v>970.8</v>
    <v>985</v>
    <v>35251825</v>
  </rv>
  <rv s="1">
    <v>12-7-2023</v>
    <v>2584</v>
    <v>272</v>
    <v>2589</v>
    <v>2544</v>
    <v>1002</v>
    <v>9482676</v>
  </rv>
  <rv s="1">
    <v>12-7-2023</v>
    <v>4778</v>
    <v>272</v>
    <v>4779</v>
    <v>4748</v>
    <v>892</v>
    <v>12630248</v>
  </rv>
  <rv s="1">
    <v>11-7-2023</v>
    <v>4.22</v>
    <v>274</v>
    <v>4.2300000000000004</v>
    <v>4.12</v>
    <v>1691</v>
    <v>4030433631</v>
  </rv>
  <rv s="1">
    <v>11-7-2023</v>
    <v>13</v>
    <v>274</v>
    <v>13</v>
    <v>12.52</v>
    <v>1491</v>
    <v>3766065194</v>
  </rv>
  <rv s="1">
    <v>11-7-2023</v>
    <v>55.59</v>
    <v>274</v>
    <v>55.68</v>
    <v>52.02</v>
    <v>1379</v>
    <v>688749907</v>
  </rv>
  <rv s="1">
    <v>11-7-2023</v>
    <v>1039</v>
    <v>274</v>
    <v>1039</v>
    <v>1037</v>
    <v>919</v>
    <v>25689450</v>
  </rv>
  <rv s="1">
    <v>11-7-2023</v>
    <v>2584</v>
    <v>274</v>
    <v>2594</v>
    <v>2523</v>
    <v>958</v>
    <v>14630484</v>
  </rv>
  <rv s="1">
    <v>11-7-2023</v>
    <v>4744</v>
    <v>274</v>
    <v>4773</v>
    <v>4602</v>
    <v>877</v>
    <v>10280619</v>
  </rv>
  <rv s="1">
    <v>10-7-2023</v>
    <v>4.1500000000000004</v>
    <v>276</v>
    <v>4.16</v>
    <v>4.1399999999999997</v>
    <v>1788</v>
    <v>3682070566</v>
  </rv>
  <rv s="1">
    <v>10-7-2023</v>
    <v>12.13</v>
    <v>276</v>
    <v>12.2</v>
    <v>11.29</v>
    <v>1523</v>
    <v>1659689881</v>
  </rv>
  <rv s="1">
    <v>10-7-2023</v>
    <v>55</v>
    <v>276</v>
    <v>55.44</v>
    <v>50.61</v>
    <v>1413</v>
    <v>278620999</v>
  </rv>
  <rv s="1">
    <v>10-7-2023</v>
    <v>1039</v>
    <v>276</v>
    <v>1041</v>
    <v>925.1</v>
    <v>1030</v>
    <v>37932740</v>
  </rv>
  <rv s="1">
    <v>10-7-2023</v>
    <v>2499</v>
    <v>276</v>
    <v>2562</v>
    <v>2498</v>
    <v>1067</v>
    <v>12586082</v>
  </rv>
  <rv s="1">
    <v>10-7-2023</v>
    <v>4750</v>
    <v>276</v>
    <v>4770</v>
    <v>4600</v>
    <v>983</v>
    <v>7489316</v>
  </rv>
  <rv s="1">
    <v>9-7-2023</v>
    <v>4.1100000000000003</v>
    <v>278</v>
    <v>4.1500000000000004</v>
    <v>3.94</v>
    <v>2027</v>
    <v>4676716549</v>
  </rv>
  <rv s="1">
    <v>9-7-2023</v>
    <v>12.16</v>
    <v>278</v>
    <v>12.17</v>
    <v>12.08</v>
    <v>1773</v>
    <v>1933703116</v>
  </rv>
  <rv s="1">
    <v>9-7-2023</v>
    <v>53.6</v>
    <v>278</v>
    <v>53.72</v>
    <v>51</v>
    <v>1642</v>
    <v>555921173</v>
  </rv>
  <rv s="1">
    <v>9-7-2023</v>
    <v>990.2</v>
    <v>278</v>
    <v>1027</v>
    <v>973</v>
    <v>1186</v>
    <v>56475934</v>
  </rv>
  <rv s="1">
    <v>9-7-2023</v>
    <v>2476</v>
    <v>278</v>
    <v>2497</v>
    <v>2404</v>
    <v>1196</v>
    <v>21512720</v>
  </rv>
  <rv s="1">
    <v>9-7-2023</v>
    <v>4780</v>
    <v>278</v>
    <v>4836</v>
    <v>4520</v>
    <v>1074</v>
    <v>12036714</v>
  </rv>
  <rv s="1">
    <v>8-7-2023</v>
    <v>4.16</v>
    <v>280</v>
    <v>4.1900000000000004</v>
    <v>4.1100000000000003</v>
    <v>1855</v>
    <v>5192054620</v>
  </rv>
  <rv s="1">
    <v>8-7-2023</v>
    <v>12.16</v>
    <v>280</v>
    <v>12.41</v>
    <v>11.54</v>
    <v>1677</v>
    <v>2491125736</v>
  </rv>
  <rv s="1">
    <v>8-7-2023</v>
    <v>53.78</v>
    <v>280</v>
    <v>53.84</v>
    <v>51.06</v>
    <v>1511</v>
    <v>609646095</v>
  </rv>
  <rv s="1">
    <v>8-7-2023</v>
    <v>995.7</v>
    <v>280</v>
    <v>996</v>
    <v>992.6</v>
    <v>1042</v>
    <v>30171950</v>
  </rv>
  <rv s="1">
    <v>8-7-2023</v>
    <v>2476</v>
    <v>280</v>
    <v>2476</v>
    <v>2475</v>
    <v>1109</v>
    <v>14100469</v>
  </rv>
  <rv s="1">
    <v>8-7-2023</v>
    <v>4979</v>
    <v>280</v>
    <v>4988</v>
    <v>4481</v>
    <v>1089</v>
    <v>9239140</v>
  </rv>
  <rv s="1">
    <v>7-7-2023</v>
    <v>4.1399999999999997</v>
    <v>282</v>
    <v>4.1900000000000004</v>
    <v>4.03</v>
    <v>1614</v>
    <v>4655532548</v>
  </rv>
  <rv s="1">
    <v>7-7-2023</v>
    <v>12.17</v>
    <v>282</v>
    <v>12.35</v>
    <v>11.52</v>
    <v>1386</v>
    <v>1615353955</v>
  </rv>
  <rv s="1">
    <v>7-7-2023</v>
    <v>52</v>
    <v>282</v>
    <v>53.94</v>
    <v>50.64</v>
    <v>1291</v>
    <v>514735804</v>
  </rv>
  <rv s="1">
    <v>7-7-2023</v>
    <v>967.2</v>
    <v>282</v>
    <v>992.6</v>
    <v>967.2</v>
    <v>961</v>
    <v>38290899</v>
  </rv>
  <rv s="1">
    <v>7-7-2023</v>
    <v>2476</v>
    <v>282</v>
    <v>2476</v>
    <v>2476</v>
    <v>964</v>
    <v>13965582</v>
  </rv>
  <rv s="1">
    <v>7-7-2023</v>
    <v>4496</v>
    <v>282</v>
    <v>4499</v>
    <v>4420</v>
    <v>880</v>
    <v>7938456</v>
  </rv>
  <rv s="1">
    <v>6-7-2023</v>
    <v>4.1399999999999997</v>
    <v>284</v>
    <v>4.21</v>
    <v>4.03</v>
    <v>1673</v>
    <v>6764339321</v>
  </rv>
  <rv s="1">
    <v>6-7-2023</v>
    <v>12.36</v>
    <v>284</v>
    <v>12.43</v>
    <v>11.03</v>
    <v>1573</v>
    <v>2030180189</v>
  </rv>
  <rv s="1">
    <v>6-7-2023</v>
    <v>62.76</v>
    <v>284</v>
    <v>62.76</v>
    <v>54</v>
    <v>1433</v>
    <v>970329230</v>
  </rv>
  <rv s="1">
    <v>6-7-2023</v>
    <v>934</v>
    <v>284</v>
    <v>939.8</v>
    <v>910.4</v>
    <v>1045</v>
    <v>41191163</v>
  </rv>
  <rv s="1">
    <v>6-7-2023</v>
    <v>2469</v>
    <v>284</v>
    <v>2469</v>
    <v>2469</v>
    <v>1008</v>
    <v>20498788</v>
  </rv>
  <rv s="1">
    <v>6-7-2023</v>
    <v>4465</v>
    <v>284</v>
    <v>4468</v>
    <v>4461</v>
    <v>913</v>
    <v>11380610</v>
  </rv>
  <rv s="1">
    <v>5-7-2023</v>
    <v>4.21</v>
    <v>286</v>
    <v>4.26</v>
    <v>4.1399999999999997</v>
    <v>1836</v>
    <v>6774732395</v>
  </rv>
  <rv s="1">
    <v>5-7-2023</v>
    <v>11.5</v>
    <v>286</v>
    <v>12.05</v>
    <v>10.87</v>
    <v>1702</v>
    <v>3642768183</v>
  </rv>
  <rv s="1">
    <v>5-7-2023</v>
    <v>53</v>
    <v>286</v>
    <v>53.61</v>
    <v>50.01</v>
    <v>1497</v>
    <v>563485375</v>
  </rv>
  <rv s="1">
    <v>5-7-2023</v>
    <v>919.8</v>
    <v>286</v>
    <v>934</v>
    <v>891.6</v>
    <v>1026</v>
    <v>37253135</v>
  </rv>
  <rv s="1">
    <v>5-7-2023</v>
    <v>2469</v>
    <v>286</v>
    <v>2469</v>
    <v>2466</v>
    <v>1064</v>
    <v>16500550</v>
  </rv>
  <rv s="1">
    <v>5-7-2023</v>
    <v>4450</v>
    <v>286</v>
    <v>4464</v>
    <v>4423</v>
    <v>973</v>
    <v>11466891</v>
  </rv>
  <rv s="1">
    <v>4-7-2023</v>
    <v>4.34</v>
    <v>288</v>
    <v>4.3600000000000003</v>
    <v>4.29</v>
    <v>1893</v>
    <v>5146624997</v>
  </rv>
  <rv s="1">
    <v>4-7-2023</v>
    <v>11.95</v>
    <v>288</v>
    <v>11.98</v>
    <v>11.81</v>
    <v>1599</v>
    <v>1808313802</v>
  </rv>
  <rv s="1">
    <v>4-7-2023</v>
    <v>52.27</v>
    <v>288</v>
    <v>53.84</v>
    <v>51.88</v>
    <v>1491</v>
    <v>507953219</v>
  </rv>
  <rv s="1">
    <v>4-7-2023</v>
    <v>919.4</v>
    <v>288</v>
    <v>919.7</v>
    <v>914</v>
    <v>1068</v>
    <v>31286300</v>
  </rv>
  <rv s="1">
    <v>4-7-2023</v>
    <v>2472</v>
    <v>288</v>
    <v>2475</v>
    <v>2465</v>
    <v>1048</v>
    <v>13319912</v>
  </rv>
  <rv s="1">
    <v>4-7-2023</v>
    <v>4454</v>
    <v>288</v>
    <v>4460</v>
    <v>4429</v>
    <v>986</v>
    <v>9629128</v>
  </rv>
  <rv s="1">
    <v>3-7-2023</v>
    <v>4.32</v>
    <v>290</v>
    <v>4.34</v>
    <v>4.3</v>
    <v>1760</v>
    <v>5357956028</v>
  </rv>
  <rv s="1">
    <v>3-7-2023</v>
    <v>11.66</v>
    <v>290</v>
    <v>11.74</v>
    <v>11.52</v>
    <v>1581</v>
    <v>2218851003</v>
  </rv>
  <rv s="1">
    <v>3-7-2023</v>
    <v>51.1</v>
    <v>290</v>
    <v>51.15</v>
    <v>50.99</v>
    <v>1397</v>
    <v>545435499</v>
  </rv>
  <rv s="1">
    <v>3-7-2023</v>
    <v>910.7</v>
    <v>290</v>
    <v>912</v>
    <v>910</v>
    <v>969</v>
    <v>34801023</v>
  </rv>
  <rv s="1">
    <v>3-7-2023</v>
    <v>2477</v>
    <v>290</v>
    <v>2498</v>
    <v>2460</v>
    <v>983</v>
    <v>18696687</v>
  </rv>
  <rv s="1">
    <v>3-7-2023</v>
    <v>4458</v>
    <v>290</v>
    <v>4459</v>
    <v>4455</v>
    <v>869</v>
    <v>7035718</v>
  </rv>
  <rv s="1">
    <v>2-7-2023</v>
    <v>4.28</v>
    <v>292</v>
    <v>4.3499999999999996</v>
    <v>4.2</v>
    <v>2206</v>
    <v>5446964023</v>
  </rv>
  <rv s="1">
    <v>2-7-2023</v>
    <v>11.58</v>
    <v>292</v>
    <v>11.6</v>
    <v>10.91</v>
    <v>1854</v>
    <v>2745329547</v>
  </rv>
  <rv s="1">
    <v>2-7-2023</v>
    <v>51</v>
    <v>292</v>
    <v>51.1</v>
    <v>49.51</v>
    <v>1658</v>
    <v>589199167</v>
  </rv>
  <rv s="1">
    <v>2-7-2023</v>
    <v>903.9</v>
    <v>292</v>
    <v>906</v>
    <v>900.7</v>
    <v>1197</v>
    <v>42937124</v>
  </rv>
  <rv s="1">
    <v>2-7-2023</v>
    <v>2563</v>
    <v>292</v>
    <v>2564</v>
    <v>2559</v>
    <v>1211</v>
    <v>14745179</v>
  </rv>
  <rv s="1">
    <v>2-7-2023</v>
    <v>4349</v>
    <v>292</v>
    <v>4444</v>
    <v>4347</v>
    <v>1076</v>
    <v>6160524</v>
  </rv>
  <rv s="1">
    <v>1-7-2023</v>
    <v>4.33</v>
    <v>294</v>
    <v>4.34</v>
    <v>4.26</v>
    <v>2098</v>
    <v>3388381411</v>
  </rv>
  <rv s="1">
    <v>1-7-2023</v>
    <v>11</v>
    <v>294</v>
    <v>11</v>
    <v>11</v>
    <v>1776</v>
    <v>2834761800</v>
  </rv>
  <rv s="1">
    <v>1-7-2023</v>
    <v>51.69</v>
    <v>294</v>
    <v>51.81</v>
    <v>49.89</v>
    <v>1658</v>
    <v>449920040</v>
  </rv>
  <rv s="1">
    <v>1-7-2023</v>
    <v>903</v>
    <v>294</v>
    <v>903.9</v>
    <v>902.8</v>
    <v>1188</v>
    <v>30163993</v>
  </rv>
  <rv s="1">
    <v>1-7-2023</v>
    <v>2519</v>
    <v>294</v>
    <v>2544</v>
    <v>2518</v>
    <v>1178</v>
    <v>15308050</v>
  </rv>
  <rv s="1">
    <v>1-7-2023</v>
    <v>4297</v>
    <v>294</v>
    <v>4297</v>
    <v>4296</v>
    <v>1081</v>
    <v>7871195</v>
  </rv>
  <rv s="1">
    <v>30-6-2023</v>
    <v>4.38</v>
    <v>296</v>
    <v>4.4400000000000004</v>
    <v>4.32</v>
    <v>1766</v>
    <v>3504908961</v>
  </rv>
  <rv s="1">
    <v>30-6-2023</v>
    <v>11.38</v>
    <v>296</v>
    <v>11.46</v>
    <v>11</v>
    <v>1541</v>
    <v>1486693263</v>
  </rv>
  <rv s="1">
    <v>30-6-2023</v>
    <v>51.97</v>
    <v>296</v>
    <v>52.22</v>
    <v>50.07</v>
    <v>1378</v>
    <v>382106531</v>
  </rv>
  <rv s="1">
    <v>30-6-2023</v>
    <v>907.9</v>
    <v>296</v>
    <v>910.3</v>
    <v>904</v>
    <v>984</v>
    <v>22655268</v>
  </rv>
  <rv s="1">
    <v>30-6-2023</v>
    <v>2548</v>
    <v>296</v>
    <v>2572</v>
    <v>2546</v>
    <v>1057</v>
    <v>9112010</v>
  </rv>
  <rv s="1">
    <v>30-6-2023</v>
    <v>4295</v>
    <v>296</v>
    <v>4349</v>
    <v>4220</v>
    <v>923</v>
    <v>7559776</v>
  </rv>
  <rv s="1">
    <v>29-6-2023</v>
    <v>4.46</v>
    <v>298</v>
    <v>4.63</v>
    <v>4.2699999999999996</v>
    <v>1867</v>
    <v>3315591475</v>
  </rv>
  <rv s="1">
    <v>29-6-2023</v>
    <v>11.02</v>
    <v>298</v>
    <v>11.69</v>
    <v>10.83</v>
    <v>1518</v>
    <v>2115376418</v>
  </rv>
  <rv s="1">
    <v>29-6-2023</v>
    <v>51.04</v>
    <v>298</v>
    <v>52.8</v>
    <v>49.5</v>
    <v>1380</v>
    <v>726790118</v>
  </rv>
  <rv s="1">
    <v>29-6-2023</v>
    <v>893.1</v>
    <v>298</v>
    <v>913.2</v>
    <v>830</v>
    <v>975</v>
    <v>34992288</v>
  </rv>
  <rv s="1">
    <v>29-6-2023</v>
    <v>2500</v>
    <v>298</v>
    <v>2583</v>
    <v>2468</v>
    <v>991</v>
    <v>14160932</v>
  </rv>
  <rv s="1">
    <v>29-6-2023</v>
    <v>4247</v>
    <v>298</v>
    <v>4264</v>
    <v>4200</v>
    <v>871</v>
    <v>10628719</v>
  </rv>
  <rv s="1">
    <v>28-6-2023</v>
    <v>4.5599999999999996</v>
    <v>300</v>
    <v>4.62</v>
    <v>4.3</v>
    <v>1999</v>
    <v>3498511865</v>
  </rv>
  <rv s="1">
    <v>28-6-2023</v>
    <v>11.2</v>
    <v>300</v>
    <v>11.94</v>
    <v>11</v>
    <v>1634</v>
    <v>1992446765</v>
  </rv>
  <rv s="1">
    <v>28-6-2023</v>
    <v>52.01</v>
    <v>300</v>
    <v>52.31</v>
    <v>49.6</v>
    <v>1502</v>
    <v>432351398</v>
  </rv>
  <rv s="1">
    <v>28-6-2023</v>
    <v>913.9</v>
    <v>300</v>
    <v>938</v>
    <v>888.4</v>
    <v>1099</v>
    <v>32863749</v>
  </rv>
  <rv s="1">
    <v>28-6-2023</v>
    <v>2575</v>
    <v>300</v>
    <v>2580</v>
    <v>2552</v>
    <v>1103</v>
    <v>12054889</v>
  </rv>
  <rv s="1">
    <v>28-6-2023</v>
    <v>4246</v>
    <v>300</v>
    <v>4247</v>
    <v>4234</v>
    <v>993</v>
    <v>8338022</v>
  </rv>
  <rv s="1">
    <v>27-6-2023</v>
    <v>4.38</v>
    <v>302</v>
    <v>4.5199999999999996</v>
    <v>4.33</v>
    <v>2007</v>
    <v>3576686765</v>
  </rv>
  <rv s="1">
    <v>27-6-2023</v>
    <v>11.88</v>
    <v>302</v>
    <v>11.94</v>
    <v>11.82</v>
    <v>1731</v>
    <v>1935966343</v>
  </rv>
  <rv s="1">
    <v>27-6-2023</v>
    <v>51.28</v>
    <v>302</v>
    <v>51.3</v>
    <v>51.2</v>
    <v>1435</v>
    <v>437071698</v>
  </rv>
  <rv s="1">
    <v>27-6-2023</v>
    <v>948</v>
    <v>302</v>
    <v>949.5</v>
    <v>907.5</v>
    <v>1052</v>
    <v>28054660</v>
  </rv>
  <rv s="1">
    <v>27-6-2023</v>
    <v>2580</v>
    <v>302</v>
    <v>2585</v>
    <v>2505</v>
    <v>1048</v>
    <v>8514097</v>
  </rv>
  <rv s="1">
    <v>27-6-2023</v>
    <v>4235</v>
    <v>302</v>
    <v>4244</v>
    <v>4232</v>
    <v>937</v>
    <v>6969520</v>
  </rv>
  <rv s="1">
    <v>26-6-2023</v>
    <v>4.4400000000000004</v>
    <v>304</v>
    <v>4.4800000000000004</v>
    <v>4.33</v>
    <v>2269</v>
    <v>3901996851</v>
  </rv>
  <rv s="1">
    <v>26-6-2023</v>
    <v>11.86</v>
    <v>304</v>
    <v>11.89</v>
    <v>11.22</v>
    <v>1861</v>
    <v>1892461772</v>
  </rv>
  <rv s="1">
    <v>26-6-2023</v>
    <v>51.22</v>
    <v>304</v>
    <v>51.29</v>
    <v>49.56</v>
    <v>1659</v>
    <v>608149707</v>
  </rv>
  <rv s="1">
    <v>26-6-2023</v>
    <v>965.5</v>
    <v>304</v>
    <v>967.3</v>
    <v>907.5</v>
    <v>1058</v>
    <v>37546597</v>
  </rv>
  <rv s="1">
    <v>26-6-2023</v>
    <v>2588</v>
    <v>304</v>
    <v>2590</v>
    <v>2468</v>
    <v>1092</v>
    <v>15646323</v>
  </rv>
  <rv s="1">
    <v>26-6-2023</v>
    <v>4219</v>
    <v>304</v>
    <v>4244</v>
    <v>4007</v>
    <v>993</v>
    <v>9101792</v>
  </rv>
  <rv s="1">
    <v>25-6-2023</v>
    <v>4.4000000000000004</v>
    <v>306</v>
    <v>4.46</v>
    <v>4.2699999999999996</v>
    <v>2186</v>
    <v>4072950928</v>
  </rv>
  <rv s="1">
    <v>25-6-2023</v>
    <v>11.83</v>
    <v>306</v>
    <v>11.89</v>
    <v>11.67</v>
    <v>1819</v>
    <v>2248529443</v>
  </rv>
  <rv s="1">
    <v>25-6-2023</v>
    <v>51.28</v>
    <v>306</v>
    <v>51.31</v>
    <v>49.7</v>
    <v>1707</v>
    <v>508806605</v>
  </rv>
  <rv s="1">
    <v>25-6-2023</v>
    <v>976.1</v>
    <v>306</v>
    <v>976.5</v>
    <v>930</v>
    <v>1111</v>
    <v>32397620</v>
  </rv>
  <rv s="1">
    <v>25-6-2023</v>
    <v>2593</v>
    <v>306</v>
    <v>2593</v>
    <v>2591</v>
    <v>1167</v>
    <v>14793412</v>
  </rv>
  <rv s="1">
    <v>25-6-2023</v>
    <v>4246</v>
    <v>306</v>
    <v>4248</v>
    <v>4132</v>
    <v>1095</v>
    <v>13128237</v>
  </rv>
  <rv s="1">
    <v>24-6-2023</v>
    <v>4.45</v>
    <v>308</v>
    <v>4.4800000000000004</v>
    <v>4.3499999999999996</v>
    <v>2117</v>
    <v>3887821027</v>
  </rv>
  <rv s="1">
    <v>24-6-2023</v>
    <v>11.99</v>
    <v>308</v>
    <v>12.03</v>
    <v>11.63</v>
    <v>1808</v>
    <v>1746345367</v>
  </rv>
  <rv s="1">
    <v>24-6-2023</v>
    <v>51.99</v>
    <v>308</v>
    <v>52</v>
    <v>50</v>
    <v>1600</v>
    <v>401844145</v>
  </rv>
  <rv s="1">
    <v>24-6-2023</v>
    <v>974.5</v>
    <v>308</v>
    <v>976.9</v>
    <v>951.5</v>
    <v>1172</v>
    <v>30009185</v>
  </rv>
  <rv s="1">
    <v>24-6-2023</v>
    <v>2587</v>
    <v>308</v>
    <v>2588</v>
    <v>2585</v>
    <v>1180</v>
    <v>14073715</v>
  </rv>
  <rv s="1">
    <v>24-6-2023</v>
    <v>4215</v>
    <v>308</v>
    <v>4220</v>
    <v>4141</v>
    <v>1109</v>
    <v>9688384</v>
  </rv>
  <rv s="1">
    <v>23-6-2023</v>
    <v>4.53</v>
    <v>310</v>
    <v>4.55</v>
    <v>4.42</v>
    <v>2091</v>
    <v>3672415848</v>
  </rv>
  <rv s="1">
    <v>23-6-2023</v>
    <v>12.58</v>
    <v>310</v>
    <v>12.67</v>
    <v>10.97</v>
    <v>1733</v>
    <v>1688115470</v>
  </rv>
  <rv s="1">
    <v>23-6-2023</v>
    <v>50.94</v>
    <v>310</v>
    <v>52.35</v>
    <v>49.5</v>
    <v>1520</v>
    <v>487440675</v>
  </rv>
  <rv s="1">
    <v>23-6-2023</v>
    <v>947.6</v>
    <v>310</v>
    <v>947.9</v>
    <v>947.1</v>
    <v>1024</v>
    <v>19432271</v>
  </rv>
  <rv s="1">
    <v>23-6-2023</v>
    <v>2579</v>
    <v>310</v>
    <v>2587</v>
    <v>2576</v>
    <v>1082</v>
    <v>11714629</v>
  </rv>
  <rv s="1">
    <v>23-6-2023</v>
    <v>4250</v>
    <v>310</v>
    <v>4259</v>
    <v>4215</v>
    <v>964</v>
    <v>5197400</v>
  </rv>
  <rv s="1">
    <v>22-6-2023</v>
    <v>4.66</v>
    <v>312</v>
    <v>4.74</v>
    <v>4.46</v>
    <v>2097</v>
    <v>5088537543</v>
  </rv>
  <rv s="1">
    <v>22-6-2023</v>
    <v>11.15</v>
    <v>312</v>
    <v>12.61</v>
    <v>10.92</v>
    <v>1865</v>
    <v>2333639682</v>
  </rv>
  <rv s="1">
    <v>22-6-2023</v>
    <v>52.45</v>
    <v>312</v>
    <v>53</v>
    <v>50.53</v>
    <v>1682</v>
    <v>664440129</v>
  </rv>
  <rv s="1">
    <v>22-6-2023</v>
    <v>933.4</v>
    <v>312</v>
    <v>951</v>
    <v>909</v>
    <v>1123</v>
    <v>34428215</v>
  </rv>
  <rv s="1">
    <v>22-6-2023</v>
    <v>2499</v>
    <v>312</v>
    <v>2522</v>
    <v>2480</v>
    <v>1120</v>
    <v>18094071</v>
  </rv>
  <rv s="1">
    <v>22-6-2023</v>
    <v>4198</v>
    <v>312</v>
    <v>4199</v>
    <v>4195</v>
    <v>1048</v>
    <v>8137646</v>
  </rv>
  <rv s="1">
    <v>21-6-2023</v>
    <v>4.71</v>
    <v>314</v>
    <v>4.75</v>
    <v>4.3899999999999997</v>
    <v>2269</v>
    <v>3991941274</v>
  </rv>
  <rv s="1">
    <v>21-6-2023</v>
    <v>10.54</v>
    <v>314</v>
    <v>10.61</v>
    <v>10.4</v>
    <v>1889</v>
    <v>2597251741</v>
  </rv>
  <rv s="1">
    <v>21-6-2023</v>
    <v>51.96</v>
    <v>314</v>
    <v>52.33</v>
    <v>50.53</v>
    <v>1690</v>
    <v>510998146</v>
  </rv>
  <rv s="1">
    <v>21-6-2023</v>
    <v>936.7</v>
    <v>314</v>
    <v>937</v>
    <v>935.8</v>
    <v>1202</v>
    <v>31240130</v>
  </rv>
  <rv s="1">
    <v>21-6-2023</v>
    <v>2525</v>
    <v>314</v>
    <v>2625</v>
    <v>2515</v>
    <v>1205</v>
    <v>16980715</v>
  </rv>
  <rv s="1">
    <v>21-6-2023</v>
    <v>4180</v>
    <v>314</v>
    <v>4187</v>
    <v>4130</v>
    <v>1082</v>
    <v>9308450</v>
  </rv>
  <rv s="1">
    <v>20-6-2023</v>
    <v>4.75</v>
    <v>316</v>
    <v>4.78</v>
    <v>4.49</v>
    <v>2477</v>
    <v>5435479518</v>
  </rv>
  <rv s="1">
    <v>20-6-2023</v>
    <v>10.26</v>
    <v>316</v>
    <v>10.49</v>
    <v>10.220000000000001</v>
    <v>1887</v>
    <v>2150210446</v>
  </rv>
  <rv s="1">
    <v>20-6-2023</v>
    <v>50.72</v>
    <v>316</v>
    <v>52.42</v>
    <v>50.38</v>
    <v>1607</v>
    <v>666992376</v>
  </rv>
  <rv s="1">
    <v>20-6-2023</v>
    <v>922</v>
    <v>316</v>
    <v>935.9</v>
    <v>899.9</v>
    <v>1186</v>
    <v>30078801</v>
  </rv>
  <rv s="1">
    <v>20-6-2023</v>
    <v>2624</v>
    <v>316</v>
    <v>2625</v>
    <v>2614</v>
    <v>1298</v>
    <v>11312502</v>
  </rv>
  <rv s="1">
    <v>20-6-2023</v>
    <v>4036</v>
    <v>316</v>
    <v>4187</v>
    <v>4030</v>
    <v>1021</v>
    <v>14137776</v>
  </rv>
  <rv s="1">
    <v>19-6-2023</v>
    <v>4.5599999999999996</v>
    <v>318</v>
    <v>4.78</v>
    <v>4.38</v>
    <v>2935</v>
    <v>8550234979</v>
  </rv>
  <rv s="1">
    <v>19-6-2023</v>
    <v>10.25</v>
    <v>318</v>
    <v>10.28</v>
    <v>10.16</v>
    <v>1967</v>
    <v>2852111656</v>
  </rv>
  <rv s="1">
    <v>19-6-2023</v>
    <v>52.97</v>
    <v>318</v>
    <v>53.2</v>
    <v>50.4</v>
    <v>1847</v>
    <v>996836808</v>
  </rv>
  <rv s="1">
    <v>19-6-2023</v>
    <v>897.4</v>
    <v>318</v>
    <v>897.5</v>
    <v>897.2</v>
    <v>1334</v>
    <v>43337084</v>
  </rv>
  <rv s="1">
    <v>19-6-2023</v>
    <v>2625</v>
    <v>318</v>
    <v>2626</v>
    <v>2615</v>
    <v>1801</v>
    <v>16315241</v>
  </rv>
  <rv s="1">
    <v>19-6-2023</v>
    <v>4241</v>
    <v>318</v>
    <v>4244</v>
    <v>4238</v>
    <v>1158</v>
    <v>8984686</v>
  </rv>
  <rv s="1">
    <v>18-6-2023</v>
    <v>4.47</v>
    <v>320</v>
    <v>4.4800000000000004</v>
    <v>4.4400000000000004</v>
    <v>3414</v>
    <v>7574752141</v>
  </rv>
  <rv s="1">
    <v>18-6-2023</v>
    <v>10.119999999999999</v>
    <v>320</v>
    <v>10.24</v>
    <v>10.09</v>
    <v>2277</v>
    <v>2291778031</v>
  </rv>
  <rv s="1">
    <v>18-6-2023</v>
    <v>52.69</v>
    <v>320</v>
    <v>52.9</v>
    <v>51.2</v>
    <v>2002</v>
    <v>689022453</v>
  </rv>
  <rv s="1">
    <v>18-6-2023</v>
    <v>886</v>
    <v>320</v>
    <v>890</v>
    <v>879.8</v>
    <v>1523</v>
    <v>49147845</v>
  </rv>
  <rv s="1">
    <v>18-6-2023</v>
    <v>2614</v>
    <v>320</v>
    <v>2632</v>
    <v>2607</v>
    <v>2044</v>
    <v>13906515</v>
  </rv>
  <rv s="1">
    <v>18-6-2023</v>
    <v>4116</v>
    <v>320</v>
    <v>4120</v>
    <v>4030</v>
    <v>1322</v>
    <v>9581008</v>
  </rv>
  <rv s="1">
    <v>17-6-2023</v>
    <v>4.49</v>
    <v>322</v>
    <v>4.5199999999999996</v>
    <v>4.3899999999999997</v>
    <v>3385</v>
    <v>6136691006</v>
  </rv>
  <rv s="1">
    <v>17-6-2023</v>
    <v>10.26</v>
    <v>322</v>
    <v>10.29</v>
    <v>10.06</v>
    <v>2365</v>
    <v>1864013293</v>
  </rv>
  <rv s="1">
    <v>17-6-2023</v>
    <v>53.38</v>
    <v>322</v>
    <v>53.87</v>
    <v>51.29</v>
    <v>1990</v>
    <v>409153875</v>
  </rv>
  <rv s="1">
    <v>17-6-2023</v>
    <v>897.2</v>
    <v>322</v>
    <v>897.6</v>
    <v>881.2</v>
    <v>1667</v>
    <v>39735472</v>
  </rv>
  <rv s="1">
    <v>17-6-2023</v>
    <v>2617</v>
    <v>322</v>
    <v>2640</v>
    <v>2611</v>
    <v>2037</v>
    <v>23843760</v>
  </rv>
  <rv s="1">
    <v>17-6-2023</v>
    <v>3971</v>
    <v>322</v>
    <v>4099</v>
    <v>3969</v>
    <v>1352</v>
    <v>10304104</v>
  </rv>
  <rv s="1">
    <v>16-6-2023</v>
    <v>4.55</v>
    <v>324</v>
    <v>4.7</v>
    <v>4.5</v>
    <v>2650</v>
    <v>4959850466</v>
  </rv>
  <rv s="1">
    <v>16-6-2023</v>
    <v>10.37</v>
    <v>324</v>
    <v>10.46</v>
    <v>10.029999999999999</v>
    <v>1835</v>
    <v>1556746495</v>
  </rv>
  <rv s="1">
    <v>16-6-2023</v>
    <v>54.33</v>
    <v>324</v>
    <v>54.44</v>
    <v>50.63</v>
    <v>1584</v>
    <v>392658327</v>
  </rv>
  <rv s="1">
    <v>16-6-2023</v>
    <v>895.8</v>
    <v>324</v>
    <v>898</v>
    <v>890</v>
    <v>1213</v>
    <v>31402437</v>
  </rv>
  <rv s="1">
    <v>16-6-2023</v>
    <v>2607</v>
    <v>324</v>
    <v>2611</v>
    <v>2605</v>
    <v>1497</v>
    <v>15514100</v>
  </rv>
  <rv s="1">
    <v>16-6-2023</v>
    <v>3984</v>
    <v>324</v>
    <v>3988</v>
    <v>3802</v>
    <v>1038</v>
    <v>11145652</v>
  </rv>
  <rv s="1">
    <v>15-6-2023</v>
    <v>5</v>
    <v>326</v>
    <v>5.42</v>
    <v>4.55</v>
    <v>2562</v>
    <v>4733414971</v>
  </rv>
  <rv s="1">
    <v>15-6-2023</v>
    <v>10.58</v>
    <v>326</v>
    <v>10.77</v>
    <v>10.029999999999999</v>
    <v>1632</v>
    <v>1844483648</v>
  </rv>
  <rv s="1">
    <v>15-6-2023</v>
    <v>56.65</v>
    <v>326</v>
    <v>56.87</v>
    <v>53.71</v>
    <v>1362</v>
    <v>377946358</v>
  </rv>
  <rv s="1">
    <v>15-6-2023</v>
    <v>901</v>
    <v>326</v>
    <v>903.9</v>
    <v>898</v>
    <v>1149</v>
    <v>38181809</v>
  </rv>
  <rv s="1">
    <v>15-6-2023</v>
    <v>2598</v>
    <v>326</v>
    <v>2612</v>
    <v>2530</v>
    <v>1552</v>
    <v>16586426</v>
  </rv>
  <rv s="1">
    <v>15-6-2023</v>
    <v>3990</v>
    <v>326</v>
    <v>3994</v>
    <v>3988</v>
    <v>946</v>
    <v>9235640</v>
  </rv>
  <rv s="1">
    <v>14-6-2023</v>
    <v>4.37</v>
    <v>328</v>
    <v>4.38</v>
    <v>4.34</v>
    <v>2277</v>
    <v>4106991469</v>
  </rv>
  <rv s="1">
    <v>14-6-2023</v>
    <v>10.77</v>
    <v>328</v>
    <v>10.8</v>
    <v>10.76</v>
    <v>1577</v>
    <v>1301276119</v>
  </rv>
  <rv s="1">
    <v>14-6-2023</v>
    <v>57.13</v>
    <v>328</v>
    <v>62.77</v>
    <v>53.72</v>
    <v>1317</v>
    <v>365795786</v>
  </rv>
  <rv s="1">
    <v>14-6-2023</v>
    <v>899.9</v>
    <v>328</v>
    <v>903.8</v>
    <v>899.8</v>
    <v>1050</v>
    <v>27569842</v>
  </rv>
  <rv s="1">
    <v>14-6-2023</v>
    <v>2586</v>
    <v>328</v>
    <v>2588</v>
    <v>2575</v>
    <v>1403</v>
    <v>10097891</v>
  </rv>
  <rv s="1">
    <v>14-6-2023</v>
    <v>3989</v>
    <v>328</v>
    <v>3996</v>
    <v>3897</v>
    <v>898</v>
    <v>7774644</v>
  </rv>
  <rv s="1">
    <v>13-6-2023</v>
    <v>4.3099999999999996</v>
    <v>330</v>
    <v>4.3600000000000003</v>
    <v>4.22</v>
    <v>2006</v>
    <v>4494999685</v>
  </rv>
  <rv s="1">
    <v>13-6-2023</v>
    <v>10.77</v>
    <v>330</v>
    <v>10.82</v>
    <v>10.5</v>
    <v>1606</v>
    <v>2374456873</v>
  </rv>
  <rv s="1">
    <v>13-6-2023</v>
    <v>60</v>
    <v>330</v>
    <v>60</v>
    <v>60</v>
    <v>1426</v>
    <v>1156369334</v>
  </rv>
  <rv s="1">
    <v>13-6-2023</v>
    <v>899.5</v>
    <v>330</v>
    <v>899.7</v>
    <v>890</v>
    <v>1153</v>
    <v>36576190</v>
  </rv>
  <rv s="1">
    <v>13-6-2023</v>
    <v>2548</v>
    <v>330</v>
    <v>2575</v>
    <v>2490</v>
    <v>1258</v>
    <v>12876676</v>
  </rv>
  <rv s="1">
    <v>13-6-2023</v>
    <v>3995</v>
    <v>330</v>
    <v>4050</v>
    <v>3991</v>
    <v>898</v>
    <v>6973067</v>
  </rv>
  <rv s="1">
    <v>12-6-2023</v>
    <v>4.32</v>
    <v>332</v>
    <v>4.3600000000000003</v>
    <v>4.28</v>
    <v>2269</v>
    <v>4857343699</v>
  </rv>
  <rv s="1">
    <v>12-6-2023</v>
    <v>10.97</v>
    <v>332</v>
    <v>11.09</v>
    <v>10.4</v>
    <v>1843</v>
    <v>2012428742</v>
  </rv>
  <rv s="1">
    <v>12-6-2023</v>
    <v>60</v>
    <v>332</v>
    <v>60</v>
    <v>60</v>
    <v>1670</v>
    <v>2039400533</v>
  </rv>
  <rv s="1">
    <v>12-6-2023</v>
    <v>903.6</v>
    <v>332</v>
    <v>903.7</v>
    <v>903.4</v>
    <v>1321</v>
    <v>41251572</v>
  </rv>
  <rv s="1">
    <v>12-6-2023</v>
    <v>2588</v>
    <v>332</v>
    <v>2595</v>
    <v>2462</v>
    <v>1436</v>
    <v>16777509</v>
  </rv>
  <rv s="1">
    <v>12-6-2023</v>
    <v>4107</v>
    <v>332</v>
    <v>4112</v>
    <v>4089</v>
    <v>1071</v>
    <v>14924469</v>
  </rv>
  <rv s="1">
    <v>11-6-2023</v>
    <v>4.1500000000000004</v>
    <v>334</v>
    <v>4.2</v>
    <v>4.05</v>
    <v>2511</v>
    <v>7190807502</v>
  </rv>
  <rv s="1">
    <v>11-6-2023</v>
    <v>10.8</v>
    <v>334</v>
    <v>10.97</v>
    <v>10.45</v>
    <v>1990</v>
    <v>2588244821</v>
  </rv>
  <rv s="1">
    <v>11-6-2023</v>
    <v>51.77</v>
    <v>334</v>
    <v>51.81</v>
    <v>50.42</v>
    <v>1654</v>
    <v>520050091</v>
  </rv>
  <rv s="1">
    <v>11-6-2023</v>
    <v>902.9</v>
    <v>334</v>
    <v>903.7</v>
    <v>851</v>
    <v>1400</v>
    <v>41494062</v>
  </rv>
  <rv s="1">
    <v>11-6-2023</v>
    <v>2609</v>
    <v>334</v>
    <v>2611</v>
    <v>2492</v>
    <v>1574</v>
    <v>19547206</v>
  </rv>
  <rv s="1">
    <v>11-6-2023</v>
    <v>4110</v>
    <v>334</v>
    <v>4116</v>
    <v>4025</v>
    <v>1168</v>
    <v>9344110</v>
  </rv>
  <rv s="1">
    <v>10-6-2023</v>
    <v>4.0599999999999996</v>
    <v>336</v>
    <v>4.08</v>
    <v>4.04</v>
    <v>2494</v>
    <v>4974677427</v>
  </rv>
  <rv s="1">
    <v>10-6-2023</v>
    <v>10.48</v>
    <v>336</v>
    <v>10.5</v>
    <v>10.39</v>
    <v>1810</v>
    <v>2755555670</v>
  </rv>
  <rv s="1">
    <v>10-6-2023</v>
    <v>51.73</v>
    <v>336</v>
    <v>51.88</v>
    <v>50.12</v>
    <v>1505</v>
    <v>424319431</v>
  </rv>
  <rv s="1">
    <v>10-6-2023</v>
    <v>903.7</v>
    <v>336</v>
    <v>904.1</v>
    <v>862</v>
    <v>1293</v>
    <v>43574572</v>
  </rv>
  <rv s="1">
    <v>10-6-2023</v>
    <v>2626</v>
    <v>336</v>
    <v>2634</v>
    <v>2366</v>
    <v>1501</v>
    <v>13644719</v>
  </rv>
  <rv s="1">
    <v>10-6-2023</v>
    <v>4113</v>
    <v>336</v>
    <v>4119</v>
    <v>4109</v>
    <v>1056</v>
    <v>6579793</v>
  </rv>
  <rv s="1">
    <v>9-6-2023</v>
    <v>4.18</v>
    <v>338</v>
    <v>4.1900000000000004</v>
    <v>4.1399999999999997</v>
    <v>2376</v>
    <v>4637268053</v>
  </rv>
  <rv s="1">
    <v>9-6-2023</v>
    <v>10.32</v>
    <v>338</v>
    <v>10.35</v>
    <v>10.220000000000001</v>
    <v>1730</v>
    <v>1572833375</v>
  </rv>
  <rv s="1">
    <v>9-6-2023</v>
    <v>52</v>
    <v>338</v>
    <v>52.13</v>
    <v>50.11</v>
    <v>1457</v>
    <v>421223207</v>
  </rv>
  <rv s="1">
    <v>9-6-2023</v>
    <v>906.9</v>
    <v>338</v>
    <v>907.5</v>
    <v>895</v>
    <v>1180</v>
    <v>33301255</v>
  </rv>
  <rv s="1">
    <v>9-6-2023</v>
    <v>2641</v>
    <v>338</v>
    <v>2655</v>
    <v>2358</v>
    <v>1503</v>
    <v>17882370</v>
  </rv>
  <rv s="1">
    <v>9-6-2023</v>
    <v>4061</v>
    <v>338</v>
    <v>4126</v>
    <v>3949</v>
    <v>944</v>
    <v>10728621</v>
  </rv>
  <rv s="1">
    <v>8-6-2023</v>
    <v>4.12</v>
    <v>340</v>
    <v>4.1500000000000004</v>
    <v>4.04</v>
    <v>2435</v>
    <v>4767562101</v>
  </rv>
  <rv s="1">
    <v>8-6-2023</v>
    <v>10.27</v>
    <v>340</v>
    <v>10.29</v>
    <v>10.199999999999999</v>
    <v>1872</v>
    <v>1893795021</v>
  </rv>
  <rv s="1">
    <v>8-6-2023</v>
    <v>51.93</v>
    <v>340</v>
    <v>51.95</v>
    <v>50.25</v>
    <v>1586</v>
    <v>490633693</v>
  </rv>
  <rv s="1">
    <v>8-6-2023</v>
    <v>909.9</v>
    <v>340</v>
    <v>923.3</v>
    <v>909.2</v>
    <v>1339</v>
    <v>32084571</v>
  </rv>
  <rv s="1">
    <v>8-6-2023</v>
    <v>2688</v>
    <v>340</v>
    <v>2695</v>
    <v>2600</v>
    <v>1531</v>
    <v>13949013</v>
  </rv>
  <rv s="1">
    <v>8-6-2023</v>
    <v>4006</v>
    <v>340</v>
    <v>4130</v>
    <v>3946</v>
    <v>1067</v>
    <v>8833122</v>
  </rv>
  <rv s="1">
    <v>7-6-2023</v>
    <v>4.08</v>
    <v>342</v>
    <v>4.1100000000000003</v>
    <v>4.05</v>
    <v>2305</v>
    <v>7179349369</v>
  </rv>
  <rv s="1">
    <v>7-6-2023</v>
    <v>10</v>
    <v>342</v>
    <v>10.09</v>
    <v>9.8800000000000008</v>
    <v>1876</v>
    <v>2108805377</v>
  </rv>
  <rv s="1">
    <v>7-6-2023</v>
    <v>50.99</v>
    <v>342</v>
    <v>51.61</v>
    <v>50.42</v>
    <v>1506</v>
    <v>542300801</v>
  </rv>
  <rv s="1">
    <v>7-6-2023</v>
    <v>936.2</v>
    <v>342</v>
    <v>940.6</v>
    <v>935.9</v>
    <v>1307</v>
    <v>27214735</v>
  </rv>
  <rv s="1">
    <v>7-6-2023</v>
    <v>2713</v>
    <v>342</v>
    <v>2744</v>
    <v>2582</v>
    <v>1408</v>
    <v>14699929</v>
  </rv>
  <rv s="1">
    <v>7-6-2023</v>
    <v>4140</v>
    <v>342</v>
    <v>4165</v>
    <v>4052</v>
    <v>1021</v>
    <v>8289480</v>
  </rv>
  <rv s="1">
    <v>6-6-2023</v>
    <v>3.99</v>
    <v>344</v>
    <v>4.0199999999999996</v>
    <v>3.97</v>
    <v>2000</v>
    <v>4666315185</v>
  </rv>
  <rv s="1">
    <v>6-6-2023</v>
    <v>10</v>
    <v>344</v>
    <v>10.28</v>
    <v>9.9499999999999993</v>
    <v>1737</v>
    <v>1448191975</v>
  </rv>
  <rv s="1">
    <v>6-6-2023</v>
    <v>51.43</v>
    <v>344</v>
    <v>51.46</v>
    <v>50.49</v>
    <v>1524</v>
    <v>578917603</v>
  </rv>
  <rv s="1">
    <v>6-6-2023</v>
    <v>940.6</v>
    <v>344</v>
    <v>944.6</v>
    <v>924</v>
    <v>1351</v>
    <v>38990198</v>
  </rv>
  <rv s="1">
    <v>6-6-2023</v>
    <v>2753</v>
    <v>344</v>
    <v>2754</v>
    <v>2749</v>
    <v>1215</v>
    <v>13076392</v>
  </rv>
  <rv s="1">
    <v>6-6-2023</v>
    <v>4200</v>
    <v>344</v>
    <v>4240</v>
    <v>4170</v>
    <v>983</v>
    <v>5255763</v>
  </rv>
  <rv s="1">
    <v>5-6-2023</v>
    <v>3.95</v>
    <v>346</v>
    <v>3.97</v>
    <v>3.94</v>
    <v>1852</v>
    <v>4157521900</v>
  </rv>
  <rv s="1">
    <v>5-6-2023</v>
    <v>10.24</v>
    <v>346</v>
    <v>10.29</v>
    <v>9.9499999999999993</v>
    <v>1873</v>
    <v>2677618863</v>
  </rv>
  <rv s="1">
    <v>5-6-2023</v>
    <v>51.63</v>
    <v>346</v>
    <v>51.9</v>
    <v>50.42</v>
    <v>1440</v>
    <v>445446622</v>
  </rv>
  <rv s="1">
    <v>5-6-2023</v>
    <v>950.7</v>
    <v>346</v>
    <v>951.7</v>
    <v>950</v>
    <v>1364</v>
    <v>36708000</v>
  </rv>
  <rv s="1">
    <v>5-6-2023</v>
    <v>2795</v>
    <v>346</v>
    <v>2841</v>
    <v>2760</v>
    <v>1041</v>
    <v>11745685</v>
  </rv>
  <rv s="1">
    <v>5-6-2023</v>
    <v>3980</v>
    <v>346</v>
    <v>4292</v>
    <v>3936</v>
    <v>952</v>
    <v>9189987</v>
  </rv>
  <rv s="1">
    <v>4-6-2023</v>
    <v>3.99</v>
    <v>348</v>
    <v>4</v>
    <v>3.94</v>
    <v>2142</v>
    <v>5667020732</v>
  </rv>
  <rv s="1">
    <v>4-6-2023</v>
    <v>10.28</v>
    <v>348</v>
    <v>10.29</v>
    <v>10.26</v>
    <v>1960</v>
    <v>2162708736</v>
  </rv>
  <rv s="1">
    <v>4-6-2023</v>
    <v>51.98</v>
    <v>348</v>
    <v>52</v>
    <v>51.94</v>
    <v>1617</v>
    <v>431989468</v>
  </rv>
  <rv s="1">
    <v>4-6-2023</v>
    <v>955.2</v>
    <v>348</v>
    <v>958.6</v>
    <v>954</v>
    <v>1334</v>
    <v>26451734</v>
  </rv>
  <rv s="1">
    <v>4-6-2023</v>
    <v>2880</v>
    <v>348</v>
    <v>2888</v>
    <v>2754</v>
    <v>1212</v>
    <v>13987619</v>
  </rv>
  <rv s="1">
    <v>4-6-2023</v>
    <v>4166</v>
    <v>348</v>
    <v>4199</v>
    <v>4084</v>
    <v>1058</v>
    <v>10075396</v>
  </rv>
  <rv s="1">
    <v>3-6-2023</v>
    <v>3.98</v>
    <v>350</v>
    <v>3.98</v>
    <v>3.95</v>
    <v>2037</v>
    <v>5154595372</v>
  </rv>
  <rv s="1">
    <v>3-6-2023</v>
    <v>10.33</v>
    <v>350</v>
    <v>10.41</v>
    <v>10.27</v>
    <v>1991</v>
    <v>1778968794</v>
  </rv>
  <rv s="1">
    <v>3-6-2023</v>
    <v>51.42</v>
    <v>350</v>
    <v>52.03</v>
    <v>49.61</v>
    <v>1592</v>
    <v>687058945</v>
  </rv>
  <rv s="1">
    <v>3-6-2023</v>
    <v>967.4</v>
    <v>350</v>
    <v>973.7</v>
    <v>903.3</v>
    <v>1391</v>
    <v>28868095</v>
  </rv>
  <rv s="1">
    <v>3-6-2023</v>
    <v>2896</v>
    <v>350</v>
    <v>2920</v>
    <v>2617</v>
    <v>1246</v>
    <v>15517319</v>
  </rv>
  <rv s="1">
    <v>3-6-2023</v>
    <v>3918</v>
    <v>350</v>
    <v>4157</v>
    <v>3751</v>
    <v>1093</v>
    <v>14395497</v>
  </rv>
  <rv s="1">
    <v>2-6-2023</v>
    <v>3.98</v>
    <v>352</v>
    <v>3.99</v>
    <v>3.97</v>
    <v>1773</v>
    <v>3340608897</v>
  </rv>
  <rv s="1">
    <v>2-6-2023</v>
    <v>10.35</v>
    <v>352</v>
    <v>10.62</v>
    <v>10.34</v>
    <v>1782</v>
    <v>2250333571</v>
  </rv>
  <rv s="1">
    <v>2-6-2023</v>
    <v>50.38</v>
    <v>352</v>
    <v>51.47</v>
    <v>49.4</v>
    <v>1428</v>
    <v>521292737</v>
  </rv>
  <rv s="1">
    <v>2-6-2023</v>
    <v>977.6</v>
    <v>352</v>
    <v>977.8</v>
    <v>940.9</v>
    <v>1273</v>
    <v>28975941</v>
  </rv>
  <rv s="1">
    <v>2-6-2023</v>
    <v>2951</v>
    <v>352</v>
    <v>2954</v>
    <v>2877</v>
    <v>1087</v>
    <v>9572030</v>
  </rv>
  <rv s="1">
    <v>2-6-2023</v>
    <v>4165</v>
    <v>352</v>
    <v>4166</v>
    <v>4156</v>
    <v>936</v>
    <v>8400403</v>
  </rv>
  <rv s="1">
    <v>1-6-2023</v>
    <v>4</v>
    <v>354</v>
    <v>4.01</v>
    <v>3.98</v>
    <v>1947</v>
    <v>3481524751</v>
  </rv>
  <rv s="1">
    <v>1-6-2023</v>
    <v>10.81</v>
    <v>354</v>
    <v>10.81</v>
    <v>10.81</v>
    <v>1819</v>
    <v>1353509011</v>
  </rv>
  <rv s="1">
    <v>1-6-2023</v>
    <v>51.9</v>
    <v>354</v>
    <v>51.94</v>
    <v>51.87</v>
    <v>1422</v>
    <v>635630846</v>
  </rv>
  <rv s="1">
    <v>1-6-2023</v>
    <v>955.5</v>
    <v>354</v>
    <v>989.7</v>
    <v>910</v>
    <v>1321</v>
    <v>38938224</v>
  </rv>
  <rv s="1">
    <v>1-6-2023</v>
    <v>2892</v>
    <v>354</v>
    <v>2998</v>
    <v>2656</v>
    <v>1110</v>
    <v>9259792</v>
  </rv>
  <rv s="1">
    <v>1-6-2023</v>
    <v>4155</v>
    <v>354</v>
    <v>4160</v>
    <v>3835</v>
    <v>954</v>
    <v>7102339</v>
  </rv>
  <rv s="1">
    <v>31-5-2023</v>
    <v>3.97</v>
    <v>356</v>
    <v>3.98</v>
    <v>3.95</v>
    <v>1818</v>
    <v>3082519244</v>
  </rv>
  <rv s="1">
    <v>31-5-2023</v>
    <v>10.88</v>
    <v>356</v>
    <v>10.9</v>
    <v>10.88</v>
    <v>1789</v>
    <v>1453928759</v>
  </rv>
  <rv s="1">
    <v>31-5-2023</v>
    <v>51.93</v>
    <v>356</v>
    <v>51.94</v>
    <v>50.21</v>
    <v>1385</v>
    <v>297162578</v>
  </rv>
  <rv s="1">
    <v>31-5-2023</v>
    <v>992.6</v>
    <v>356</v>
    <v>993.3</v>
    <v>989.9</v>
    <v>1232</v>
    <v>24845446</v>
  </rv>
  <rv s="1">
    <v>31-5-2023</v>
    <v>2893</v>
    <v>356</v>
    <v>3088</v>
    <v>2660</v>
    <v>1007</v>
    <v>9643052</v>
  </rv>
  <rv s="1">
    <v>31-5-2023</v>
    <v>4113</v>
    <v>356</v>
    <v>4169</v>
    <v>3844</v>
    <v>941</v>
    <v>8625520</v>
  </rv>
  <rv s="1">
    <v>30-5-2023</v>
    <v>3.96</v>
    <v>358</v>
    <v>3.99</v>
    <v>3.91</v>
    <v>2022</v>
    <v>4571987843</v>
  </rv>
  <rv s="1">
    <v>30-5-2023</v>
    <v>10.97</v>
    <v>358</v>
    <v>11.04</v>
    <v>9.7100000000000009</v>
    <v>1959</v>
    <v>2387275471</v>
  </rv>
  <rv s="1">
    <v>30-5-2023</v>
    <v>51.99</v>
    <v>358</v>
    <v>52.1</v>
    <v>49.93</v>
    <v>1582</v>
    <v>633110459</v>
  </rv>
  <rv s="1">
    <v>30-5-2023</v>
    <v>995</v>
    <v>358</v>
    <v>995.5</v>
    <v>994</v>
    <v>1367</v>
    <v>25800502</v>
  </rv>
  <rv s="1">
    <v>30-5-2023</v>
    <v>2577</v>
    <v>358</v>
    <v>2600</v>
    <v>2482</v>
    <v>1254</v>
    <v>20659920</v>
  </rv>
  <rv s="1">
    <v>30-5-2023</v>
    <v>3722</v>
    <v>358</v>
    <v>4001</v>
    <v>3449</v>
    <v>1104</v>
    <v>15066443</v>
  </rv>
  <rv s="1">
    <v>29-5-2023</v>
    <v>3.93</v>
    <v>360</v>
    <v>3.95</v>
    <v>3.87</v>
    <v>2076</v>
    <v>3228020025</v>
  </rv>
  <rv s="1">
    <v>29-5-2023</v>
    <v>9.99</v>
    <v>360</v>
    <v>10</v>
    <v>9.8000000000000007</v>
    <v>1956</v>
    <v>1785784554</v>
  </rv>
  <rv s="1">
    <v>29-5-2023</v>
    <v>50.9</v>
    <v>360</v>
    <v>50.94</v>
    <v>49.92</v>
    <v>1488</v>
    <v>366512098</v>
  </rv>
  <rv s="1">
    <v>29-5-2023</v>
    <v>979.8</v>
    <v>360</v>
    <v>980</v>
    <v>979.6</v>
    <v>1316</v>
    <v>27699981</v>
  </rv>
  <rv s="1">
    <v>29-5-2023</v>
    <v>2649</v>
    <v>360</v>
    <v>2682</v>
    <v>2550</v>
    <v>1170</v>
    <v>12987927</v>
  </rv>
  <rv s="1">
    <v>29-5-2023</v>
    <v>3990</v>
    <v>360</v>
    <v>3997</v>
    <v>3708</v>
    <v>982</v>
    <v>9016129</v>
  </rv>
  <rv s="1">
    <v>28-5-2023</v>
    <v>3.98</v>
    <v>362</v>
    <v>4</v>
    <v>3.95</v>
    <v>2213</v>
    <v>3944901412</v>
  </rv>
  <rv s="1">
    <v>28-5-2023</v>
    <v>11.14</v>
    <v>362</v>
    <v>11.16</v>
    <v>10.27</v>
    <v>2071</v>
    <v>1846576600</v>
  </rv>
  <rv s="1">
    <v>28-5-2023</v>
    <v>52.53</v>
    <v>362</v>
    <v>52.68</v>
    <v>51</v>
    <v>1675</v>
    <v>325774265</v>
  </rv>
  <rv s="1">
    <v>28-5-2023</v>
    <v>980.5</v>
    <v>362</v>
    <v>981.1</v>
    <v>979.8</v>
    <v>1319</v>
    <v>35966475</v>
  </rv>
  <rv s="1">
    <v>28-5-2023</v>
    <v>2658</v>
    <v>362</v>
    <v>2680</v>
    <v>2589</v>
    <v>1182</v>
    <v>10171967</v>
  </rv>
  <rv s="1">
    <v>28-5-2023</v>
    <v>3710</v>
    <v>362</v>
    <v>3873</v>
    <v>3708</v>
    <v>1062</v>
    <v>7208877</v>
  </rv>
  <rv s="1">
    <v>27-5-2023</v>
    <v>3.97</v>
    <v>364</v>
    <v>4</v>
    <v>3.87</v>
    <v>2235</v>
    <v>4728487878</v>
  </rv>
  <rv s="1">
    <v>27-5-2023</v>
    <v>11.1</v>
    <v>364</v>
    <v>11.14</v>
    <v>10.9</v>
    <v>2047</v>
    <v>2639591670</v>
  </rv>
  <rv s="1">
    <v>27-5-2023</v>
    <v>52.95</v>
    <v>364</v>
    <v>52.99</v>
    <v>51.78</v>
    <v>1735</v>
    <v>667721989</v>
  </rv>
  <rv s="1">
    <v>27-5-2023</v>
    <v>980.3</v>
    <v>364</v>
    <v>980.5</v>
    <v>980.1</v>
    <v>1361</v>
    <v>25186064</v>
  </rv>
  <rv s="1">
    <v>27-5-2023</v>
    <v>2392</v>
    <v>364</v>
    <v>2431</v>
    <v>2355</v>
    <v>1252</v>
    <v>16255826</v>
  </rv>
  <rv s="1">
    <v>27-5-2023</v>
    <v>3590</v>
    <v>364</v>
    <v>3600</v>
    <v>3570</v>
    <v>1053</v>
    <v>9141654</v>
  </rv>
  <rv s="1">
    <v>26-5-2023</v>
    <v>4.04</v>
    <v>366</v>
    <v>4.04</v>
    <v>4.04</v>
    <v>2052</v>
    <v>6101242040</v>
  </rv>
  <rv s="1">
    <v>26-5-2023</v>
    <v>11.16</v>
    <v>366</v>
    <v>11.17</v>
    <v>11.11</v>
    <v>1971</v>
    <v>3029822039</v>
  </rv>
  <rv s="1">
    <v>26-5-2023</v>
    <v>54.26</v>
    <v>366</v>
    <v>54.43</v>
    <v>51.82</v>
    <v>1620</v>
    <v>384208693</v>
  </rv>
  <rv s="1">
    <v>26-5-2023</v>
    <v>973.1</v>
    <v>366</v>
    <v>980.7</v>
    <v>960</v>
    <v>1380</v>
    <v>38100395</v>
  </rv>
  <rv s="1">
    <v>26-5-2023</v>
    <v>2396</v>
    <v>366</v>
    <v>2396</v>
    <v>2396</v>
    <v>1232</v>
    <v>11953574</v>
  </rv>
  <rv s="1">
    <v>26-5-2023</v>
    <v>3567</v>
    <v>366</v>
    <v>3569</v>
    <v>3507</v>
    <v>1023</v>
    <v>7968552</v>
  </rv>
  <rv s="1">
    <v>25-5-2023</v>
    <v>4.0199999999999996</v>
    <v>368</v>
    <v>4.03</v>
    <v>4.01</v>
    <v>1912</v>
    <v>3506829039</v>
  </rv>
  <rv s="1">
    <v>25-5-2023</v>
    <v>10.96</v>
    <v>368</v>
    <v>11.13</v>
    <v>10.3</v>
    <v>1772</v>
    <v>1955212012</v>
  </rv>
  <rv s="1">
    <v>25-5-2023</v>
    <v>54.75</v>
    <v>368</v>
    <v>54.86</v>
    <v>53.01</v>
    <v>1385</v>
    <v>851439046</v>
  </rv>
  <rv s="1">
    <v>25-5-2023</v>
    <v>980</v>
    <v>368</v>
    <v>982.8</v>
    <v>950</v>
    <v>1141</v>
    <v>28332131</v>
  </rv>
  <rv s="1">
    <v>25-5-2023</v>
    <v>2295</v>
    <v>368</v>
    <v>2299</v>
    <v>2281</v>
    <v>1034</v>
    <v>27511605</v>
  </rv>
  <rv s="1">
    <v>25-5-2023</v>
    <v>3479</v>
    <v>368</v>
    <v>3499</v>
    <v>3477</v>
    <v>834</v>
    <v>8752573</v>
  </rv>
  <rv s="1">
    <v>24-5-2023</v>
    <v>4.04</v>
    <v>370</v>
    <v>4.05</v>
    <v>3.99</v>
    <v>1820</v>
    <v>3244298724</v>
  </rv>
  <rv s="1">
    <v>24-5-2023</v>
    <v>10.87</v>
    <v>370</v>
    <v>10.87</v>
    <v>10.85</v>
    <v>1784</v>
    <v>1271629320</v>
  </rv>
  <rv s="1">
    <v>24-5-2023</v>
    <v>54.7</v>
    <v>370</v>
    <v>54.86</v>
    <v>51.53</v>
    <v>1434</v>
    <v>421780732</v>
  </rv>
  <rv s="1">
    <v>24-5-2023</v>
    <v>984.6</v>
    <v>370</v>
    <v>984.8</v>
    <v>983.2</v>
    <v>1269</v>
    <v>18575936</v>
  </rv>
  <rv s="1">
    <v>24-5-2023</v>
    <v>2291</v>
    <v>370</v>
    <v>2294</v>
    <v>2202</v>
    <v>1139</v>
    <v>13747915</v>
  </rv>
  <rv s="1">
    <v>24-5-2023</v>
    <v>3479</v>
    <v>370</v>
    <v>3479</v>
    <v>3477</v>
    <v>942</v>
    <v>7789481</v>
  </rv>
  <rv s="1">
    <v>23-5-2023</v>
    <v>3.99</v>
    <v>372</v>
    <v>4.0199999999999996</v>
    <v>3.81</v>
    <v>1941</v>
    <v>4318528787</v>
  </rv>
  <rv s="1">
    <v>23-5-2023</v>
    <v>10.45</v>
    <v>372</v>
    <v>10.81</v>
    <v>10</v>
    <v>1786</v>
    <v>1957809963</v>
  </rv>
  <rv s="1">
    <v>23-5-2023</v>
    <v>55.75</v>
    <v>372</v>
    <v>56.45</v>
    <v>54.4</v>
    <v>1457</v>
    <v>670524386</v>
  </rv>
  <rv s="1">
    <v>23-5-2023</v>
    <v>985</v>
    <v>372</v>
    <v>999.9</v>
    <v>925</v>
    <v>1252</v>
    <v>35909083</v>
  </rv>
  <rv s="1">
    <v>23-5-2023</v>
    <v>2296</v>
    <v>372</v>
    <v>2299</v>
    <v>2191</v>
    <v>1071</v>
    <v>15160603</v>
  </rv>
  <rv s="1">
    <v>23-5-2023</v>
    <v>3482</v>
    <v>372</v>
    <v>3497</v>
    <v>3313</v>
    <v>929</v>
    <v>9454139</v>
  </rv>
  <rv s="1">
    <v>22-5-2023</v>
    <v>4</v>
    <v>374</v>
    <v>4.05</v>
    <v>3.98</v>
    <v>2113</v>
    <v>4862083250</v>
  </rv>
  <rv s="1">
    <v>22-5-2023</v>
    <v>10.99</v>
    <v>374</v>
    <v>11.02</v>
    <v>10.53</v>
    <v>1899</v>
    <v>1716935864</v>
  </rv>
  <rv s="1">
    <v>22-5-2023</v>
    <v>53.74</v>
    <v>374</v>
    <v>53.98</v>
    <v>53.64</v>
    <v>1579</v>
    <v>581608716</v>
  </rv>
  <rv s="1">
    <v>22-5-2023</v>
    <v>999.2</v>
    <v>374</v>
    <v>1008</v>
    <v>997.7</v>
    <v>1223</v>
    <v>32324818</v>
  </rv>
  <rv s="1">
    <v>22-5-2023</v>
    <v>2316</v>
    <v>374</v>
    <v>2318</v>
    <v>2293</v>
    <v>1135</v>
    <v>18525686</v>
  </rv>
  <rv s="1">
    <v>22-5-2023</v>
    <v>3496</v>
    <v>374</v>
    <v>3497</v>
    <v>3473</v>
    <v>995</v>
    <v>8297203</v>
  </rv>
  <rv s="1">
    <v>21-5-2023</v>
    <v>3.99</v>
    <v>376</v>
    <v>4</v>
    <v>3.98</v>
    <v>2138</v>
    <v>3668659597</v>
  </rv>
  <rv s="1">
    <v>21-5-2023</v>
    <v>11.03</v>
    <v>376</v>
    <v>11.1</v>
    <v>10.59</v>
    <v>2051</v>
    <v>1443184368</v>
  </rv>
  <rv s="1">
    <v>21-5-2023</v>
    <v>50.94</v>
    <v>376</v>
    <v>51.08</v>
    <v>48.2</v>
    <v>1688</v>
    <v>555918507</v>
  </rv>
  <rv s="1">
    <v>21-5-2023</v>
    <v>998</v>
    <v>376</v>
    <v>999.9</v>
    <v>930</v>
    <v>1284</v>
    <v>23036380</v>
  </rv>
  <rv s="1">
    <v>21-5-2023</v>
    <v>2237</v>
    <v>376</v>
    <v>2317</v>
    <v>2163</v>
    <v>1186</v>
    <v>17194702</v>
  </rv>
  <rv s="1">
    <v>21-5-2023</v>
    <v>3341</v>
    <v>376</v>
    <v>3493</v>
    <v>3196</v>
    <v>1008</v>
    <v>11674863</v>
  </rv>
  <rv s="1">
    <v>20-5-2023</v>
    <v>4.04</v>
    <v>378</v>
    <v>4.0599999999999996</v>
    <v>3.99</v>
    <v>2277</v>
    <v>3941923889</v>
  </rv>
  <rv s="1">
    <v>20-5-2023</v>
    <v>10.74</v>
    <v>378</v>
    <v>11.11</v>
    <v>10.49</v>
    <v>2249</v>
    <v>1866777854</v>
  </rv>
  <rv s="1">
    <v>20-5-2023</v>
    <v>50.95</v>
    <v>378</v>
    <v>51.02</v>
    <v>50.93</v>
    <v>1780</v>
    <v>573190561</v>
  </rv>
  <rv s="1">
    <v>20-5-2023</v>
    <v>1018</v>
    <v>378</v>
    <v>1022</v>
    <v>952.4</v>
    <v>1488</v>
    <v>24923183</v>
  </rv>
  <rv s="1">
    <v>20-5-2023</v>
    <v>2341</v>
    <v>378</v>
    <v>2350</v>
    <v>2331</v>
    <v>1226</v>
    <v>8929087</v>
  </rv>
  <rv s="1">
    <v>20-5-2023</v>
    <v>3526</v>
    <v>378</v>
    <v>3529</v>
    <v>3522</v>
    <v>1069</v>
    <v>6288147</v>
  </rv>
  <rv s="1">
    <v>19-5-2023</v>
    <v>4.03</v>
    <v>380</v>
    <v>4.05</v>
    <v>3.89</v>
    <v>1886</v>
    <v>3776354902</v>
  </rv>
  <rv s="1">
    <v>19-5-2023</v>
    <v>10.48</v>
    <v>380</v>
    <v>10.53</v>
    <v>10.38</v>
    <v>1753</v>
    <v>2378284263</v>
  </rv>
  <rv s="1">
    <v>19-5-2023</v>
    <v>50.76</v>
    <v>380</v>
    <v>50.8</v>
    <v>49.55</v>
    <v>1427</v>
    <v>413620434</v>
  </rv>
  <rv s="1">
    <v>19-5-2023</v>
    <v>1020</v>
    <v>380</v>
    <v>1027</v>
    <v>950</v>
    <v>1168</v>
    <v>26845365</v>
  </rv>
  <rv s="1">
    <v>19-5-2023</v>
    <v>2328</v>
    <v>380</v>
    <v>2331</v>
    <v>2133</v>
    <v>1024</v>
    <v>12475353</v>
  </rv>
  <rv s="1">
    <v>19-5-2023</v>
    <v>3499</v>
    <v>380</v>
    <v>3530</v>
    <v>3496</v>
    <v>908</v>
    <v>8636090</v>
  </rv>
  <rv s="1">
    <v>18-5-2023</v>
    <v>4.0199999999999996</v>
    <v>382</v>
    <v>4.04</v>
    <v>3.99</v>
    <v>1934</v>
    <v>3353762427</v>
  </rv>
  <rv s="1">
    <v>18-5-2023</v>
    <v>10.51</v>
    <v>382</v>
    <v>10.52</v>
    <v>10.33</v>
    <v>1792</v>
    <v>1754354266</v>
  </rv>
  <rv s="1">
    <v>18-5-2023</v>
    <v>50.69</v>
    <v>382</v>
    <v>50.78</v>
    <v>50.4</v>
    <v>1491</v>
    <v>380671389</v>
  </rv>
  <rv s="1">
    <v>18-5-2023</v>
    <v>1045</v>
    <v>382</v>
    <v>1076</v>
    <v>960.2</v>
    <v>1229</v>
    <v>17638597</v>
  </rv>
  <rv s="1">
    <v>18-5-2023</v>
    <v>2327</v>
    <v>382</v>
    <v>2343</v>
    <v>2287</v>
    <v>1092</v>
    <v>8574175</v>
  </rv>
  <rv s="1">
    <v>18-5-2023</v>
    <v>3525</v>
    <v>382</v>
    <v>3538</v>
    <v>3483</v>
    <v>954</v>
    <v>4677911</v>
  </rv>
  <rv s="1">
    <v>17-5-2023</v>
    <v>4.0599999999999996</v>
    <v>384</v>
    <v>4.08</v>
    <v>4.0199999999999996</v>
    <v>1955</v>
    <v>3549286654</v>
  </rv>
  <rv s="1">
    <v>17-5-2023</v>
    <v>10.4</v>
    <v>384</v>
    <v>10.66</v>
    <v>10.220000000000001</v>
    <v>1827</v>
    <v>1519374183</v>
  </rv>
  <rv s="1">
    <v>17-5-2023</v>
    <v>50.78</v>
    <v>384</v>
    <v>50.94</v>
    <v>49.05</v>
    <v>1543</v>
    <v>365266061</v>
  </rv>
  <rv s="1">
    <v>17-5-2023</v>
    <v>935.7</v>
    <v>384</v>
    <v>935.9</v>
    <v>925.4</v>
    <v>1280</v>
    <v>43055957</v>
  </rv>
  <rv s="1">
    <v>17-5-2023</v>
    <v>2286</v>
    <v>384</v>
    <v>2345</v>
    <v>2270</v>
    <v>1175</v>
    <v>22625990</v>
  </rv>
  <rv s="1">
    <v>17-5-2023</v>
    <v>3566</v>
    <v>384</v>
    <v>3566</v>
    <v>3565</v>
    <v>996</v>
    <v>5529440</v>
  </rv>
  <rv s="1">
    <v>16-5-2023</v>
    <v>4.07</v>
    <v>386</v>
    <v>4.08</v>
    <v>4.03</v>
    <v>1989</v>
    <v>4258305356</v>
  </rv>
  <rv s="1">
    <v>16-5-2023</v>
    <v>10.68</v>
    <v>386</v>
    <v>10.7</v>
    <v>10.36</v>
    <v>1843</v>
    <v>2192407523</v>
  </rv>
  <rv s="1">
    <v>16-5-2023</v>
    <v>50.88</v>
    <v>386</v>
    <v>50.92</v>
    <v>47.4</v>
    <v>1476</v>
    <v>514420313</v>
  </rv>
  <rv s="1">
    <v>16-5-2023</v>
    <v>904.6</v>
    <v>386</v>
    <v>904.6</v>
    <v>904.6</v>
    <v>1211</v>
    <v>27533849</v>
  </rv>
  <rv s="1">
    <v>16-5-2023</v>
    <v>2340</v>
    <v>386</v>
    <v>2343</v>
    <v>2338</v>
    <v>1071</v>
    <v>14867177</v>
  </rv>
  <rv s="1">
    <v>16-5-2023</v>
    <v>3570</v>
    <v>386</v>
    <v>3572</v>
    <v>3567</v>
    <v>975</v>
    <v>10886112</v>
  </rv>
  <rv s="1">
    <v>15-5-2023</v>
    <v>4.08</v>
    <v>388</v>
    <v>4.12</v>
    <v>4.05</v>
    <v>2052</v>
    <v>3507391897</v>
  </rv>
  <rv s="1">
    <v>15-5-2023</v>
    <v>10.66</v>
    <v>388</v>
    <v>10.69</v>
    <v>10</v>
    <v>1957</v>
    <v>1821948821</v>
  </rv>
  <rv s="1">
    <v>15-5-2023</v>
    <v>50.9</v>
    <v>388</v>
    <v>50.96</v>
    <v>48.79</v>
    <v>1564</v>
    <v>457359382</v>
  </rv>
  <rv s="1">
    <v>15-5-2023</v>
    <v>904.1</v>
    <v>388</v>
    <v>904.3</v>
    <v>888.4</v>
    <v>1312</v>
    <v>40917517</v>
  </rv>
  <rv s="1">
    <v>15-5-2023</v>
    <v>2339</v>
    <v>388</v>
    <v>2340</v>
    <v>2330</v>
    <v>1149</v>
    <v>13129605</v>
  </rv>
  <rv s="1">
    <v>15-5-2023</v>
    <v>3572</v>
    <v>388</v>
    <v>3573</v>
    <v>3500</v>
    <v>1035</v>
    <v>9934457</v>
  </rv>
  <rv s="1">
    <v>14-5-2023</v>
    <v>4.05</v>
    <v>390</v>
    <v>4.08</v>
    <v>4</v>
    <v>2456</v>
    <v>7072690110</v>
  </rv>
  <rv s="1">
    <v>14-5-2023</v>
    <v>10.56</v>
    <v>390</v>
    <v>10.61</v>
    <v>10.25</v>
    <v>2350</v>
    <v>2339519775</v>
  </rv>
  <rv s="1">
    <v>14-5-2023</v>
    <v>50.63</v>
    <v>390</v>
    <v>50.99</v>
    <v>50.6</v>
    <v>1854</v>
    <v>710716170</v>
  </rv>
  <rv s="1">
    <v>14-5-2023</v>
    <v>904.5</v>
    <v>390</v>
    <v>904.5</v>
    <v>904.5</v>
    <v>1620</v>
    <v>40657107</v>
  </rv>
  <rv s="1">
    <v>14-5-2023</v>
    <v>2295</v>
    <v>390</v>
    <v>2301</v>
    <v>2291</v>
    <v>1396</v>
    <v>11732589</v>
  </rv>
  <rv s="1">
    <v>14-5-2023</v>
    <v>3577</v>
    <v>390</v>
    <v>3577</v>
    <v>3577</v>
    <v>1247</v>
    <v>13547230</v>
  </rv>
  <rv s="1">
    <v>13-5-2023</v>
    <v>4.04</v>
    <v>392</v>
    <v>4.07</v>
    <v>4</v>
    <v>2133</v>
    <v>5182114861</v>
  </rv>
  <rv s="1">
    <v>13-5-2023</v>
    <v>10.47</v>
    <v>392</v>
    <v>10.58</v>
    <v>10.44</v>
    <v>1976</v>
    <v>2060160229</v>
  </rv>
  <rv s="1">
    <v>13-5-2023</v>
    <v>50.54</v>
    <v>392</v>
    <v>50.6</v>
    <v>49</v>
    <v>1583</v>
    <v>514684824</v>
  </rv>
  <rv s="1">
    <v>13-5-2023</v>
    <v>900</v>
    <v>392</v>
    <v>904</v>
    <v>900</v>
    <v>1293</v>
    <v>27694948</v>
  </rv>
  <rv s="1">
    <v>13-5-2023</v>
    <v>2328</v>
    <v>392</v>
    <v>2347</v>
    <v>2250</v>
    <v>1102</v>
    <v>12048501</v>
  </rv>
  <rv s="1">
    <v>13-5-2023</v>
    <v>3578</v>
    <v>392</v>
    <v>3579</v>
    <v>3577</v>
    <v>980</v>
    <v>9920517</v>
  </rv>
  <rv s="1">
    <v>12-5-2023</v>
    <v>3.97</v>
    <v>394</v>
    <v>3.98</v>
    <v>3.97</v>
    <v>2020</v>
    <v>4582171537</v>
  </rv>
  <rv s="1">
    <v>12-5-2023</v>
    <v>10.37</v>
    <v>394</v>
    <v>10.51</v>
    <v>10.3</v>
    <v>1941</v>
    <v>1580146719</v>
  </rv>
  <rv s="1">
    <v>12-5-2023</v>
    <v>50.97</v>
    <v>394</v>
    <v>50.99</v>
    <v>50.48</v>
    <v>1514</v>
    <v>424733257</v>
  </rv>
  <rv s="1">
    <v>12-5-2023</v>
    <v>903.8</v>
    <v>394</v>
    <v>903.9</v>
    <v>901.6</v>
    <v>1368</v>
    <v>50220236</v>
  </rv>
  <rv s="1">
    <v>12-5-2023</v>
    <v>2233</v>
    <v>394</v>
    <v>2234</v>
    <v>2224</v>
    <v>1152</v>
    <v>16711603</v>
  </rv>
  <rv s="1">
    <v>12-5-2023</v>
    <v>3575</v>
    <v>394</v>
    <v>3577</v>
    <v>3571</v>
    <v>982</v>
    <v>11379917</v>
  </rv>
  <rv s="1">
    <v>11-5-2023</v>
    <v>3.95</v>
    <v>396</v>
    <v>3.99</v>
    <v>3.93</v>
    <v>2005</v>
    <v>2936941022</v>
  </rv>
  <rv s="1">
    <v>11-5-2023</v>
    <v>10.36</v>
    <v>396</v>
    <v>10.44</v>
    <v>10</v>
    <v>2168</v>
    <v>2516459683</v>
  </rv>
  <rv s="1">
    <v>11-5-2023</v>
    <v>50.85</v>
    <v>396</v>
    <v>51.01</v>
    <v>48.52</v>
    <v>1553</v>
    <v>454287744</v>
  </rv>
  <rv s="1">
    <v>11-5-2023</v>
    <v>897</v>
    <v>396</v>
    <v>900</v>
    <v>896.9</v>
    <v>1426</v>
    <v>33135267</v>
  </rv>
  <rv s="1">
    <v>11-5-2023</v>
    <v>2196</v>
    <v>396</v>
    <v>2197</v>
    <v>2193</v>
    <v>1207</v>
    <v>15516482</v>
  </rv>
  <rv s="1">
    <v>11-5-2023</v>
    <v>3575</v>
    <v>396</v>
    <v>3577</v>
    <v>3566</v>
    <v>959</v>
    <v>7961110</v>
  </rv>
  <rv s="1">
    <v>10-5-2023</v>
    <v>4.0599999999999996</v>
    <v>398</v>
    <v>4.08</v>
    <v>4.04</v>
    <v>2181</v>
    <v>3348199649</v>
  </rv>
  <rv s="1">
    <v>10-5-2023</v>
    <v>10.47</v>
    <v>398</v>
    <v>10.5</v>
    <v>10.050000000000001</v>
    <v>2184</v>
    <v>1816580003</v>
  </rv>
  <rv s="1">
    <v>10-5-2023</v>
    <v>50.97</v>
    <v>398</v>
    <v>51</v>
    <v>48.37</v>
    <v>1674</v>
    <v>532638196</v>
  </rv>
  <rv s="1">
    <v>10-5-2023</v>
    <v>901.6</v>
    <v>398</v>
    <v>902</v>
    <v>890.1</v>
    <v>1483</v>
    <v>33353160</v>
  </rv>
  <rv s="1">
    <v>10-5-2023</v>
    <v>2197</v>
    <v>398</v>
    <v>2200</v>
    <v>1952</v>
    <v>1267</v>
    <v>10881682</v>
  </rv>
  <rv s="1">
    <v>10-5-2023</v>
    <v>3481</v>
    <v>398</v>
    <v>3581</v>
    <v>3390</v>
    <v>1113</v>
    <v>6765335</v>
  </rv>
  <rv s="1">
    <v>9-5-2023</v>
    <v>4.0199999999999996</v>
    <v>400</v>
    <v>4.04</v>
    <v>4</v>
    <v>2413</v>
    <v>5015732311</v>
  </rv>
  <rv s="1">
    <v>9-5-2023</v>
    <v>10.18</v>
    <v>400</v>
    <v>10.23</v>
    <v>10.01</v>
    <v>2410</v>
    <v>2231963585</v>
  </rv>
  <rv s="1">
    <v>9-5-2023</v>
    <v>51</v>
    <v>400</v>
    <v>52.16</v>
    <v>50.92</v>
    <v>1782</v>
    <v>528954038</v>
  </rv>
  <rv s="1">
    <v>9-5-2023</v>
    <v>901.5</v>
    <v>400</v>
    <v>902</v>
    <v>888.7</v>
    <v>1663</v>
    <v>37035705</v>
  </rv>
  <rv s="1">
    <v>9-5-2023</v>
    <v>2226</v>
    <v>400</v>
    <v>2234</v>
    <v>2185</v>
    <v>1331</v>
    <v>16832622</v>
  </rv>
  <rv s="1">
    <v>9-5-2023</v>
    <v>3588</v>
    <v>400</v>
    <v>3589</v>
    <v>3587</v>
    <v>1206</v>
    <v>8518065</v>
  </rv>
  <rv s="1">
    <v>8-5-2023</v>
    <v>4.0199999999999996</v>
    <v>402</v>
    <v>4.03</v>
    <v>4</v>
    <v>2446</v>
    <v>3871289651</v>
  </rv>
  <rv s="1">
    <v>8-5-2023</v>
    <v>9.9700000000000006</v>
    <v>402</v>
    <v>10.01</v>
    <v>9.42</v>
    <v>2347</v>
    <v>2267048643</v>
  </rv>
  <rv s="1">
    <v>8-5-2023</v>
    <v>50.63</v>
    <v>402</v>
    <v>52.9</v>
    <v>50.5</v>
    <v>1821</v>
    <v>749572653</v>
  </rv>
  <rv s="1">
    <v>8-5-2023</v>
    <v>903.4</v>
    <v>402</v>
    <v>903.6</v>
    <v>889.9</v>
    <v>1656</v>
    <v>41947418</v>
  </rv>
  <rv s="1">
    <v>8-5-2023</v>
    <v>2248</v>
    <v>402</v>
    <v>2285</v>
    <v>2143</v>
    <v>1466</v>
    <v>16789723</v>
  </rv>
  <rv s="1">
    <v>8-5-2023</v>
    <v>3479</v>
    <v>402</v>
    <v>3483</v>
    <v>3308</v>
    <v>1267</v>
    <v>8012403</v>
  </rv>
  <rv s="1">
    <v>7-5-2023</v>
    <v>4</v>
    <v>404</v>
    <v>4.0199999999999996</v>
    <v>3.99</v>
    <v>2780</v>
    <v>6240159621</v>
  </rv>
  <rv s="1">
    <v>7-5-2023</v>
    <v>9.9</v>
    <v>404</v>
    <v>9.94</v>
    <v>9.7899999999999991</v>
    <v>2531</v>
    <v>2223900200</v>
  </rv>
  <rv s="1">
    <v>7-5-2023</v>
    <v>53.57</v>
    <v>404</v>
    <v>53.65</v>
    <v>51.03</v>
    <v>2006</v>
    <v>531237930</v>
  </rv>
  <rv s="1">
    <v>7-5-2023</v>
    <v>903.1</v>
    <v>404</v>
    <v>903.4</v>
    <v>902.9</v>
    <v>1692</v>
    <v>41790965</v>
  </rv>
  <rv s="1">
    <v>7-5-2023</v>
    <v>2359</v>
    <v>404</v>
    <v>2375</v>
    <v>2322</v>
    <v>1539</v>
    <v>22773702</v>
  </rv>
  <rv s="1">
    <v>7-5-2023</v>
    <v>3438</v>
    <v>404</v>
    <v>3580</v>
    <v>3407</v>
    <v>1326</v>
    <v>16397781</v>
  </rv>
  <rv s="1">
    <v>6-5-2023</v>
    <v>4.03</v>
    <v>406</v>
    <v>4.0999999999999996</v>
    <v>3.97</v>
    <v>2193</v>
    <v>3024351312</v>
  </rv>
  <rv s="1">
    <v>6-5-2023</v>
    <v>10.01</v>
    <v>406</v>
    <v>10.09</v>
    <v>9.51</v>
    <v>2171</v>
    <v>1540025209</v>
  </rv>
  <rv s="1">
    <v>6-5-2023</v>
    <v>52.75</v>
    <v>406</v>
    <v>52.79</v>
    <v>51.63</v>
    <v>1677</v>
    <v>482823986</v>
  </rv>
  <rv s="1">
    <v>6-5-2023</v>
    <v>901.7</v>
    <v>406</v>
    <v>902.3</v>
    <v>890</v>
    <v>1402</v>
    <v>31014123</v>
  </rv>
  <rv s="1">
    <v>6-5-2023</v>
    <v>2380</v>
    <v>406</v>
    <v>2400</v>
    <v>2292</v>
    <v>1212</v>
    <v>11606492</v>
  </rv>
  <rv s="1">
    <v>6-5-2023</v>
    <v>3515</v>
    <v>406</v>
    <v>3578</v>
    <v>3407</v>
    <v>1077</v>
    <v>6582309</v>
  </rv>
  <rv s="1">
    <v>5-5-2023</v>
    <v>4.13</v>
    <v>408</v>
    <v>4.21</v>
    <v>4.08</v>
    <v>2261</v>
    <v>4488043868</v>
  </rv>
  <rv s="1">
    <v>5-5-2023</v>
    <v>10.050000000000001</v>
    <v>408</v>
    <v>10.32</v>
    <v>9.98</v>
    <v>2096</v>
    <v>2110551053</v>
  </rv>
  <rv s="1">
    <v>5-5-2023</v>
    <v>52.88</v>
    <v>408</v>
    <v>53.76</v>
    <v>52.75</v>
    <v>1650</v>
    <v>537613159</v>
  </rv>
  <rv s="1">
    <v>5-5-2023</v>
    <v>902.4</v>
    <v>408</v>
    <v>902.7</v>
    <v>902.3</v>
    <v>1426</v>
    <v>30275955</v>
  </rv>
  <rv s="1">
    <v>5-5-2023</v>
    <v>2416</v>
    <v>408</v>
    <v>2423</v>
    <v>2373</v>
    <v>1250</v>
    <v>11849966</v>
  </rv>
  <rv s="1">
    <v>5-5-2023</v>
    <v>3508</v>
    <v>408</v>
    <v>3510</v>
    <v>3485</v>
    <v>1151</v>
    <v>9560128</v>
  </rv>
  <rv s="1">
    <v>4-5-2023</v>
    <v>4.0999999999999996</v>
    <v>410</v>
    <v>4.1500000000000004</v>
    <v>3.87</v>
    <v>2210</v>
    <v>4716712533</v>
  </rv>
  <rv s="1">
    <v>4-5-2023</v>
    <v>9.98</v>
    <v>410</v>
    <v>10.11</v>
    <v>9.9499999999999993</v>
    <v>1909</v>
    <v>2754463384</v>
  </rv>
  <rv s="1">
    <v>4-5-2023</v>
    <v>52.72</v>
    <v>410</v>
    <v>52.79</v>
    <v>51.85</v>
    <v>1580</v>
    <v>435826882</v>
  </rv>
  <rv s="1">
    <v>4-5-2023</v>
    <v>889</v>
    <v>410</v>
    <v>902.5</v>
    <v>888.5</v>
    <v>1308</v>
    <v>32154891</v>
  </rv>
  <rv s="1">
    <v>4-5-2023</v>
    <v>2373</v>
    <v>410</v>
    <v>2431</v>
    <v>2372</v>
    <v>1305</v>
    <v>11163385</v>
  </rv>
  <rv s="1">
    <v>4-5-2023</v>
    <v>3454</v>
    <v>410</v>
    <v>3509</v>
    <v>3421</v>
    <v>1019</v>
    <v>7001365</v>
  </rv>
  <rv s="1">
    <v>3-5-2023</v>
    <v>4.04</v>
    <v>412</v>
    <v>4.12</v>
    <v>3.99</v>
    <v>2395</v>
    <v>4186682162</v>
  </rv>
  <rv s="1">
    <v>3-5-2023</v>
    <v>10.1</v>
    <v>412</v>
    <v>10.130000000000001</v>
    <v>10.09</v>
    <v>1847</v>
    <v>1817546945</v>
  </rv>
  <rv s="1">
    <v>3-5-2023</v>
    <v>53.44</v>
    <v>412</v>
    <v>53.93</v>
    <v>52</v>
    <v>1552</v>
    <v>347045683</v>
  </rv>
  <rv s="1">
    <v>3-5-2023</v>
    <v>903.6</v>
    <v>412</v>
    <v>903.6</v>
    <v>903.6</v>
    <v>1246</v>
    <v>24780134</v>
  </rv>
  <rv s="1">
    <v>3-5-2023</v>
    <v>2446</v>
    <v>412</v>
    <v>2448</v>
    <v>2151</v>
    <v>1482</v>
    <v>9727302</v>
  </rv>
  <rv s="1">
    <v>3-5-2023</v>
    <v>3400</v>
    <v>412</v>
    <v>3511</v>
    <v>3182</v>
    <v>1045</v>
    <v>5900857</v>
  </rv>
  <rv s="1">
    <v>2-5-2023</v>
    <v>4.09</v>
    <v>414</v>
    <v>4.1100000000000003</v>
    <v>4.04</v>
    <v>2408</v>
    <v>3194770822</v>
  </rv>
  <rv s="1">
    <v>2-5-2023</v>
    <v>10.37</v>
    <v>414</v>
    <v>10.38</v>
    <v>10.32</v>
    <v>1817</v>
    <v>1185771167</v>
  </rv>
  <rv s="1">
    <v>2-5-2023</v>
    <v>53.47</v>
    <v>414</v>
    <v>53.5</v>
    <v>53.44</v>
    <v>1528</v>
    <v>341219938</v>
  </rv>
  <rv s="1">
    <v>2-5-2023</v>
    <v>903.3</v>
    <v>414</v>
    <v>903.5</v>
    <v>881</v>
    <v>1312</v>
    <v>20233219</v>
  </rv>
  <rv s="1">
    <v>2-5-2023</v>
    <v>2297</v>
    <v>414</v>
    <v>2302</v>
    <v>2258</v>
    <v>1545</v>
    <v>16227530</v>
  </rv>
  <rv s="1">
    <v>2-5-2023</v>
    <v>3380</v>
    <v>414</v>
    <v>3388</v>
    <v>3176</v>
    <v>1029</v>
    <v>7499972</v>
  </rv>
  <rv s="1">
    <v>1-5-2023</v>
    <v>4.01</v>
    <v>416</v>
    <v>4.03</v>
    <v>4</v>
    <v>2738</v>
    <v>4797942739</v>
  </rv>
  <rv s="1">
    <v>1-5-2023</v>
    <v>10.26</v>
    <v>416</v>
    <v>10.28</v>
    <v>10.24</v>
    <v>2069</v>
    <v>1464819067</v>
  </rv>
  <rv s="1">
    <v>1-5-2023</v>
    <v>53.47</v>
    <v>416</v>
    <v>54.1</v>
    <v>53.42</v>
    <v>1698</v>
    <v>405820532</v>
  </rv>
  <rv s="1">
    <v>1-5-2023</v>
    <v>903.3</v>
    <v>416</v>
    <v>903.5</v>
    <v>902.9</v>
    <v>1552</v>
    <v>30246512</v>
  </rv>
  <rv s="1">
    <v>1-5-2023</v>
    <v>2288</v>
    <v>416</v>
    <v>2296</v>
    <v>2224</v>
    <v>1649</v>
    <v>13177214</v>
  </rv>
  <rv s="1">
    <v>1-5-2023</v>
    <v>3295</v>
    <v>416</v>
    <v>3373</v>
    <v>3202</v>
    <v>1208</v>
    <v>7504965</v>
  </rv>
  <rv s="1">
    <v>30-4-2023</v>
    <v>4.01</v>
    <v>418</v>
    <v>4.01</v>
    <v>4.01</v>
    <v>2912</v>
    <v>4562946147</v>
  </rv>
  <rv s="1">
    <v>30-4-2023</v>
    <v>10.25</v>
    <v>418</v>
    <v>10.27</v>
    <v>9.76</v>
    <v>2424</v>
    <v>2634132251</v>
  </rv>
  <rv s="1">
    <v>30-4-2023</v>
    <v>54.21</v>
    <v>418</v>
    <v>54.26</v>
    <v>53.6</v>
    <v>1915</v>
    <v>547213991</v>
  </rv>
  <rv s="1">
    <v>30-4-2023</v>
    <v>903.3</v>
    <v>418</v>
    <v>903.5</v>
    <v>884</v>
    <v>1650</v>
    <v>31044862</v>
  </rv>
  <rv s="1">
    <v>30-4-2023</v>
    <v>2213</v>
    <v>418</v>
    <v>2219</v>
    <v>2112</v>
    <v>1752</v>
    <v>12933514</v>
  </rv>
  <rv s="1">
    <v>30-4-2023</v>
    <v>3339</v>
    <v>418</v>
    <v>3341</v>
    <v>3300</v>
    <v>1209</v>
    <v>9580066</v>
  </rv>
  <rv s="1">
    <v>29-4-2023</v>
    <v>3.99</v>
    <v>420</v>
    <v>4</v>
    <v>3.81</v>
    <v>2518</v>
    <v>3860140073</v>
  </rv>
  <rv s="1">
    <v>29-4-2023</v>
    <v>10.17</v>
    <v>420</v>
    <v>10.25</v>
    <v>9.9600000000000009</v>
    <v>2088</v>
    <v>1801235094</v>
  </rv>
  <rv s="1">
    <v>29-4-2023</v>
    <v>53.55</v>
    <v>420</v>
    <v>54.26</v>
    <v>52.09</v>
    <v>1655</v>
    <v>349841485</v>
  </rv>
  <rv s="1">
    <v>29-4-2023</v>
    <v>901.7</v>
    <v>420</v>
    <v>902.4</v>
    <v>901.3</v>
    <v>1467</v>
    <v>48140394</v>
  </rv>
  <rv s="1">
    <v>29-4-2023</v>
    <v>2005</v>
    <v>420</v>
    <v>2005</v>
    <v>2005</v>
    <v>1495</v>
    <v>15164384</v>
  </rv>
  <rv s="1">
    <v>29-4-2023</v>
    <v>3294</v>
    <v>420</v>
    <v>3323</v>
    <v>3244</v>
    <v>1102</v>
    <v>14411833</v>
  </rv>
  <rv s="1">
    <v>28-4-2023</v>
    <v>3.99</v>
    <v>422</v>
    <v>4</v>
    <v>3.8</v>
    <v>2297</v>
    <v>4968179088</v>
  </rv>
  <rv s="1">
    <v>28-4-2023</v>
    <v>10.17</v>
    <v>422</v>
    <v>10.199999999999999</v>
    <v>9.93</v>
    <v>2029</v>
    <v>1957241180</v>
  </rv>
  <rv s="1">
    <v>28-4-2023</v>
    <v>54.39</v>
    <v>422</v>
    <v>54.43</v>
    <v>52.29</v>
    <v>1599</v>
    <v>485070632</v>
  </rv>
  <rv s="1">
    <v>28-4-2023</v>
    <v>900.8</v>
    <v>422</v>
    <v>901.2</v>
    <v>899.6</v>
    <v>1446</v>
    <v>26332097</v>
  </rv>
  <rv s="1">
    <v>28-4-2023</v>
    <v>1995</v>
    <v>422</v>
    <v>1998</v>
    <v>1978</v>
    <v>1352</v>
    <v>15794975</v>
  </rv>
  <rv s="1">
    <v>28-4-2023</v>
    <v>3242</v>
    <v>422</v>
    <v>3244</v>
    <v>3241</v>
    <v>1091</v>
    <v>5897215</v>
  </rv>
  <rv s="1">
    <v>27-4-2023</v>
    <v>3.96</v>
    <v>424</v>
    <v>4</v>
    <v>3.82</v>
    <v>1961</v>
    <v>3200950238</v>
  </rv>
  <rv s="1">
    <v>27-4-2023</v>
    <v>10.24</v>
    <v>424</v>
    <v>10.28</v>
    <v>9.77</v>
    <v>1873</v>
    <v>1796768965</v>
  </rv>
  <rv s="1">
    <v>27-4-2023</v>
    <v>54.4</v>
    <v>424</v>
    <v>54.44</v>
    <v>52.32</v>
    <v>1573</v>
    <v>437207483</v>
  </rv>
  <rv s="1">
    <v>27-4-2023</v>
    <v>903</v>
    <v>424</v>
    <v>903.3</v>
    <v>894.7</v>
    <v>1336</v>
    <v>26588700</v>
  </rv>
  <rv s="1">
    <v>27-4-2023</v>
    <v>1990</v>
    <v>424</v>
    <v>1994</v>
    <v>1919</v>
    <v>1206</v>
    <v>16156548</v>
  </rv>
  <rv s="1">
    <v>27-4-2023</v>
    <v>3294</v>
    <v>424</v>
    <v>3295</v>
    <v>3100</v>
    <v>1037</v>
    <v>5907522</v>
  </rv>
  <rv s="1">
    <v>26-4-2023</v>
    <v>3.98</v>
    <v>426</v>
    <v>3.99</v>
    <v>3.84</v>
    <v>1922</v>
    <v>3202174837</v>
  </rv>
  <rv s="1">
    <v>26-4-2023</v>
    <v>10.24</v>
    <v>426</v>
    <v>10.28</v>
    <v>9.75</v>
    <v>1839</v>
    <v>1249321647</v>
  </rv>
  <rv s="1">
    <v>26-4-2023</v>
    <v>54.7</v>
    <v>426</v>
    <v>54.82</v>
    <v>52.4</v>
    <v>1451</v>
    <v>361590767</v>
  </rv>
  <rv s="1">
    <v>26-4-2023</v>
    <v>903.8</v>
    <v>426</v>
    <v>903.8</v>
    <v>903.6</v>
    <v>1352</v>
    <v>23608775</v>
  </rv>
  <rv s="1">
    <v>26-4-2023</v>
    <v>1996</v>
    <v>426</v>
    <v>1998</v>
    <v>1959</v>
    <v>1143</v>
    <v>12929812</v>
  </rv>
  <rv s="1">
    <v>26-4-2023</v>
    <v>3294</v>
    <v>426</v>
    <v>3298</v>
    <v>3285</v>
    <v>1009</v>
    <v>5917249</v>
  </rv>
  <rv s="1">
    <v>25-4-2023</v>
    <v>3.95</v>
    <v>428</v>
    <v>3.99</v>
    <v>3.85</v>
    <v>1871</v>
    <v>2610837409</v>
  </rv>
  <rv s="1">
    <v>25-4-2023</v>
    <v>10.31</v>
    <v>428</v>
    <v>10.49</v>
    <v>9.9700000000000006</v>
    <v>2001</v>
    <v>2676880296</v>
  </rv>
  <rv s="1">
    <v>25-4-2023</v>
    <v>54.82</v>
    <v>428</v>
    <v>55.51</v>
    <v>53.05</v>
    <v>1472</v>
    <v>330285597</v>
  </rv>
  <rv s="1">
    <v>25-4-2023</v>
    <v>904</v>
    <v>428</v>
    <v>904.1</v>
    <v>903.5</v>
    <v>1407</v>
    <v>17947218</v>
  </rv>
  <rv s="1">
    <v>25-4-2023</v>
    <v>1990</v>
    <v>428</v>
    <v>1993</v>
    <v>1989</v>
    <v>1089</v>
    <v>14005909</v>
  </rv>
  <rv s="1">
    <v>25-4-2023</v>
    <v>3293</v>
    <v>428</v>
    <v>3296</v>
    <v>3107</v>
    <v>1018</v>
    <v>7722329</v>
  </rv>
  <rv s="1">
    <v>24-4-2023</v>
    <v>4</v>
    <v>430</v>
    <v>4.04</v>
    <v>3.93</v>
    <v>1894</v>
    <v>3155704245</v>
  </rv>
  <rv s="1">
    <v>24-4-2023</v>
    <v>10.25</v>
    <v>430</v>
    <v>10.38</v>
    <v>9.6999999999999993</v>
    <v>1960</v>
    <v>2624921011</v>
  </rv>
  <rv s="1">
    <v>24-4-2023</v>
    <v>55.66</v>
    <v>430</v>
    <v>55.7</v>
    <v>53.02</v>
    <v>1505</v>
    <v>367417079</v>
  </rv>
  <rv s="1">
    <v>24-4-2023</v>
    <v>872.3</v>
    <v>430</v>
    <v>904.1</v>
    <v>853.7</v>
    <v>1447</v>
    <v>39405278</v>
  </rv>
  <rv s="1">
    <v>24-4-2023</v>
    <v>1900</v>
    <v>430</v>
    <v>1997</v>
    <v>1800</v>
    <v>1144</v>
    <v>21565523</v>
  </rv>
  <rv s="1">
    <v>24-4-2023</v>
    <v>3288</v>
    <v>430</v>
    <v>3298</v>
    <v>3100</v>
    <v>1053</v>
    <v>9928753</v>
  </rv>
  <rv s="1">
    <v>23-4-2023</v>
    <v>4.05</v>
    <v>432</v>
    <v>4.0599999999999996</v>
    <v>3.8</v>
    <v>2399</v>
    <v>4205250740</v>
  </rv>
  <rv s="1">
    <v>23-4-2023</v>
    <v>10.35</v>
    <v>432</v>
    <v>10.46</v>
    <v>10.15</v>
    <v>2345</v>
    <v>2258099599</v>
  </rv>
  <rv s="1">
    <v>23-4-2023</v>
    <v>55.58</v>
    <v>432</v>
    <v>55.67</v>
    <v>52.5</v>
    <v>1884</v>
    <v>522141256</v>
  </rv>
  <rv s="1">
    <v>23-4-2023</v>
    <v>899.7</v>
    <v>432</v>
    <v>901.2</v>
    <v>876.6</v>
    <v>1745</v>
    <v>45008895</v>
  </rv>
  <rv s="1">
    <v>23-4-2023</v>
    <v>2000</v>
    <v>432</v>
    <v>2018</v>
    <v>1936</v>
    <v>1442</v>
    <v>20924954</v>
  </rv>
  <rv s="1">
    <v>23-4-2023</v>
    <v>3200</v>
    <v>432</v>
    <v>3227</v>
    <v>3004</v>
    <v>1327</v>
    <v>7867822</v>
  </rv>
  <rv s="1">
    <v>22-4-2023</v>
    <v>4.0199999999999996</v>
    <v>434</v>
    <v>4.03</v>
    <v>4</v>
    <v>2366</v>
    <v>4048513117</v>
  </rv>
  <rv s="1">
    <v>22-4-2023</v>
    <v>10.26</v>
    <v>434</v>
    <v>10.29</v>
    <v>9.6</v>
    <v>2333</v>
    <v>1948788559</v>
  </rv>
  <rv s="1">
    <v>22-4-2023</v>
    <v>55.79</v>
    <v>434</v>
    <v>55.84</v>
    <v>55.5</v>
    <v>1785</v>
    <v>376545072</v>
  </rv>
  <rv s="1">
    <v>22-4-2023</v>
    <v>901.4</v>
    <v>434</v>
    <v>901.6</v>
    <v>900.3</v>
    <v>1630</v>
    <v>33394928</v>
  </rv>
  <rv s="1">
    <v>22-4-2023</v>
    <v>2000</v>
    <v>434</v>
    <v>2016</v>
    <v>2000</v>
    <v>1429</v>
    <v>13096711</v>
  </rv>
  <rv s="1">
    <v>22-4-2023</v>
    <v>2890</v>
    <v>434</v>
    <v>2890</v>
    <v>2890</v>
    <v>1381</v>
    <v>8167327</v>
  </rv>
  <rv s="1">
    <v>21-4-2023</v>
    <v>4.01</v>
    <v>436</v>
    <v>4.03</v>
    <v>3.99</v>
    <v>2022</v>
    <v>3259520531</v>
  </rv>
  <rv s="1">
    <v>21-4-2023</v>
    <v>9.98</v>
    <v>436</v>
    <v>10.08</v>
    <v>9.6</v>
    <v>1981</v>
    <v>1645235852</v>
  </rv>
  <rv s="1">
    <v>21-4-2023</v>
    <v>53</v>
    <v>436</v>
    <v>56.48</v>
    <v>51.55</v>
    <v>1570</v>
    <v>402173622</v>
  </rv>
  <rv s="1">
    <v>21-4-2023</v>
    <v>901</v>
    <v>436</v>
    <v>901.8</v>
    <v>873.6</v>
    <v>1397</v>
    <v>26833447</v>
  </rv>
  <rv s="1">
    <v>21-4-2023</v>
    <v>2018</v>
    <v>436</v>
    <v>2024</v>
    <v>1911</v>
    <v>1203</v>
    <v>19370618</v>
  </rv>
  <rv s="1">
    <v>21-4-2023</v>
    <v>2890</v>
    <v>436</v>
    <v>2898</v>
    <v>2889</v>
    <v>1193</v>
    <v>12990845</v>
  </rv>
  <rv s="1">
    <v>20-4-2023</v>
    <v>4.01</v>
    <v>438</v>
    <v>4.04</v>
    <v>3.8</v>
    <v>1830</v>
    <v>2838018195</v>
  </rv>
  <rv s="1">
    <v>20-4-2023</v>
    <v>9.99</v>
    <v>438</v>
    <v>10.35</v>
    <v>9.6199999999999992</v>
    <v>1852</v>
    <v>1505258031</v>
  </rv>
  <rv s="1">
    <v>20-4-2023</v>
    <v>55.04</v>
    <v>438</v>
    <v>56.38</v>
    <v>54.2</v>
    <v>1392</v>
    <v>422260695</v>
  </rv>
  <rv s="1">
    <v>20-4-2023</v>
    <v>903.4</v>
    <v>438</v>
    <v>903.6</v>
    <v>873.7</v>
    <v>1302</v>
    <v>29562291</v>
  </rv>
  <rv s="1">
    <v>20-4-2023</v>
    <v>2030</v>
    <v>438</v>
    <v>2032</v>
    <v>2026</v>
    <v>1044</v>
    <v>10233030</v>
  </rv>
  <rv s="1">
    <v>20-4-2023</v>
    <v>2895</v>
    <v>438</v>
    <v>2895</v>
    <v>2895</v>
    <v>983</v>
    <v>17090302</v>
  </rv>
  <rv s="1">
    <v>19-4-2023</v>
    <v>4.04</v>
    <v>440</v>
    <v>4.0599999999999996</v>
    <v>3.79</v>
    <v>1940</v>
    <v>2930416768</v>
  </rv>
  <rv s="1">
    <v>19-4-2023</v>
    <v>10.25</v>
    <v>440</v>
    <v>10.52</v>
    <v>10.029999999999999</v>
    <v>1969</v>
    <v>1651277511</v>
  </rv>
  <rv s="1">
    <v>19-4-2023</v>
    <v>56.35</v>
    <v>440</v>
    <v>56.4</v>
    <v>55.08</v>
    <v>1488</v>
    <v>426249208</v>
  </rv>
  <rv s="1">
    <v>19-4-2023</v>
    <v>903.6</v>
    <v>440</v>
    <v>903.7</v>
    <v>899.6</v>
    <v>1354</v>
    <v>24639613</v>
  </rv>
  <rv s="1">
    <v>19-4-2023</v>
    <v>2036</v>
    <v>440</v>
    <v>2036</v>
    <v>2035</v>
    <v>1150</v>
    <v>13536285</v>
  </rv>
  <rv s="1">
    <v>19-4-2023</v>
    <v>2895</v>
    <v>440</v>
    <v>2895</v>
    <v>2895</v>
    <v>1081</v>
    <v>9967927</v>
  </rv>
  <rv s="1">
    <v>18-4-2023</v>
    <v>4.01</v>
    <v>442</v>
    <v>4.03</v>
    <v>3.98</v>
    <v>1954</v>
    <v>4465398660</v>
  </rv>
  <rv s="1">
    <v>18-4-2023</v>
    <v>10.130000000000001</v>
    <v>442</v>
    <v>10.15</v>
    <v>10</v>
    <v>1788</v>
    <v>2080323769</v>
  </rv>
  <rv s="1">
    <v>18-4-2023</v>
    <v>58</v>
    <v>442</v>
    <v>58.73</v>
    <v>56.05</v>
    <v>1563</v>
    <v>393757667</v>
  </rv>
  <rv s="1">
    <v>18-4-2023</v>
    <v>904.5</v>
    <v>442</v>
    <v>904.5</v>
    <v>904</v>
    <v>1202</v>
    <v>24162680</v>
  </rv>
  <rv s="1">
    <v>18-4-2023</v>
    <v>1992</v>
    <v>442</v>
    <v>2032</v>
    <v>1973</v>
    <v>1083</v>
    <v>13920149</v>
  </rv>
  <rv s="1">
    <v>18-4-2023</v>
    <v>2888</v>
    <v>442</v>
    <v>2894</v>
    <v>2884</v>
    <v>982</v>
    <v>7893271</v>
  </rv>
  <rv s="1">
    <v>17-4-2023</v>
    <v>3.96</v>
    <v>444</v>
    <v>4</v>
    <v>3.8</v>
    <v>2009</v>
    <v>4111653238</v>
  </rv>
  <rv s="1">
    <v>17-4-2023</v>
    <v>10.18</v>
    <v>444</v>
    <v>10.19</v>
    <v>10.14</v>
    <v>1909</v>
    <v>1426974935</v>
  </rv>
  <rv s="1">
    <v>17-4-2023</v>
    <v>60</v>
    <v>444</v>
    <v>60</v>
    <v>60</v>
    <v>1625</v>
    <v>556425185</v>
  </rv>
  <rv s="1">
    <v>17-4-2023</v>
    <v>900</v>
    <v>444</v>
    <v>900.2</v>
    <v>899.8</v>
    <v>1375</v>
    <v>32195599</v>
  </rv>
  <rv s="1">
    <v>17-4-2023</v>
    <v>1986</v>
    <v>444</v>
    <v>1988</v>
    <v>1985</v>
    <v>1165</v>
    <v>11646316</v>
  </rv>
  <rv s="1">
    <v>17-4-2023</v>
    <v>2881</v>
    <v>444</v>
    <v>2886</v>
    <v>2798</v>
    <v>1125</v>
    <v>7330676</v>
  </rv>
  <rv s="1">
    <v>16-4-2023</v>
    <v>4.05</v>
    <v>446</v>
    <v>4.0599999999999996</v>
    <v>3.96</v>
    <v>2581</v>
    <v>6402177498</v>
  </rv>
  <rv s="1">
    <v>16-4-2023</v>
    <v>10.23</v>
    <v>446</v>
    <v>10.36</v>
    <v>10.14</v>
    <v>2433</v>
    <v>2515302872</v>
  </rv>
  <rv s="1">
    <v>16-4-2023</v>
    <v>60</v>
    <v>446</v>
    <v>60</v>
    <v>60</v>
    <v>2169</v>
    <v>1907984038</v>
  </rv>
  <rv s="1">
    <v>16-4-2023</v>
    <v>900.1</v>
    <v>446</v>
    <v>900.2</v>
    <v>900</v>
    <v>1728</v>
    <v>44505307</v>
  </rv>
  <rv s="1">
    <v>16-4-2023</v>
    <v>1990</v>
    <v>446</v>
    <v>1991</v>
    <v>1989</v>
    <v>1520</v>
    <v>15730190</v>
  </rv>
  <rv s="1">
    <v>16-4-2023</v>
    <v>2893</v>
    <v>446</v>
    <v>2893</v>
    <v>2892</v>
    <v>1458</v>
    <v>9772809</v>
  </rv>
  <rv s="1">
    <v>15-4-2023</v>
    <v>4</v>
    <v>448</v>
    <v>4.01</v>
    <v>3.99</v>
    <v>2350</v>
    <v>3720566686</v>
  </rv>
  <rv s="1">
    <v>15-4-2023</v>
    <v>9.75</v>
    <v>448</v>
    <v>9.98</v>
    <v>9.6999999999999993</v>
    <v>2266</v>
    <v>1862035336</v>
  </rv>
  <rv s="1">
    <v>15-4-2023</v>
    <v>52.12</v>
    <v>448</v>
    <v>53.38</v>
    <v>52.02</v>
    <v>1841</v>
    <v>446551178</v>
  </rv>
  <rv s="1">
    <v>15-4-2023</v>
    <v>899.8</v>
    <v>448</v>
    <v>900</v>
    <v>884</v>
    <v>1564</v>
    <v>33196762</v>
  </rv>
  <rv s="1">
    <v>15-4-2023</v>
    <v>1948</v>
    <v>448</v>
    <v>1950</v>
    <v>1943</v>
    <v>1340</v>
    <v>16791586</v>
  </rv>
  <rv s="1">
    <v>15-4-2023</v>
    <v>2888</v>
    <v>448</v>
    <v>2889</v>
    <v>2888</v>
    <v>1227</v>
    <v>6502921</v>
  </rv>
  <rv s="1">
    <v>14-4-2023</v>
    <v>3.99</v>
    <v>450</v>
    <v>4</v>
    <v>3.9</v>
    <v>2125</v>
    <v>4868620039</v>
  </rv>
  <rv s="1">
    <v>14-4-2023</v>
    <v>9.99</v>
    <v>450</v>
    <v>10.050000000000001</v>
    <v>9.59</v>
    <v>2032</v>
    <v>2077887948</v>
  </rv>
  <rv s="1">
    <v>14-4-2023</v>
    <v>52.17</v>
    <v>450</v>
    <v>52.2</v>
    <v>52.03</v>
    <v>1756</v>
    <v>602327022</v>
  </rv>
  <rv s="1">
    <v>14-4-2023</v>
    <v>900.3</v>
    <v>450</v>
    <v>902.9</v>
    <v>860</v>
    <v>1389</v>
    <v>31436727</v>
  </rv>
  <rv s="1">
    <v>14-4-2023</v>
    <v>1850</v>
    <v>450</v>
    <v>1850</v>
    <v>1800</v>
    <v>1275</v>
    <v>25989100</v>
  </rv>
  <rv s="1">
    <v>14-4-2023</v>
    <v>2894</v>
    <v>450</v>
    <v>2895</v>
    <v>2888</v>
    <v>1189</v>
    <v>12054198</v>
  </rv>
  <rv s="1">
    <v>13-4-2023</v>
    <v>3.99</v>
    <v>452</v>
    <v>4.05</v>
    <v>3.9</v>
    <v>1867</v>
    <v>4680893969</v>
  </rv>
  <rv s="1">
    <v>13-4-2023</v>
    <v>9.99</v>
    <v>452</v>
    <v>10.01</v>
    <v>9.92</v>
    <v>1839</v>
    <v>1361479491</v>
  </rv>
  <rv s="1">
    <v>13-4-2023</v>
    <v>53.59</v>
    <v>452</v>
    <v>53.78</v>
    <v>52.05</v>
    <v>1505</v>
    <v>304736983</v>
  </rv>
  <rv s="1">
    <v>13-4-2023</v>
    <v>903.4</v>
    <v>452</v>
    <v>907.5</v>
    <v>885</v>
    <v>1374</v>
    <v>26652736</v>
  </rv>
  <rv s="1">
    <v>13-4-2023</v>
    <v>1981</v>
    <v>452</v>
    <v>2140</v>
    <v>1790</v>
    <v>1174</v>
    <v>31206763</v>
  </rv>
  <rv s="1">
    <v>13-4-2023</v>
    <v>2708</v>
    <v>452</v>
    <v>2762</v>
    <v>2636</v>
    <v>1064</v>
    <v>13279385</v>
  </rv>
  <rv s="1">
    <v>12-4-2023</v>
    <v>4.0199999999999996</v>
    <v>454</v>
    <v>4.04</v>
    <v>3.92</v>
    <v>1872</v>
    <v>3795549635</v>
  </rv>
  <rv s="1">
    <v>12-4-2023</v>
    <v>10.119999999999999</v>
    <v>454</v>
    <v>10.210000000000001</v>
    <v>9.91</v>
    <v>1872</v>
    <v>1882435623</v>
  </rv>
  <rv s="1">
    <v>12-4-2023</v>
    <v>54.42</v>
    <v>454</v>
    <v>54.81</v>
    <v>53.98</v>
    <v>1453</v>
    <v>333071814</v>
  </rv>
  <rv s="1">
    <v>12-4-2023</v>
    <v>911.7</v>
    <v>454</v>
    <v>913.8</v>
    <v>908.2</v>
    <v>1351</v>
    <v>17275960</v>
  </rv>
  <rv s="1">
    <v>12-4-2023</v>
    <v>2229</v>
    <v>454</v>
    <v>2269</v>
    <v>2125</v>
    <v>1120</v>
    <v>17623510</v>
  </rv>
  <rv s="1">
    <v>12-4-2023</v>
    <v>3000</v>
    <v>454</v>
    <v>3098</v>
    <v>2900</v>
    <v>1016</v>
    <v>8931618</v>
  </rv>
  <rv s="1">
    <v>11-4-2023</v>
    <v>4.03</v>
    <v>456</v>
    <v>4.05</v>
    <v>4</v>
    <v>1841</v>
    <v>3035513401</v>
  </rv>
  <rv s="1">
    <v>11-4-2023</v>
    <v>10.25</v>
    <v>456</v>
    <v>10.37</v>
    <v>9.91</v>
    <v>1860</v>
    <v>1168396494</v>
  </rv>
  <rv s="1">
    <v>11-4-2023</v>
    <v>55</v>
    <v>456</v>
    <v>55.07</v>
    <v>53.11</v>
    <v>1524</v>
    <v>364500887</v>
  </rv>
  <rv s="1">
    <v>11-4-2023</v>
    <v>916.1</v>
    <v>456</v>
    <v>923</v>
    <v>891.5</v>
    <v>1262</v>
    <v>21462118</v>
  </rv>
  <rv s="1">
    <v>11-4-2023</v>
    <v>2295</v>
    <v>456</v>
    <v>2307</v>
    <v>2241</v>
    <v>1059</v>
    <v>13733825</v>
  </rv>
  <rv s="1">
    <v>11-4-2023</v>
    <v>3139</v>
    <v>456</v>
    <v>3141</v>
    <v>3000</v>
    <v>987</v>
    <v>4794290</v>
  </rv>
  <rv s="1">
    <v>10-4-2023</v>
    <v>4.03</v>
    <v>458</v>
    <v>4.0599999999999996</v>
    <v>4</v>
    <v>1926</v>
    <v>5059817309</v>
  </rv>
  <rv s="1">
    <v>10-4-2023</v>
    <v>10.58</v>
    <v>458</v>
    <v>10.65</v>
    <v>10.39</v>
    <v>1859</v>
    <v>1665940871</v>
  </rv>
  <rv s="1">
    <v>10-4-2023</v>
    <v>53.68</v>
    <v>458</v>
    <v>55.18</v>
    <v>53.63</v>
    <v>1526</v>
    <v>426047885</v>
  </rv>
  <rv s="1">
    <v>10-4-2023</v>
    <v>924.8</v>
    <v>458</v>
    <v>925.2</v>
    <v>918.1</v>
    <v>1409</v>
    <v>33511982</v>
  </rv>
  <rv s="1">
    <v>10-4-2023</v>
    <v>2308</v>
    <v>458</v>
    <v>2314</v>
    <v>2256</v>
    <v>1130</v>
    <v>17628191</v>
  </rv>
  <rv s="1">
    <v>10-4-2023</v>
    <v>2915</v>
    <v>458</v>
    <v>3206</v>
    <v>2904</v>
    <v>978</v>
    <v>9796939</v>
  </rv>
  <rv s="1">
    <v>9-4-2023</v>
    <v>4.09</v>
    <v>460</v>
    <v>4.1100000000000003</v>
    <v>4.0199999999999996</v>
    <v>2022</v>
    <v>4266134159</v>
  </rv>
  <rv s="1">
    <v>9-4-2023</v>
    <v>10.61</v>
    <v>460</v>
    <v>10.71</v>
    <v>9.56</v>
    <v>2004</v>
    <v>1854065695</v>
  </rv>
  <rv s="1">
    <v>9-4-2023</v>
    <v>54.97</v>
    <v>460</v>
    <v>56.1</v>
    <v>53.78</v>
    <v>1611</v>
    <v>374210116</v>
  </rv>
  <rv s="1">
    <v>9-4-2023</v>
    <v>918.8</v>
    <v>460</v>
    <v>924.4</v>
    <v>918.2</v>
    <v>1408</v>
    <v>30527915</v>
  </rv>
  <rv s="1">
    <v>9-4-2023</v>
    <v>2310</v>
    <v>460</v>
    <v>2311</v>
    <v>2309</v>
    <v>1193</v>
    <v>16295984</v>
  </rv>
  <rv s="1">
    <v>9-4-2023</v>
    <v>2690</v>
    <v>460</v>
    <v>2690</v>
    <v>2690</v>
    <v>1084</v>
    <v>21334272</v>
  </rv>
  <rv s="1">
    <v>8-4-2023</v>
    <v>4.0599999999999996</v>
    <v>462</v>
    <v>4.0999999999999996</v>
    <v>4.01</v>
    <v>2116</v>
    <v>4831129050</v>
  </rv>
  <rv s="1">
    <v>8-4-2023</v>
    <v>10.97</v>
    <v>462</v>
    <v>11.01</v>
    <v>10.31</v>
    <v>2093</v>
    <v>2263414298</v>
  </rv>
  <rv s="1">
    <v>8-4-2023</v>
    <v>56.53</v>
    <v>462</v>
    <v>56.91</v>
    <v>55</v>
    <v>1649</v>
    <v>454986838</v>
  </rv>
  <rv s="1">
    <v>8-4-2023</v>
    <v>925.7</v>
    <v>462</v>
    <v>926</v>
    <v>925</v>
    <v>1466</v>
    <v>34707806</v>
  </rv>
  <rv s="1">
    <v>8-4-2023</v>
    <v>2310</v>
    <v>462</v>
    <v>2311</v>
    <v>2299</v>
    <v>1179</v>
    <v>12924480</v>
  </rv>
  <rv s="1">
    <v>8-4-2023</v>
    <v>2689</v>
    <v>462</v>
    <v>2690</v>
    <v>2685</v>
    <v>1083</v>
    <v>9556264</v>
  </rv>
  <rv s="1">
    <v>7-4-2023</v>
    <v>4.0999999999999996</v>
    <v>464</v>
    <v>4.1399999999999997</v>
    <v>4.04</v>
    <v>1852</v>
    <v>4245969176</v>
  </rv>
  <rv s="1">
    <v>7-4-2023</v>
    <v>10.93</v>
    <v>464</v>
    <v>11.04</v>
    <v>9.99</v>
    <v>1824</v>
    <v>1417981690</v>
  </rv>
  <rv s="1">
    <v>7-4-2023</v>
    <v>57.58</v>
    <v>464</v>
    <v>57.67</v>
    <v>54.7</v>
    <v>1545</v>
    <v>461105807</v>
  </rv>
  <rv s="1">
    <v>7-4-2023</v>
    <v>928.8</v>
    <v>464</v>
    <v>929.2</v>
    <v>887.5</v>
    <v>1302</v>
    <v>32995882</v>
  </rv>
  <rv s="1">
    <v>7-4-2023</v>
    <v>2309</v>
    <v>464</v>
    <v>2311</v>
    <v>2308</v>
    <v>1061</v>
    <v>12400151</v>
  </rv>
  <rv s="1">
    <v>7-4-2023</v>
    <v>2689</v>
    <v>464</v>
    <v>2690</v>
    <v>2687</v>
    <v>1006</v>
    <v>6847586</v>
  </rv>
  <rv s="1">
    <v>6-4-2023</v>
    <v>4.0999999999999996</v>
    <v>466</v>
    <v>4.17</v>
    <v>4</v>
    <v>1949</v>
    <v>5614143040</v>
  </rv>
  <rv s="1">
    <v>6-4-2023</v>
    <v>10.96</v>
    <v>466</v>
    <v>11.08</v>
    <v>10.39</v>
    <v>1992</v>
    <v>1809519781</v>
  </rv>
  <rv s="1">
    <v>6-4-2023</v>
    <v>57.79</v>
    <v>466</v>
    <v>57.85</v>
    <v>55.01</v>
    <v>1562</v>
    <v>464001555</v>
  </rv>
  <rv s="1">
    <v>6-4-2023</v>
    <v>899.7</v>
    <v>466</v>
    <v>928.6</v>
    <v>897</v>
    <v>1448</v>
    <v>29608187</v>
  </rv>
  <rv s="1">
    <v>6-4-2023</v>
    <v>2305</v>
    <v>466</v>
    <v>2306</v>
    <v>2278</v>
    <v>1132</v>
    <v>15424014</v>
  </rv>
  <rv s="1">
    <v>6-4-2023</v>
    <v>2697</v>
    <v>466</v>
    <v>2698</v>
    <v>2594</v>
    <v>1124</v>
    <v>14749475</v>
  </rv>
  <rv s="1">
    <v>5-4-2023</v>
    <v>4.12</v>
    <v>468</v>
    <v>4.13</v>
    <v>4.1100000000000003</v>
    <v>1982</v>
    <v>3548038436</v>
  </rv>
  <rv s="1">
    <v>5-4-2023</v>
    <v>10.23</v>
    <v>468</v>
    <v>11.02</v>
    <v>10.09</v>
    <v>2083</v>
    <v>2463767505</v>
  </rv>
  <rv s="1">
    <v>5-4-2023</v>
    <v>57.97</v>
    <v>468</v>
    <v>58.1</v>
    <v>57.8</v>
    <v>1546</v>
    <v>326939037</v>
  </rv>
  <rv s="1">
    <v>5-4-2023</v>
    <v>895.1</v>
    <v>468</v>
    <v>896.5</v>
    <v>895</v>
    <v>1454</v>
    <v>29152069</v>
  </rv>
  <rv s="1">
    <v>5-4-2023</v>
    <v>2309</v>
    <v>468</v>
    <v>2311</v>
    <v>2307</v>
    <v>1080</v>
    <v>10451224</v>
  </rv>
  <rv s="1">
    <v>5-4-2023</v>
    <v>2675</v>
    <v>468</v>
    <v>2675</v>
    <v>2675</v>
    <v>1006</v>
    <v>7030784</v>
  </rv>
  <rv s="1">
    <v>4-4-2023</v>
    <v>4.12</v>
    <v>470</v>
    <v>4.13</v>
    <v>4.09</v>
    <v>1935</v>
    <v>3723646570</v>
  </rv>
  <rv s="1">
    <v>4-4-2023</v>
    <v>10.99</v>
    <v>470</v>
    <v>11.06</v>
    <v>9.93</v>
    <v>1949</v>
    <v>1825548138</v>
  </rv>
  <rv s="1">
    <v>4-4-2023</v>
    <v>57.98</v>
    <v>470</v>
    <v>58.02</v>
    <v>53.68</v>
    <v>1482</v>
    <v>337187322</v>
  </rv>
  <rv s="1">
    <v>4-4-2023</v>
    <v>894.9</v>
    <v>470</v>
    <v>895.1</v>
    <v>870.2</v>
    <v>1479</v>
    <v>33630934</v>
  </rv>
  <rv s="1">
    <v>4-4-2023</v>
    <v>2314</v>
    <v>470</v>
    <v>2315</v>
    <v>2310</v>
    <v>1099</v>
    <v>11905763</v>
  </rv>
  <rv s="1">
    <v>4-4-2023</v>
    <v>2675</v>
    <v>470</v>
    <v>2675</v>
    <v>2674</v>
    <v>1021</v>
    <v>8433583</v>
  </rv>
  <rv s="1">
    <v>3-4-2023</v>
    <v>4.0999999999999996</v>
    <v>472</v>
    <v>4.13</v>
    <v>4.05</v>
    <v>2081</v>
    <v>4149353808</v>
  </rv>
  <rv s="1">
    <v>3-4-2023</v>
    <v>10.199999999999999</v>
    <v>472</v>
    <v>11.03</v>
    <v>9.58</v>
    <v>2185</v>
    <v>2730839284</v>
  </rv>
  <rv s="1">
    <v>3-4-2023</v>
    <v>58.03</v>
    <v>472</v>
    <v>58.16</v>
    <v>55</v>
    <v>1642</v>
    <v>455330057</v>
  </rv>
  <rv s="1">
    <v>3-4-2023</v>
    <v>895.6</v>
    <v>472</v>
    <v>895.8</v>
    <v>865.3</v>
    <v>1506</v>
    <v>21227297</v>
  </rv>
  <rv s="1">
    <v>3-4-2023</v>
    <v>2219</v>
    <v>472</v>
    <v>2233</v>
    <v>2173</v>
    <v>1222</v>
    <v>17858499</v>
  </rv>
  <rv s="1">
    <v>3-4-2023</v>
    <v>2650</v>
    <v>472</v>
    <v>2675</v>
    <v>2650</v>
    <v>1116</v>
    <v>14803437</v>
  </rv>
  <rv s="1">
    <v>2-4-2023</v>
    <v>4.08</v>
    <v>474</v>
    <v>4.1100000000000003</v>
    <v>4.03</v>
    <v>2364</v>
    <v>7041254774</v>
  </rv>
  <rv s="1">
    <v>2-4-2023</v>
    <v>10.3</v>
    <v>474</v>
    <v>10.32</v>
    <v>10.210000000000001</v>
    <v>2380</v>
    <v>2052778824</v>
  </rv>
  <rv s="1">
    <v>2-4-2023</v>
    <v>58.5</v>
    <v>474</v>
    <v>58.69</v>
    <v>54.99</v>
    <v>1862</v>
    <v>578156167</v>
  </rv>
  <rv s="1">
    <v>2-4-2023</v>
    <v>896.9</v>
    <v>474</v>
    <v>897</v>
    <v>896.7</v>
    <v>1690</v>
    <v>36619685</v>
  </rv>
  <rv s="1">
    <v>2-4-2023</v>
    <v>2167</v>
    <v>474</v>
    <v>2174</v>
    <v>2153</v>
    <v>1444</v>
    <v>20928622</v>
  </rv>
  <rv s="1">
    <v>2-4-2023</v>
    <v>2675</v>
    <v>474</v>
    <v>2700</v>
    <v>2600</v>
    <v>1332</v>
    <v>49063713</v>
  </rv>
  <rv s="1">
    <v>1-4-2023</v>
    <v>4.12</v>
    <v>476</v>
    <v>4.1399999999999997</v>
    <v>4.0199999999999996</v>
    <v>2294</v>
    <v>5051461021</v>
  </rv>
  <rv s="1">
    <v>1-4-2023</v>
    <v>10.89</v>
    <v>476</v>
    <v>11</v>
    <v>9.93</v>
    <v>2317</v>
    <v>2636111039</v>
  </rv>
  <rv s="1">
    <v>1-4-2023</v>
    <v>60.61</v>
    <v>476</v>
    <v>60.94</v>
    <v>54.96</v>
    <v>1917</v>
    <v>568139612</v>
  </rv>
  <rv s="1">
    <v>1-4-2023</v>
    <v>922.8</v>
    <v>476</v>
    <v>924.5</v>
    <v>858.6</v>
    <v>1557</v>
    <v>35597301</v>
  </rv>
  <rv s="1">
    <v>1-4-2023</v>
    <v>2141</v>
    <v>476</v>
    <v>2145</v>
    <v>2111</v>
    <v>1369</v>
    <v>15542513</v>
  </rv>
  <rv s="1">
    <v>1-4-2023</v>
    <v>2750</v>
    <v>476</v>
    <v>2855</v>
    <v>2749</v>
    <v>1293</v>
    <v>21066325</v>
  </rv>
  <rv s="1">
    <v>31-3-2023</v>
    <v>4.16</v>
    <v>478</v>
    <v>4.18</v>
    <v>4.13</v>
    <v>2028</v>
    <v>5555433815</v>
  </rv>
  <rv s="1">
    <v>31-3-2023</v>
    <v>11.05</v>
    <v>478</v>
    <v>11.11</v>
    <v>10.039999999999999</v>
    <v>2007</v>
    <v>2463859716</v>
  </rv>
  <rv s="1">
    <v>31-3-2023</v>
    <v>61.1</v>
    <v>478</v>
    <v>61.32</v>
    <v>60</v>
    <v>1660</v>
    <v>693607281</v>
  </rv>
  <rv s="1">
    <v>31-3-2023</v>
    <v>929.6</v>
    <v>478</v>
    <v>931.8</v>
    <v>921.6</v>
    <v>1508</v>
    <v>33653993</v>
  </rv>
  <rv s="1">
    <v>31-3-2023</v>
    <v>2146</v>
    <v>478</v>
    <v>2150</v>
    <v>2139</v>
    <v>1248</v>
    <v>16275990</v>
  </rv>
  <rv s="1">
    <v>31-3-2023</v>
    <v>2900</v>
    <v>478</v>
    <v>2995</v>
    <v>2850</v>
    <v>1064</v>
    <v>15498838</v>
  </rv>
  <rv s="1">
    <v>30-3-2023</v>
    <v>4.25</v>
    <v>480</v>
    <v>4.26</v>
    <v>4.1900000000000004</v>
    <v>1979</v>
    <v>3451158016</v>
  </rv>
  <rv s="1">
    <v>30-3-2023</v>
    <v>11.11</v>
    <v>480</v>
    <v>11.14</v>
    <v>10.99</v>
    <v>2002</v>
    <v>1602309023</v>
  </rv>
  <rv s="1">
    <v>30-3-2023</v>
    <v>60.93</v>
    <v>480</v>
    <v>61.4</v>
    <v>60</v>
    <v>1601</v>
    <v>532623266</v>
  </rv>
  <rv s="1">
    <v>30-3-2023</v>
    <v>930</v>
    <v>480</v>
    <v>933.5</v>
    <v>913.1</v>
    <v>1431</v>
    <v>30507676</v>
  </rv>
  <rv s="1">
    <v>30-3-2023</v>
    <v>2176</v>
    <v>480</v>
    <v>2179</v>
    <v>2128</v>
    <v>1159</v>
    <v>15050998</v>
  </rv>
  <rv s="1">
    <v>30-3-2023</v>
    <v>3295</v>
    <v>480</v>
    <v>3299</v>
    <v>3285</v>
    <v>1023</v>
    <v>7619277</v>
  </rv>
  <rv s="1">
    <v>29-3-2023</v>
    <v>4.2300000000000004</v>
    <v>482</v>
    <v>4.29</v>
    <v>4.07</v>
    <v>2045</v>
    <v>4618855587</v>
  </rv>
  <rv s="1">
    <v>29-3-2023</v>
    <v>10.99</v>
    <v>482</v>
    <v>11.1</v>
    <v>9.9600000000000009</v>
    <v>2213</v>
    <v>1684979948</v>
  </rv>
  <rv s="1">
    <v>29-3-2023</v>
    <v>60.87</v>
    <v>482</v>
    <v>61.3</v>
    <v>60</v>
    <v>1686</v>
    <v>536601162</v>
  </rv>
  <rv s="1">
    <v>29-3-2023</v>
    <v>931.5</v>
    <v>482</v>
    <v>934.7</v>
    <v>901.7</v>
    <v>1653</v>
    <v>29881563</v>
  </rv>
  <rv s="1">
    <v>29-3-2023</v>
    <v>2190</v>
    <v>482</v>
    <v>2211</v>
    <v>2167</v>
    <v>1236</v>
    <v>16813270</v>
  </rv>
  <rv s="1">
    <v>29-3-2023</v>
    <v>3322</v>
    <v>482</v>
    <v>3335</v>
    <v>3089</v>
    <v>1149</v>
    <v>6661495</v>
  </rv>
  <rv s="1">
    <v>28-3-2023</v>
    <v>4.2699999999999996</v>
    <v>484</v>
    <v>4.32</v>
    <v>4.08</v>
    <v>2050</v>
    <v>4723551032</v>
  </rv>
  <rv s="1">
    <v>28-3-2023</v>
    <v>11.15</v>
    <v>484</v>
    <v>11.16</v>
    <v>10.51</v>
    <v>2069</v>
    <v>1621914312</v>
  </rv>
  <rv s="1">
    <v>28-3-2023</v>
    <v>60.82</v>
    <v>484</v>
    <v>61.99</v>
    <v>60</v>
    <v>1752</v>
    <v>441999979</v>
  </rv>
  <rv s="1">
    <v>28-3-2023</v>
    <v>929.9</v>
    <v>484</v>
    <v>930</v>
    <v>912.2</v>
    <v>1548</v>
    <v>29076546</v>
  </rv>
  <rv s="1">
    <v>28-3-2023</v>
    <v>2217</v>
    <v>484</v>
    <v>2219</v>
    <v>2194</v>
    <v>1229</v>
    <v>15781675</v>
  </rv>
  <rv s="1">
    <v>28-3-2023</v>
    <v>3315</v>
    <v>484</v>
    <v>3353</v>
    <v>3148</v>
    <v>1190</v>
    <v>8168155</v>
  </rv>
  <rv s="1">
    <v>27-3-2023</v>
    <v>4.08</v>
    <v>486</v>
    <v>4.2</v>
    <v>4.01</v>
    <v>2048</v>
    <v>5733716965</v>
  </rv>
  <rv s="1">
    <v>27-3-2023</v>
    <v>10.1</v>
    <v>486</v>
    <v>11.17</v>
    <v>9.9600000000000009</v>
    <v>2067</v>
    <v>2604273409</v>
  </rv>
  <rv s="1">
    <v>27-3-2023</v>
    <v>60.01</v>
    <v>486</v>
    <v>60.93</v>
    <v>60</v>
    <v>1759</v>
    <v>816823882</v>
  </rv>
  <rv s="1">
    <v>27-3-2023</v>
    <v>928</v>
    <v>486</v>
    <v>930.7</v>
    <v>905.5</v>
    <v>1704</v>
    <v>37453382</v>
  </rv>
  <rv s="1">
    <v>27-3-2023</v>
    <v>2233</v>
    <v>486</v>
    <v>2249</v>
    <v>2200</v>
    <v>1304</v>
    <v>15328864</v>
  </rv>
  <rv s="1">
    <v>27-3-2023</v>
    <v>3360</v>
    <v>486</v>
    <v>3365</v>
    <v>3161</v>
    <v>1206</v>
    <v>8444817</v>
  </rv>
  <rv s="1">
    <v>26-3-2023</v>
    <v>4.18</v>
    <v>488</v>
    <v>4.2</v>
    <v>4.07</v>
    <v>2564</v>
    <v>4103872023</v>
  </rv>
  <rv s="1">
    <v>26-3-2023</v>
    <v>10.95</v>
    <v>488</v>
    <v>11.15</v>
    <v>10.91</v>
    <v>2547</v>
    <v>2316386975</v>
  </rv>
  <rv s="1">
    <v>26-3-2023</v>
    <v>60.25</v>
    <v>488</v>
    <v>60.3</v>
    <v>60</v>
    <v>1995</v>
    <v>638909122</v>
  </rv>
  <rv s="1">
    <v>26-3-2023</v>
    <v>930.9</v>
    <v>488</v>
    <v>931.2</v>
    <v>929.8</v>
    <v>1813</v>
    <v>28549651</v>
  </rv>
  <rv s="1">
    <v>26-3-2023</v>
    <v>2256</v>
    <v>488</v>
    <v>2259</v>
    <v>2253</v>
    <v>1417</v>
    <v>13609072</v>
  </rv>
  <rv s="1">
    <v>26-3-2023</v>
    <v>3370</v>
    <v>488</v>
    <v>3375</v>
    <v>3093</v>
    <v>1352</v>
    <v>7707536</v>
  </rv>
  <rv s="1">
    <v>25-3-2023</v>
    <v>4.2300000000000004</v>
    <v>490</v>
    <v>4.26</v>
    <v>4.03</v>
    <v>2222</v>
    <v>4555417631</v>
  </rv>
  <rv s="1">
    <v>25-3-2023</v>
    <v>10.85</v>
    <v>490</v>
    <v>10.91</v>
    <v>9.65</v>
    <v>2376</v>
    <v>2173164934</v>
  </rv>
  <rv s="1">
    <v>25-3-2023</v>
    <v>60.09</v>
    <v>490</v>
    <v>60.75</v>
    <v>60</v>
    <v>1825</v>
    <v>666393698</v>
  </rv>
  <rv s="1">
    <v>25-3-2023</v>
    <v>928.9</v>
    <v>490</v>
    <v>930.9</v>
    <v>921</v>
    <v>1736</v>
    <v>44695532</v>
  </rv>
  <rv s="1">
    <v>25-3-2023</v>
    <v>2286</v>
    <v>490</v>
    <v>2303</v>
    <v>2186</v>
    <v>1357</v>
    <v>15103166</v>
  </rv>
  <rv s="1">
    <v>25-3-2023</v>
    <v>3390</v>
    <v>490</v>
    <v>3393</v>
    <v>3388</v>
    <v>1242</v>
    <v>6363541</v>
  </rv>
  <rv s="1">
    <v>24-3-2023</v>
    <v>4.24</v>
    <v>492</v>
    <v>4.28</v>
    <v>4.0599999999999996</v>
    <v>1885</v>
    <v>3175649501</v>
  </rv>
  <rv s="1">
    <v>24-3-2023</v>
    <v>10.45</v>
    <v>492</v>
    <v>11.08</v>
    <v>10.29</v>
    <v>1975</v>
    <v>1295438248</v>
  </rv>
  <rv s="1">
    <v>24-3-2023</v>
    <v>60.7</v>
    <v>492</v>
    <v>60.87</v>
    <v>60.01</v>
    <v>1521</v>
    <v>477514536</v>
  </rv>
  <rv s="1">
    <v>24-3-2023</v>
    <v>931.6</v>
    <v>492</v>
    <v>931.7</v>
    <v>930</v>
    <v>1564</v>
    <v>18579596</v>
  </rv>
  <rv s="1">
    <v>24-3-2023</v>
    <v>2318</v>
    <v>492</v>
    <v>2321</v>
    <v>2226</v>
    <v>1199</v>
    <v>12670393</v>
  </rv>
  <rv s="1">
    <v>24-3-2023</v>
    <v>3183</v>
    <v>492</v>
    <v>3527</v>
    <v>3162</v>
    <v>1077</v>
    <v>7606146</v>
  </rv>
  <rv s="1">
    <v>23-3-2023</v>
    <v>4.25</v>
    <v>494</v>
    <v>4.26</v>
    <v>4.2300000000000004</v>
    <v>2116</v>
    <v>4526897322</v>
  </rv>
  <rv s="1">
    <v>23-3-2023</v>
    <v>10.98</v>
    <v>494</v>
    <v>11.09</v>
    <v>10.37</v>
    <v>2056</v>
    <v>1898542236</v>
  </rv>
  <rv s="1">
    <v>23-3-2023</v>
    <v>60.85</v>
    <v>494</v>
    <v>60.91</v>
    <v>60.02</v>
    <v>1701</v>
    <v>652186630</v>
  </rv>
  <rv s="1">
    <v>23-3-2023</v>
    <v>934</v>
    <v>494</v>
    <v>934.2</v>
    <v>932</v>
    <v>1557</v>
    <v>26781694</v>
  </rv>
  <rv s="1">
    <v>23-3-2023</v>
    <v>2324</v>
    <v>494</v>
    <v>2327</v>
    <v>2231</v>
    <v>1244</v>
    <v>11586586</v>
  </rv>
  <rv s="1">
    <v>23-3-2023</v>
    <v>3587</v>
    <v>494</v>
    <v>3589</v>
    <v>3260</v>
    <v>1154</v>
    <v>5270790</v>
  </rv>
  <rv s="1">
    <v>22-3-2023</v>
    <v>4.17</v>
    <v>496</v>
    <v>4.26</v>
    <v>4.1500000000000004</v>
    <v>1904</v>
    <v>3833111208</v>
  </rv>
  <rv s="1">
    <v>22-3-2023</v>
    <v>10.99</v>
    <v>496</v>
    <v>11.14</v>
    <v>10.85</v>
    <v>1867</v>
    <v>2830048477</v>
  </rv>
  <rv s="1">
    <v>22-3-2023</v>
    <v>60.5</v>
    <v>496</v>
    <v>60.89</v>
    <v>60.07</v>
    <v>1545</v>
    <v>524833501</v>
  </rv>
  <rv s="1">
    <v>22-3-2023</v>
    <v>934.7</v>
    <v>496</v>
    <v>935.6</v>
    <v>921.4</v>
    <v>1356</v>
    <v>34136850</v>
  </rv>
  <rv s="1">
    <v>22-3-2023</v>
    <v>2326</v>
    <v>496</v>
    <v>2327</v>
    <v>2325</v>
    <v>1106</v>
    <v>13036333</v>
  </rv>
  <rv s="1">
    <v>22-3-2023</v>
    <v>3241</v>
    <v>496</v>
    <v>3245</v>
    <v>3235</v>
    <v>1038</v>
    <v>6184723</v>
  </rv>
  <rv s="1">
    <v>21-3-2023</v>
    <v>4.13</v>
    <v>498</v>
    <v>4.1500000000000004</v>
    <v>4.08</v>
    <v>1934</v>
    <v>4084021058</v>
  </rv>
  <rv s="1">
    <v>21-3-2023</v>
    <v>11.16</v>
    <v>498</v>
    <v>11.17</v>
    <v>11.14</v>
    <v>1936</v>
    <v>1755459195</v>
  </rv>
  <rv s="1">
    <v>21-3-2023</v>
    <v>60.98</v>
    <v>498</v>
    <v>61.17</v>
    <v>60.15</v>
    <v>1605</v>
    <v>358926916</v>
  </rv>
  <rv s="1">
    <v>21-3-2023</v>
    <v>937.9</v>
    <v>498</v>
    <v>938.6</v>
    <v>924.9</v>
    <v>1420</v>
    <v>29784027</v>
  </rv>
  <rv s="1">
    <v>21-3-2023</v>
    <v>2334</v>
    <v>498</v>
    <v>2337</v>
    <v>2205</v>
    <v>1143</v>
    <v>15918961</v>
  </rv>
  <rv s="1">
    <v>21-3-2023</v>
    <v>3244</v>
    <v>498</v>
    <v>3247</v>
    <v>3239</v>
    <v>1035</v>
    <v>5684631</v>
  </rv>
  <rv s="1">
    <v>20-3-2023</v>
    <v>4.1100000000000003</v>
    <v>500</v>
    <v>4.13</v>
    <v>4.08</v>
    <v>1949</v>
    <v>3591337573</v>
  </rv>
  <rv s="1">
    <v>20-3-2023</v>
    <v>11.1</v>
    <v>500</v>
    <v>11.15</v>
    <v>10.52</v>
    <v>1797</v>
    <v>1838567699</v>
  </rv>
  <rv s="1">
    <v>20-3-2023</v>
    <v>61.44</v>
    <v>500</v>
    <v>61.7</v>
    <v>60.1</v>
    <v>1541</v>
    <v>407600101</v>
  </rv>
  <rv s="1">
    <v>20-3-2023</v>
    <v>941.5</v>
    <v>500</v>
    <v>944.3</v>
    <v>928.9</v>
    <v>1271</v>
    <v>22378418</v>
  </rv>
  <rv s="1">
    <v>20-3-2023</v>
    <v>2379</v>
    <v>500</v>
    <v>2381</v>
    <v>2370</v>
    <v>1070</v>
    <v>9581347</v>
  </rv>
  <rv s="1">
    <v>20-3-2023</v>
    <v>3199</v>
    <v>500</v>
    <v>3215</v>
    <v>3195</v>
    <v>1019</v>
    <v>8082183</v>
  </rv>
  <rv s="1">
    <v>19-3-2023</v>
    <v>4.05</v>
    <v>502</v>
    <v>4.1399999999999997</v>
    <v>4</v>
    <v>2539</v>
    <v>6022076091</v>
  </rv>
  <rv s="1">
    <v>19-3-2023</v>
    <v>10.85</v>
    <v>502</v>
    <v>10.94</v>
    <v>10.220000000000001</v>
    <v>2314</v>
    <v>1879063830</v>
  </rv>
  <rv s="1">
    <v>19-3-2023</v>
    <v>61.64</v>
    <v>502</v>
    <v>62</v>
    <v>60.02</v>
    <v>2002</v>
    <v>477061135</v>
  </rv>
  <rv s="1">
    <v>19-3-2023</v>
    <v>945.6</v>
    <v>502</v>
    <v>949.1</v>
    <v>913.5</v>
    <v>1663</v>
    <v>36068376</v>
  </rv>
  <rv s="1">
    <v>19-3-2023</v>
    <v>2396</v>
    <v>502</v>
    <v>2402</v>
    <v>2311</v>
    <v>1469</v>
    <v>17498112</v>
  </rv>
  <rv s="1">
    <v>19-3-2023</v>
    <v>3242</v>
    <v>502</v>
    <v>3246</v>
    <v>3198</v>
    <v>1262</v>
    <v>7406374</v>
  </rv>
  <rv s="1">
    <v>18-3-2023</v>
    <v>4.09</v>
    <v>504</v>
    <v>4.0999999999999996</v>
    <v>4.05</v>
    <v>2331</v>
    <v>3839278184</v>
  </rv>
  <rv s="1">
    <v>18-3-2023</v>
    <v>11.17</v>
    <v>504</v>
    <v>11.18</v>
    <v>11.14</v>
    <v>2216</v>
    <v>1893043144</v>
  </rv>
  <rv s="1">
    <v>18-3-2023</v>
    <v>62</v>
    <v>504</v>
    <v>62.16</v>
    <v>60</v>
    <v>1844</v>
    <v>528526959</v>
  </rv>
  <rv s="1">
    <v>18-3-2023</v>
    <v>952.3</v>
    <v>504</v>
    <v>952.7</v>
    <v>923.4</v>
    <v>1448</v>
    <v>29353843</v>
  </rv>
  <rv s="1">
    <v>18-3-2023</v>
    <v>2406</v>
    <v>504</v>
    <v>2411</v>
    <v>2341</v>
    <v>1316</v>
    <v>14387979</v>
  </rv>
  <rv s="1">
    <v>18-3-2023</v>
    <v>3189</v>
    <v>504</v>
    <v>3255</v>
    <v>3153</v>
    <v>1302</v>
    <v>9955656</v>
  </rv>
  <rv s="1">
    <v>17-3-2023</v>
    <v>4.1900000000000004</v>
    <v>506</v>
    <v>4.22</v>
    <v>4.07</v>
    <v>2097</v>
    <v>4277266324</v>
  </rv>
  <rv s="1">
    <v>17-3-2023</v>
    <v>12.34</v>
    <v>506</v>
    <v>12.89</v>
    <v>12.2</v>
    <v>2063</v>
    <v>2059519787</v>
  </rv>
  <rv s="1">
    <v>17-3-2023</v>
    <v>61.7</v>
    <v>506</v>
    <v>62.17</v>
    <v>60.27</v>
    <v>1653</v>
    <v>513421996</v>
  </rv>
  <rv s="1">
    <v>17-3-2023</v>
    <v>916.6</v>
    <v>506</v>
    <v>918.6</v>
    <v>915.3</v>
    <v>1451</v>
    <v>42642382</v>
  </rv>
  <rv s="1">
    <v>17-3-2023</v>
    <v>2410</v>
    <v>506</v>
    <v>2418</v>
    <v>2388</v>
    <v>1192</v>
    <v>13588752</v>
  </rv>
  <rv s="1">
    <v>17-3-2023</v>
    <v>3100</v>
    <v>506</v>
    <v>3177</v>
    <v>2902</v>
    <v>1100</v>
    <v>5108208</v>
  </rv>
  <rv s="1">
    <v>16-3-2023</v>
    <v>4.13</v>
    <v>508</v>
    <v>4.16</v>
    <v>4.08</v>
    <v>2162</v>
    <v>4541603304</v>
  </rv>
  <rv s="1">
    <v>16-3-2023</v>
    <v>12.19</v>
    <v>508</v>
    <v>12.21</v>
    <v>12.14</v>
    <v>2240</v>
    <v>1642360325</v>
  </rv>
  <rv s="1">
    <v>16-3-2023</v>
    <v>61.17</v>
    <v>508</v>
    <v>61.39</v>
    <v>61.07</v>
    <v>1832</v>
    <v>571091639</v>
  </rv>
  <rv s="1">
    <v>16-3-2023</v>
    <v>915.6</v>
    <v>508</v>
    <v>916.1</v>
    <v>913.4</v>
    <v>1565</v>
    <v>24932775</v>
  </rv>
  <rv s="1">
    <v>16-3-2023</v>
    <v>2488</v>
    <v>508</v>
    <v>2552</v>
    <v>2457</v>
    <v>1357</v>
    <v>15854588</v>
  </rv>
  <rv s="1">
    <v>16-3-2023</v>
    <v>3024</v>
    <v>508</v>
    <v>3189</v>
    <v>3019</v>
    <v>1195</v>
    <v>8608461</v>
  </rv>
  <rv s="1">
    <v>15-3-2023</v>
    <v>4.16</v>
    <v>510</v>
    <v>4.18</v>
    <v>4.1500000000000004</v>
    <v>2124</v>
    <v>4020293452</v>
  </rv>
  <rv s="1">
    <v>15-3-2023</v>
    <v>12.22</v>
    <v>510</v>
    <v>12.28</v>
    <v>11.97</v>
    <v>1983</v>
    <v>2766630002</v>
  </rv>
  <rv s="1">
    <v>15-3-2023</v>
    <v>61.19</v>
    <v>510</v>
    <v>61.22</v>
    <v>61</v>
    <v>1753</v>
    <v>469922886</v>
  </rv>
  <rv s="1">
    <v>15-3-2023</v>
    <v>867.4</v>
    <v>510</v>
    <v>902</v>
    <v>864.6</v>
    <v>1456</v>
    <v>51671637</v>
  </rv>
  <rv s="1">
    <v>15-3-2023</v>
    <v>2577</v>
    <v>510</v>
    <v>2593</v>
    <v>2395</v>
    <v>1322</v>
    <v>15008462</v>
  </rv>
  <rv s="1">
    <v>15-3-2023</v>
    <v>3280</v>
    <v>510</v>
    <v>3403</v>
    <v>3008</v>
    <v>1208</v>
    <v>5479092</v>
  </rv>
  <rv s="1">
    <v>14-3-2023</v>
    <v>4.17</v>
    <v>512</v>
    <v>4.25</v>
    <v>4.13</v>
    <v>1876</v>
    <v>3791950158</v>
  </rv>
  <rv s="1">
    <v>14-3-2023</v>
    <v>12.01</v>
    <v>512</v>
    <v>12.23</v>
    <v>11.89</v>
    <v>1784</v>
    <v>1458728993</v>
  </rv>
  <rv s="1">
    <v>14-3-2023</v>
    <v>60</v>
    <v>512</v>
    <v>60</v>
    <v>60</v>
    <v>1564</v>
    <v>1089971605</v>
  </rv>
  <rv s="1">
    <v>14-3-2023</v>
    <v>900</v>
    <v>512</v>
    <v>901.9</v>
    <v>864.6</v>
    <v>1287</v>
    <v>31960465</v>
  </rv>
  <rv s="1">
    <v>14-3-2023</v>
    <v>2661</v>
    <v>512</v>
    <v>2687</v>
    <v>2456</v>
    <v>1213</v>
    <v>10914838</v>
  </rv>
  <rv s="1">
    <v>14-3-2023</v>
    <v>2996</v>
    <v>512</v>
    <v>2998</v>
    <v>2993</v>
    <v>1149</v>
    <v>22664062</v>
  </rv>
  <rv s="1">
    <v>13-3-2023</v>
    <v>4.3</v>
    <v>514</v>
    <v>4.32</v>
    <v>4.16</v>
    <v>2189</v>
    <v>2852982659</v>
  </rv>
  <rv s="1">
    <v>13-3-2023</v>
    <v>12.28</v>
    <v>514</v>
    <v>12.3</v>
    <v>11.67</v>
    <v>1922</v>
    <v>1417592280</v>
  </rv>
  <rv s="1">
    <v>13-3-2023</v>
    <v>61.31</v>
    <v>514</v>
    <v>61.74</v>
    <v>60</v>
    <v>1742</v>
    <v>320695780</v>
  </rv>
  <rv s="1">
    <v>13-3-2023</v>
    <v>901.9</v>
    <v>514</v>
    <v>902</v>
    <v>901.7</v>
    <v>1234</v>
    <v>26142598</v>
  </rv>
  <rv s="1">
    <v>13-3-2023</v>
    <v>2542</v>
    <v>514</v>
    <v>2689</v>
    <v>2416</v>
    <v>1274</v>
    <v>23116923</v>
  </rv>
  <rv s="1">
    <v>13-3-2023</v>
    <v>2990</v>
    <v>514</v>
    <v>2992</v>
    <v>2831</v>
    <v>1140</v>
    <v>9004718</v>
  </rv>
  <rv s="1">
    <v>12-3-2023</v>
    <v>4.3099999999999996</v>
    <v>516</v>
    <v>4.3600000000000003</v>
    <v>4.3</v>
    <v>2565</v>
    <v>4162541123</v>
  </rv>
  <rv s="1">
    <v>12-3-2023</v>
    <v>12.16</v>
    <v>516</v>
    <v>12.41</v>
    <v>11.68</v>
    <v>2329</v>
    <v>2345007186</v>
  </rv>
  <rv s="1">
    <v>12-3-2023</v>
    <v>60</v>
    <v>516</v>
    <v>60</v>
    <v>60</v>
    <v>2021</v>
    <v>1602892724</v>
  </rv>
  <rv s="1">
    <v>12-3-2023</v>
    <v>901</v>
    <v>516</v>
    <v>901.7</v>
    <v>856</v>
    <v>1489</v>
    <v>41998302</v>
  </rv>
  <rv s="1">
    <v>12-3-2023</v>
    <v>2408</v>
    <v>516</v>
    <v>2409</v>
    <v>2399</v>
    <v>1476</v>
    <v>13650556</v>
  </rv>
  <rv s="1">
    <v>12-3-2023</v>
    <v>2898</v>
    <v>516</v>
    <v>2898</v>
    <v>2898</v>
    <v>1353</v>
    <v>16369443</v>
  </rv>
  <rv s="1">
    <v>11-3-2023</v>
    <v>4.3099999999999996</v>
    <v>518</v>
    <v>4.38</v>
    <v>4.1500000000000004</v>
    <v>2624</v>
    <v>5069529627</v>
  </rv>
  <rv s="1">
    <v>11-3-2023</v>
    <v>12.73</v>
    <v>518</v>
    <v>12.74</v>
    <v>12.7</v>
    <v>2271</v>
    <v>2331076030</v>
  </rv>
  <rv s="1">
    <v>11-3-2023</v>
    <v>62.77</v>
    <v>518</v>
    <v>62.78</v>
    <v>62.71</v>
    <v>1968</v>
    <v>627650410</v>
  </rv>
  <rv s="1">
    <v>11-3-2023</v>
    <v>901.8</v>
    <v>518</v>
    <v>901.9</v>
    <v>896.8</v>
    <v>1385</v>
    <v>38800896</v>
  </rv>
  <rv s="1">
    <v>11-3-2023</v>
    <v>2384</v>
    <v>518</v>
    <v>2400</v>
    <v>2381</v>
    <v>1407</v>
    <v>22290919</v>
  </rv>
  <rv s="1">
    <v>11-3-2023</v>
    <v>2894</v>
    <v>518</v>
    <v>2894</v>
    <v>2894</v>
    <v>1264</v>
    <v>13103069</v>
  </rv>
  <rv s="1">
    <v>10-3-2023</v>
    <v>4.21</v>
    <v>520</v>
    <v>4.29</v>
    <v>4.08</v>
    <v>2303</v>
    <v>4245708365</v>
  </rv>
  <rv s="1">
    <v>10-3-2023</v>
    <v>12.64</v>
    <v>520</v>
    <v>12.66</v>
    <v>12.16</v>
    <v>1954</v>
    <v>1839535138</v>
  </rv>
  <rv s="1">
    <v>10-3-2023</v>
    <v>62.72</v>
    <v>520</v>
    <v>62.84</v>
    <v>61.12</v>
    <v>1722</v>
    <v>352891362</v>
  </rv>
  <rv s="1">
    <v>10-3-2023</v>
    <v>895</v>
    <v>520</v>
    <v>895.2</v>
    <v>885.1</v>
    <v>1281</v>
    <v>28501925</v>
  </rv>
  <rv s="1">
    <v>10-3-2023</v>
    <v>2383</v>
    <v>520</v>
    <v>2394</v>
    <v>2327</v>
    <v>1297</v>
    <v>13300305</v>
  </rv>
  <rv s="1">
    <v>10-3-2023</v>
    <v>2859</v>
    <v>520</v>
    <v>2867</v>
    <v>2851</v>
    <v>1201</v>
    <v>12033843</v>
  </rv>
  <rv s="1">
    <v>9-3-2023</v>
    <v>4.63</v>
    <v>522</v>
    <v>4.6399999999999997</v>
    <v>4.43</v>
    <v>2157</v>
    <v>5001123757</v>
  </rv>
  <rv s="1">
    <v>9-3-2023</v>
    <v>12.32</v>
    <v>522</v>
    <v>12.8</v>
    <v>12.23</v>
    <v>1974</v>
    <v>2034583737</v>
  </rv>
  <rv s="1">
    <v>9-3-2023</v>
    <v>61.9</v>
    <v>522</v>
    <v>62.89</v>
    <v>60.06</v>
    <v>1725</v>
    <v>539988541</v>
  </rv>
  <rv s="1">
    <v>9-3-2023</v>
    <v>895.2</v>
    <v>522</v>
    <v>895.4</v>
    <v>862.1</v>
    <v>1235</v>
    <v>28905773</v>
  </rv>
  <rv s="1">
    <v>9-3-2023</v>
    <v>2368</v>
    <v>522</v>
    <v>2380</v>
    <v>2360</v>
    <v>1230</v>
    <v>10519024</v>
  </rv>
  <rv s="1">
    <v>9-3-2023</v>
    <v>2855</v>
    <v>522</v>
    <v>2855</v>
    <v>2854</v>
    <v>1094</v>
    <v>5770492</v>
  </rv>
  <rv s="1">
    <v>8-3-2023</v>
    <v>4.5</v>
    <v>524</v>
    <v>4.7</v>
    <v>4.4800000000000004</v>
    <v>2182</v>
    <v>9583518709</v>
  </rv>
  <rv s="1">
    <v>8-3-2023</v>
    <v>12.81</v>
    <v>524</v>
    <v>12.87</v>
    <v>12.12</v>
    <v>1899</v>
    <v>2563401928</v>
  </rv>
  <rv s="1">
    <v>8-3-2023</v>
    <v>62.98</v>
    <v>524</v>
    <v>63.65</v>
    <v>60.92</v>
    <v>1760</v>
    <v>655361782</v>
  </rv>
  <rv s="1">
    <v>8-3-2023</v>
    <v>896.3</v>
    <v>524</v>
    <v>896.6</v>
    <v>865</v>
    <v>1300</v>
    <v>36721194</v>
  </rv>
  <rv s="1">
    <v>8-3-2023</v>
    <v>2350</v>
    <v>524</v>
    <v>2402</v>
    <v>2256</v>
    <v>1373</v>
    <v>18988086</v>
  </rv>
  <rv s="1">
    <v>8-3-2023</v>
    <v>2860</v>
    <v>524</v>
    <v>2861</v>
    <v>2858</v>
    <v>1205</v>
    <v>11866513</v>
  </rv>
  <rv s="1">
    <v>7-3-2023</v>
    <v>4.3899999999999997</v>
    <v>526</v>
    <v>4.47</v>
    <v>4.32</v>
    <v>1998</v>
    <v>3863748011</v>
  </rv>
  <rv s="1">
    <v>7-3-2023</v>
    <v>12.7</v>
    <v>526</v>
    <v>12.76</v>
    <v>11.89</v>
    <v>1755</v>
    <v>1578924771</v>
  </rv>
  <rv s="1">
    <v>7-3-2023</v>
    <v>62.91</v>
    <v>526</v>
    <v>62.96</v>
    <v>61.9</v>
    <v>1644</v>
    <v>544730075</v>
  </rv>
  <rv s="1">
    <v>7-3-2023</v>
    <v>897.6</v>
    <v>526</v>
    <v>898.2</v>
    <v>862.4</v>
    <v>1204</v>
    <v>30441731</v>
  </rv>
  <rv s="1">
    <v>7-3-2023</v>
    <v>2404</v>
    <v>526</v>
    <v>2406</v>
    <v>2350</v>
    <v>1212</v>
    <v>16162950</v>
  </rv>
  <rv s="1">
    <v>7-3-2023</v>
    <v>2843</v>
    <v>526</v>
    <v>2851</v>
    <v>2840</v>
    <v>1109</v>
    <v>9746395</v>
  </rv>
  <rv s="1">
    <v>6-3-2023</v>
    <v>4.3099999999999996</v>
    <v>528</v>
    <v>4.34</v>
    <v>4.26</v>
    <v>2156</v>
    <v>5415921247</v>
  </rv>
  <rv s="1">
    <v>6-3-2023</v>
    <v>11.72</v>
    <v>528</v>
    <v>12.6</v>
    <v>11.06</v>
    <v>1858</v>
    <v>2277543535</v>
  </rv>
  <rv s="1">
    <v>6-3-2023</v>
    <v>62.92</v>
    <v>528</v>
    <v>62.96</v>
    <v>62.5</v>
    <v>1703</v>
    <v>440946461</v>
  </rv>
  <rv s="1">
    <v>6-3-2023</v>
    <v>900</v>
    <v>528</v>
    <v>902.6</v>
    <v>890.2</v>
    <v>1261</v>
    <v>55885517</v>
  </rv>
  <rv s="1">
    <v>6-3-2023</v>
    <v>2392</v>
    <v>528</v>
    <v>2394</v>
    <v>2156</v>
    <v>1304</v>
    <v>18621308</v>
  </rv>
  <rv s="1">
    <v>6-3-2023</v>
    <v>2837</v>
    <v>528</v>
    <v>2850</v>
    <v>2749</v>
    <v>1171</v>
    <v>10109495</v>
  </rv>
  <rv s="1">
    <v>5-3-2023</v>
    <v>4.25</v>
    <v>530</v>
    <v>4.3</v>
    <v>4.13</v>
    <v>2775</v>
    <v>6342065944</v>
  </rv>
  <rv s="1">
    <v>5-3-2023</v>
    <v>11.37</v>
    <v>530</v>
    <v>11.44</v>
    <v>11</v>
    <v>2377</v>
    <v>2803094423</v>
  </rv>
  <rv s="1">
    <v>5-3-2023</v>
    <v>62.98</v>
    <v>530</v>
    <v>63.07</v>
    <v>62.74</v>
    <v>2163</v>
    <v>575263751</v>
  </rv>
  <rv s="1">
    <v>5-3-2023</v>
    <v>905</v>
    <v>530</v>
    <v>908.4</v>
    <v>904.5</v>
    <v>1441</v>
    <v>30838710</v>
  </rv>
  <rv s="1">
    <v>5-3-2023</v>
    <v>2317</v>
    <v>530</v>
    <v>2367</v>
    <v>2190</v>
    <v>1531</v>
    <v>24432308</v>
  </rv>
  <rv s="1">
    <v>5-3-2023</v>
    <v>2800</v>
    <v>530</v>
    <v>2869</v>
    <v>2768</v>
    <v>1417</v>
    <v>13272538</v>
  </rv>
  <rv s="1">
    <v>4-3-2023</v>
    <v>4.12</v>
    <v>532</v>
    <v>4.13</v>
    <v>4.12</v>
    <v>2505</v>
    <v>6804587785</v>
  </rv>
  <rv s="1">
    <v>4-3-2023</v>
    <v>11.14</v>
    <v>532</v>
    <v>11.17</v>
    <v>11</v>
    <v>2181</v>
    <v>2182101429</v>
  </rv>
  <rv s="1">
    <v>4-3-2023</v>
    <v>63.21</v>
    <v>532</v>
    <v>63.45</v>
    <v>61.1</v>
    <v>2010</v>
    <v>563690636</v>
  </rv>
  <rv s="1">
    <v>4-3-2023</v>
    <v>887.9</v>
    <v>532</v>
    <v>888.5</v>
    <v>852</v>
    <v>1473</v>
    <v>53569274</v>
  </rv>
  <rv s="1">
    <v>4-3-2023</v>
    <v>2250</v>
    <v>532</v>
    <v>2366</v>
    <v>2187</v>
    <v>1478</v>
    <v>22983773</v>
  </rv>
  <rv s="1">
    <v>4-3-2023</v>
    <v>2700</v>
    <v>532</v>
    <v>2769</v>
    <v>2691</v>
    <v>1338</v>
    <v>8944163</v>
  </rv>
  <rv s="1">
    <v>3-3-2023</v>
    <v>4.13</v>
    <v>534</v>
    <v>4.16</v>
    <v>4.08</v>
    <v>2085</v>
    <v>4078568318</v>
  </rv>
  <rv s="1">
    <v>3-3-2023</v>
    <v>11.2</v>
    <v>534</v>
    <v>11.24</v>
    <v>10.64</v>
    <v>1862</v>
    <v>1435679905</v>
  </rv>
  <rv s="1">
    <v>3-3-2023</v>
    <v>63.07</v>
    <v>534</v>
    <v>63.69</v>
    <v>61.05</v>
    <v>1753</v>
    <v>514589831</v>
  </rv>
  <rv s="1">
    <v>3-3-2023</v>
    <v>880</v>
    <v>534</v>
    <v>889</v>
    <v>879.1</v>
    <v>1198</v>
    <v>40166635</v>
  </rv>
  <rv s="1">
    <v>3-3-2023</v>
    <v>2278</v>
    <v>534</v>
    <v>2298</v>
    <v>2277</v>
    <v>1223</v>
    <v>14241702</v>
  </rv>
  <rv s="1">
    <v>3-3-2023</v>
    <v>2770</v>
    <v>534</v>
    <v>2770</v>
    <v>2770</v>
    <v>1102</v>
    <v>12921270</v>
  </rv>
  <rv s="1">
    <v>2-3-2023</v>
    <v>4.13</v>
    <v>536</v>
    <v>4.13</v>
    <v>4.12</v>
    <v>2071</v>
    <v>4617555213</v>
  </rv>
  <rv s="1">
    <v>2-3-2023</v>
    <v>10.84</v>
    <v>536</v>
    <v>11.22</v>
    <v>10.77</v>
    <v>1804</v>
    <v>1607918650</v>
  </rv>
  <rv s="1">
    <v>2-3-2023</v>
    <v>60</v>
    <v>536</v>
    <v>60</v>
    <v>60</v>
    <v>1687</v>
    <v>1012085413</v>
  </rv>
  <rv s="1">
    <v>2-3-2023</v>
    <v>865.4</v>
    <v>536</v>
    <v>869.6</v>
    <v>860.2</v>
    <v>1192</v>
    <v>36342527</v>
  </rv>
  <rv s="1">
    <v>2-3-2023</v>
    <v>2266</v>
    <v>536</v>
    <v>2268</v>
    <v>2264</v>
    <v>1169</v>
    <v>16413411</v>
  </rv>
  <rv s="1">
    <v>2-3-2023</v>
    <v>2746</v>
    <v>536</v>
    <v>2767</v>
    <v>2648</v>
    <v>1064</v>
    <v>10410421</v>
  </rv>
  <rv s="1">
    <v>1-3-2023</v>
    <v>4.13</v>
    <v>538</v>
    <v>4.1399999999999997</v>
    <v>4.0999999999999996</v>
    <v>2136</v>
    <v>4852238663</v>
  </rv>
  <rv s="1">
    <v>1-3-2023</v>
    <v>10.75</v>
    <v>538</v>
    <v>10.78</v>
    <v>10.72</v>
    <v>1838</v>
    <v>1515547502</v>
  </rv>
  <rv s="1">
    <v>1-3-2023</v>
    <v>58.87</v>
    <v>538</v>
    <v>60</v>
    <v>57.3</v>
    <v>1695</v>
    <v>620001370</v>
  </rv>
  <rv s="1">
    <v>1-3-2023</v>
    <v>860.1</v>
    <v>538</v>
    <v>860.2</v>
    <v>859.4</v>
    <v>1151</v>
    <v>32117899</v>
  </rv>
  <rv s="1">
    <v>1-3-2023</v>
    <v>2263</v>
    <v>538</v>
    <v>2266</v>
    <v>2164</v>
    <v>1163</v>
    <v>16838308</v>
  </rv>
  <rv s="1">
    <v>1-3-2023</v>
    <v>2600</v>
    <v>538</v>
    <v>2600</v>
    <v>2600</v>
    <v>1058</v>
    <v>33501034</v>
  </rv>
  <rv s="1">
    <v>28-2-2023</v>
    <v>4.1100000000000003</v>
    <v>540</v>
    <v>4.13</v>
    <v>4.03</v>
    <v>1984</v>
    <v>4811788854</v>
  </rv>
  <rv s="1">
    <v>28-2-2023</v>
    <v>10.84</v>
    <v>540</v>
    <v>10.89</v>
    <v>10.210000000000001</v>
    <v>1732</v>
    <v>1941132789</v>
  </rv>
  <rv s="1">
    <v>28-2-2023</v>
    <v>56</v>
    <v>540</v>
    <v>56.15</v>
    <v>55.98</v>
    <v>1591</v>
    <v>477565107</v>
  </rv>
  <rv s="1">
    <v>28-2-2023</v>
    <v>859.9</v>
    <v>540</v>
    <v>860</v>
    <v>859.7</v>
    <v>1121</v>
    <v>24926653</v>
  </rv>
  <rv s="1">
    <v>28-2-2023</v>
    <v>2286</v>
    <v>540</v>
    <v>2291</v>
    <v>2173</v>
    <v>1098</v>
    <v>15472378</v>
  </rv>
  <rv s="1">
    <v>28-2-2023</v>
    <v>2630</v>
    <v>540</v>
    <v>2630</v>
    <v>2629</v>
    <v>1033</v>
    <v>9729958</v>
  </rv>
  <rv s="1">
    <v>27-2-2023</v>
    <v>4.1100000000000003</v>
    <v>542</v>
    <v>4.13</v>
    <v>4.09</v>
    <v>1888</v>
    <v>3124962897</v>
  </rv>
  <rv s="1">
    <v>27-2-2023</v>
    <v>10.86</v>
    <v>542</v>
    <v>10.96</v>
    <v>10.02</v>
    <v>1737</v>
    <v>1437121902</v>
  </rv>
  <rv s="1">
    <v>27-2-2023</v>
    <v>55.9</v>
    <v>542</v>
    <v>56.02</v>
    <v>53.47</v>
    <v>1585</v>
    <v>430829282</v>
  </rv>
  <rv s="1">
    <v>27-2-2023</v>
    <v>859.2</v>
    <v>542</v>
    <v>859.7</v>
    <v>843.6</v>
    <v>1187</v>
    <v>36623874</v>
  </rv>
  <rv s="1">
    <v>27-2-2023</v>
    <v>2293</v>
    <v>542</v>
    <v>2294</v>
    <v>2292</v>
    <v>1187</v>
    <v>14027318</v>
  </rv>
  <rv s="1">
    <v>27-2-2023</v>
    <v>2620</v>
    <v>542</v>
    <v>2624</v>
    <v>2620</v>
    <v>1060</v>
    <v>12519956</v>
  </rv>
  <rv s="1">
    <v>26-2-2023</v>
    <v>4.08</v>
    <v>544</v>
    <v>4.09</v>
    <v>4.05</v>
    <v>2599</v>
    <v>4965839015</v>
  </rv>
  <rv s="1">
    <v>26-2-2023</v>
    <v>10.75</v>
    <v>544</v>
    <v>11</v>
    <v>10.64</v>
    <v>2287</v>
    <v>3543554996</v>
  </rv>
  <rv s="1">
    <v>26-2-2023</v>
    <v>55.73</v>
    <v>544</v>
    <v>55.75</v>
    <v>55.68</v>
    <v>2091</v>
    <v>826408527</v>
  </rv>
  <rv s="1">
    <v>26-2-2023</v>
    <v>861.7</v>
    <v>544</v>
    <v>861.9</v>
    <v>860.4</v>
    <v>1480</v>
    <v>45747750</v>
  </rv>
  <rv s="1">
    <v>26-2-2023</v>
    <v>2172</v>
    <v>544</v>
    <v>2182</v>
    <v>2000</v>
    <v>1513</v>
    <v>27210284</v>
  </rv>
  <rv s="1">
    <v>26-2-2023</v>
    <v>2644</v>
    <v>544</v>
    <v>2650</v>
    <v>2626</v>
    <v>1319</v>
    <v>13579024</v>
  </rv>
  <rv s="1">
    <v>25-2-2023</v>
    <v>4.13</v>
    <v>546</v>
    <v>4.1399999999999997</v>
    <v>4.05</v>
    <v>2415</v>
    <v>5579292891</v>
  </rv>
  <rv s="1">
    <v>25-2-2023</v>
    <v>10.18</v>
    <v>546</v>
    <v>10.31</v>
    <v>9.99</v>
    <v>2123</v>
    <v>3096457584</v>
  </rv>
  <rv s="1">
    <v>25-2-2023</v>
    <v>55.49</v>
    <v>546</v>
    <v>55.73</v>
    <v>53.15</v>
    <v>1959</v>
    <v>547901484</v>
  </rv>
  <rv s="1">
    <v>25-2-2023</v>
    <v>862.5</v>
    <v>546</v>
    <v>862.8</v>
    <v>840.2</v>
    <v>1371</v>
    <v>33696845</v>
  </rv>
  <rv s="1">
    <v>25-2-2023</v>
    <v>2172</v>
    <v>546</v>
    <v>2173</v>
    <v>2166</v>
    <v>1373</v>
    <v>15220909</v>
  </rv>
  <rv s="1">
    <v>25-2-2023</v>
    <v>2650</v>
    <v>546</v>
    <v>2661</v>
    <v>2626</v>
    <v>1267</v>
    <v>11574449</v>
  </rv>
  <rv s="1">
    <v>24-2-2023</v>
    <v>4.1100000000000003</v>
    <v>548</v>
    <v>4.12</v>
    <v>4.03</v>
    <v>2118</v>
    <v>4113553436</v>
  </rv>
  <rv s="1">
    <v>24-2-2023</v>
    <v>10.02</v>
    <v>548</v>
    <v>10.050000000000001</v>
    <v>9.9499999999999993</v>
    <v>1849</v>
    <v>1872907195</v>
  </rv>
  <rv s="1">
    <v>24-2-2023</v>
    <v>55.7</v>
    <v>548</v>
    <v>55.8</v>
    <v>54.15</v>
    <v>1743</v>
    <v>474634762</v>
  </rv>
  <rv s="1">
    <v>24-2-2023</v>
    <v>863.1</v>
    <v>548</v>
    <v>864.7</v>
    <v>830</v>
    <v>1295</v>
    <v>40235968</v>
  </rv>
  <rv s="1">
    <v>24-2-2023</v>
    <v>2169</v>
    <v>548</v>
    <v>2173</v>
    <v>2123</v>
    <v>1197</v>
    <v>13506690</v>
  </rv>
  <rv s="1">
    <v>24-2-2023</v>
    <v>2623</v>
    <v>548</v>
    <v>2626</v>
    <v>2610</v>
    <v>1126</v>
    <v>12888144</v>
  </rv>
  <rv s="1">
    <v>23-2-2023</v>
    <v>4.0999999999999996</v>
    <v>550</v>
    <v>4.1100000000000003</v>
    <v>4.09</v>
    <v>1804</v>
    <v>4758615847</v>
  </rv>
  <rv s="1">
    <v>23-2-2023</v>
    <v>10.050000000000001</v>
    <v>550</v>
    <v>10.14</v>
    <v>10</v>
    <v>1560</v>
    <v>2131413355</v>
  </rv>
  <rv s="1">
    <v>23-2-2023</v>
    <v>56.15</v>
    <v>550</v>
    <v>56.18</v>
    <v>55.98</v>
    <v>1458</v>
    <v>619629533</v>
  </rv>
  <rv s="1">
    <v>23-2-2023</v>
    <v>867.3</v>
    <v>550</v>
    <v>868</v>
    <v>866.4</v>
    <v>1073</v>
    <v>35631658</v>
  </rv>
  <rv s="1">
    <v>23-2-2023</v>
    <v>2115</v>
    <v>550</v>
    <v>2129</v>
    <v>2112</v>
    <v>1072</v>
    <v>24784393</v>
  </rv>
  <rv s="1">
    <v>23-2-2023</v>
    <v>2609</v>
    <v>550</v>
    <v>2625</v>
    <v>2589</v>
    <v>988</v>
    <v>11106824</v>
  </rv>
  <rv s="1">
    <v>22-2-2023</v>
    <v>4.08</v>
    <v>552</v>
    <v>4.0999999999999996</v>
    <v>4</v>
    <v>1970</v>
    <v>6744001463</v>
  </rv>
  <rv s="1">
    <v>22-2-2023</v>
    <v>10.14</v>
    <v>552</v>
    <v>10.15</v>
    <v>10.130000000000001</v>
    <v>1756</v>
    <v>2143025771</v>
  </rv>
  <rv s="1">
    <v>22-2-2023</v>
    <v>56</v>
    <v>552</v>
    <v>56.39</v>
    <v>54</v>
    <v>1591</v>
    <v>539901645</v>
  </rv>
  <rv s="1">
    <v>22-2-2023</v>
    <v>871.4</v>
    <v>552</v>
    <v>871.8</v>
    <v>822.7</v>
    <v>1188</v>
    <v>32745818</v>
  </rv>
  <rv s="1">
    <v>22-2-2023</v>
    <v>2131</v>
    <v>552</v>
    <v>2140</v>
    <v>2104</v>
    <v>1107</v>
    <v>11266361</v>
  </rv>
  <rv s="1">
    <v>22-2-2023</v>
    <v>2630</v>
    <v>552</v>
    <v>2632</v>
    <v>2628</v>
    <v>1029</v>
    <v>9713665</v>
  </rv>
  <rv s="1">
    <v>21-2-2023</v>
    <v>4.09</v>
    <v>554</v>
    <v>4.12</v>
    <v>4.07</v>
    <v>2115</v>
    <v>4539403719</v>
  </rv>
  <rv s="1">
    <v>21-2-2023</v>
    <v>9.98</v>
    <v>554</v>
    <v>10</v>
    <v>9.92</v>
    <v>1736</v>
    <v>1909000620</v>
  </rv>
  <rv s="1">
    <v>21-2-2023</v>
    <v>56.69</v>
    <v>554</v>
    <v>56.92</v>
    <v>54.63</v>
    <v>1619</v>
    <v>378492893</v>
  </rv>
  <rv s="1">
    <v>21-2-2023</v>
    <v>873.1</v>
    <v>554</v>
    <v>874.8</v>
    <v>872.8</v>
    <v>1153</v>
    <v>25340547</v>
  </rv>
  <rv s="1">
    <v>21-2-2023</v>
    <v>2149</v>
    <v>554</v>
    <v>2150</v>
    <v>2147</v>
    <v>1077</v>
    <v>8671558</v>
  </rv>
  <rv s="1">
    <v>21-2-2023</v>
    <v>2630</v>
    <v>554</v>
    <v>2630</v>
    <v>2630</v>
    <v>1041</v>
    <v>10534754</v>
  </rv>
  <rv s="1">
    <v>20-2-2023</v>
    <v>4.07</v>
    <v>556</v>
    <v>4.09</v>
    <v>4</v>
    <v>2109</v>
    <v>4631063310</v>
  </rv>
  <rv s="1">
    <v>20-2-2023</v>
    <v>9.66</v>
    <v>556</v>
    <v>9.9700000000000006</v>
    <v>9.49</v>
    <v>1813</v>
    <v>2719447742</v>
  </rv>
  <rv s="1">
    <v>20-2-2023</v>
    <v>56</v>
    <v>556</v>
    <v>57.13</v>
    <v>54.83</v>
    <v>1663</v>
    <v>625382907</v>
  </rv>
  <rv s="1">
    <v>20-2-2023</v>
    <v>878.9</v>
    <v>556</v>
    <v>879.3</v>
    <v>829</v>
    <v>1232</v>
    <v>38143816</v>
  </rv>
  <rv s="1">
    <v>20-2-2023</v>
    <v>2111</v>
    <v>556</v>
    <v>2116</v>
    <v>2095</v>
    <v>1268</v>
    <v>11355751</v>
  </rv>
  <rv s="1">
    <v>20-2-2023</v>
    <v>2628</v>
    <v>556</v>
    <v>2629</v>
    <v>2626</v>
    <v>1132</v>
    <v>7015133</v>
  </rv>
  <rv s="1">
    <v>19-2-2023</v>
    <v>4.09</v>
    <v>558</v>
    <v>4.13</v>
    <v>4.0199999999999996</v>
    <v>2440</v>
    <v>5890664145</v>
  </rv>
  <rv s="1">
    <v>19-2-2023</v>
    <v>10.28</v>
    <v>558</v>
    <v>10.37</v>
    <v>9.6199999999999992</v>
    <v>2084</v>
    <v>2416043828</v>
  </rv>
  <rv s="1">
    <v>19-2-2023</v>
    <v>57.14</v>
    <v>558</v>
    <v>57.16</v>
    <v>54.78</v>
    <v>1913</v>
    <v>750138507</v>
  </rv>
  <rv s="1">
    <v>19-2-2023</v>
    <v>871.1</v>
    <v>558</v>
    <v>875</v>
    <v>846.4</v>
    <v>1409</v>
    <v>46344174</v>
  </rv>
  <rv s="1">
    <v>19-2-2023</v>
    <v>2101</v>
    <v>558</v>
    <v>2103</v>
    <v>2099</v>
    <v>1341</v>
    <v>14785777</v>
  </rv>
  <rv s="1">
    <v>19-2-2023</v>
    <v>2630</v>
    <v>558</v>
    <v>2630</v>
    <v>2630</v>
    <v>1306</v>
    <v>14093074</v>
  </rv>
  <rv s="1">
    <v>18-2-2023</v>
    <v>4</v>
    <v>560</v>
    <v>4</v>
    <v>4</v>
    <v>2461</v>
    <v>6709106899</v>
  </rv>
  <rv s="1">
    <v>18-2-2023</v>
    <v>10.27</v>
    <v>560</v>
    <v>10.3</v>
    <v>10.210000000000001</v>
    <v>2169</v>
    <v>2308650533</v>
  </rv>
  <rv s="1">
    <v>18-2-2023</v>
    <v>57.15</v>
    <v>560</v>
    <v>57.2</v>
    <v>57</v>
    <v>1949</v>
    <v>530637622</v>
  </rv>
  <rv s="1">
    <v>18-2-2023</v>
    <v>855.3</v>
    <v>560</v>
    <v>855.7</v>
    <v>854.4</v>
    <v>1349</v>
    <v>43574853</v>
  </rv>
  <rv s="1">
    <v>18-2-2023</v>
    <v>2049</v>
    <v>560</v>
    <v>2055</v>
    <v>2027</v>
    <v>1384</v>
    <v>54144031</v>
  </rv>
  <rv s="1">
    <v>18-2-2023</v>
    <v>2615</v>
    <v>560</v>
    <v>2629</v>
    <v>2612</v>
    <v>1276</v>
    <v>15270885</v>
  </rv>
  <rv s="1">
    <v>17-2-2023</v>
    <v>4.01</v>
    <v>562</v>
    <v>4.0199999999999996</v>
    <v>4.01</v>
    <v>2050</v>
    <v>5991227919</v>
  </rv>
  <rv s="1">
    <v>17-2-2023</v>
    <v>10.27</v>
    <v>562</v>
    <v>10.29</v>
    <v>10.18</v>
    <v>1685</v>
    <v>1782964513</v>
  </rv>
  <rv s="1">
    <v>17-2-2023</v>
    <v>57.93</v>
    <v>562</v>
    <v>58.22</v>
    <v>55.06</v>
    <v>1585</v>
    <v>369033116</v>
  </rv>
  <rv s="1">
    <v>17-2-2023</v>
    <v>855.3</v>
    <v>562</v>
    <v>855.6</v>
    <v>828</v>
    <v>1168</v>
    <v>44417272</v>
  </rv>
  <rv s="1">
    <v>17-2-2023</v>
    <v>2023</v>
    <v>562</v>
    <v>2024</v>
    <v>2021</v>
    <v>1152</v>
    <v>10871142</v>
  </rv>
  <rv s="1">
    <v>17-2-2023</v>
    <v>2630</v>
    <v>562</v>
    <v>2634</v>
    <v>2599</v>
    <v>1009</v>
    <v>12207473</v>
  </rv>
  <rv s="1">
    <v>16-2-2023</v>
    <v>4.05</v>
    <v>564</v>
    <v>4.07</v>
    <v>4.01</v>
    <v>1937</v>
    <v>4737164046</v>
  </rv>
  <rv s="1">
    <v>16-2-2023</v>
    <v>10.33</v>
    <v>564</v>
    <v>10.45</v>
    <v>9.59</v>
    <v>1676</v>
    <v>2198130126</v>
  </rv>
  <rv s="1">
    <v>16-2-2023</v>
    <v>58.36</v>
    <v>564</v>
    <v>58.38</v>
    <v>57.99</v>
    <v>1514</v>
    <v>382000223</v>
  </rv>
  <rv s="1">
    <v>16-2-2023</v>
    <v>856.5</v>
    <v>564</v>
    <v>857.5</v>
    <v>856.4</v>
    <v>1127</v>
    <v>30968246</v>
  </rv>
  <rv s="1">
    <v>16-2-2023</v>
    <v>2021</v>
    <v>564</v>
    <v>2022</v>
    <v>2021</v>
    <v>1109</v>
    <v>10986090</v>
  </rv>
  <rv s="1">
    <v>16-2-2023</v>
    <v>2570</v>
    <v>564</v>
    <v>2574</v>
    <v>2565</v>
    <v>1014</v>
    <v>8957399</v>
  </rv>
  <rv s="1">
    <v>15-2-2023</v>
    <v>4.07</v>
    <v>566</v>
    <v>4.07</v>
    <v>4.0599999999999996</v>
    <v>2134</v>
    <v>3545191478</v>
  </rv>
  <rv s="1">
    <v>15-2-2023</v>
    <v>10.4</v>
    <v>566</v>
    <v>10.46</v>
    <v>10.36</v>
    <v>1897</v>
    <v>1527175111</v>
  </rv>
  <rv s="1">
    <v>15-2-2023</v>
    <v>57.95</v>
    <v>566</v>
    <v>58.87</v>
    <v>55.1</v>
    <v>1753</v>
    <v>392694453</v>
  </rv>
  <rv s="1">
    <v>15-2-2023</v>
    <v>857.8</v>
    <v>566</v>
    <v>857.9</v>
    <v>824.6</v>
    <v>1199</v>
    <v>40202676</v>
  </rv>
  <rv s="1">
    <v>15-2-2023</v>
    <v>2023</v>
    <v>566</v>
    <v>2024</v>
    <v>2017</v>
    <v>1134</v>
    <v>12376152</v>
  </rv>
  <rv s="1">
    <v>15-2-2023</v>
    <v>2574</v>
    <v>566</v>
    <v>2575</v>
    <v>2573</v>
    <v>1037</v>
    <v>8614429</v>
  </rv>
  <rv s="1">
    <v>14-2-2023</v>
    <v>4.09</v>
    <v>568</v>
    <v>4.0999999999999996</v>
    <v>4.0199999999999996</v>
    <v>1964</v>
    <v>3983421350</v>
  </rv>
  <rv s="1">
    <v>14-2-2023</v>
    <v>10.41</v>
    <v>568</v>
    <v>10.45</v>
    <v>10</v>
    <v>1633</v>
    <v>1482603062</v>
  </rv>
  <rv s="1">
    <v>14-2-2023</v>
    <v>59.01</v>
    <v>568</v>
    <v>60.12</v>
    <v>55.02</v>
    <v>1509</v>
    <v>496689038</v>
  </rv>
  <rv s="1">
    <v>14-2-2023</v>
    <v>862.9</v>
    <v>568</v>
    <v>864</v>
    <v>855.7</v>
    <v>1083</v>
    <v>34420578</v>
  </rv>
  <rv s="1">
    <v>14-2-2023</v>
    <v>2045</v>
    <v>568</v>
    <v>2050</v>
    <v>2033</v>
    <v>1028</v>
    <v>12214775</v>
  </rv>
  <rv s="1">
    <v>14-2-2023</v>
    <v>2650</v>
    <v>568</v>
    <v>2666</v>
    <v>2638</v>
    <v>970</v>
    <v>9408698</v>
  </rv>
  <rv s="1">
    <v>13-2-2023</v>
    <v>4.08</v>
    <v>570</v>
    <v>4.09</v>
    <v>4.08</v>
    <v>1956</v>
    <v>6299161590</v>
  </rv>
  <rv s="1">
    <v>13-2-2023</v>
    <v>10.57</v>
    <v>570</v>
    <v>10.61</v>
    <v>9.98</v>
    <v>1741</v>
    <v>2029410318</v>
  </rv>
  <rv s="1">
    <v>13-2-2023</v>
    <v>60.28</v>
    <v>570</v>
    <v>60.8</v>
    <v>55.04</v>
    <v>1537</v>
    <v>333638772</v>
  </rv>
  <rv s="1">
    <v>13-2-2023</v>
    <v>864.2</v>
    <v>570</v>
    <v>864.4</v>
    <v>863.7</v>
    <v>1090</v>
    <v>21947617</v>
  </rv>
  <rv s="1">
    <v>13-2-2023</v>
    <v>2050</v>
    <v>570</v>
    <v>2054</v>
    <v>1913</v>
    <v>1046</v>
    <v>10460669</v>
  </rv>
  <rv s="1">
    <v>13-2-2023</v>
    <v>2629</v>
    <v>570</v>
    <v>2634</v>
    <v>2626</v>
    <v>927</v>
    <v>7665228</v>
  </rv>
  <rv s="1">
    <v>12-2-2023</v>
    <v>4.1100000000000003</v>
    <v>572</v>
    <v>4.13</v>
    <v>4.0199999999999996</v>
    <v>2191</v>
    <v>4892850451</v>
  </rv>
  <rv s="1">
    <v>12-2-2023</v>
    <v>10.29</v>
    <v>572</v>
    <v>10.3</v>
    <v>10.25</v>
    <v>1909</v>
    <v>2914182677</v>
  </rv>
  <rv s="1">
    <v>12-2-2023</v>
    <v>58.94</v>
    <v>572</v>
    <v>59.01</v>
    <v>56.1</v>
    <v>1770</v>
    <v>804193525</v>
  </rv>
  <rv s="1">
    <v>12-2-2023</v>
    <v>873</v>
    <v>572</v>
    <v>873.4</v>
    <v>870.9</v>
    <v>1189</v>
    <v>45640865</v>
  </rv>
  <rv s="1">
    <v>12-2-2023</v>
    <v>1965</v>
    <v>572</v>
    <v>1966</v>
    <v>1963</v>
    <v>1171</v>
    <v>24007298</v>
  </rv>
  <rv s="1">
    <v>12-2-2023</v>
    <v>2602</v>
    <v>572</v>
    <v>2635</v>
    <v>2587</v>
    <v>1070</v>
    <v>14421673</v>
  </rv>
  <rv s="1">
    <v>11-2-2023</v>
    <v>4.1399999999999997</v>
    <v>574</v>
    <v>4.1399999999999997</v>
    <v>4.13</v>
    <v>2363</v>
    <v>5406222720</v>
  </rv>
  <rv s="1">
    <v>11-2-2023</v>
    <v>10.23</v>
    <v>574</v>
    <v>10.26</v>
    <v>10.18</v>
    <v>1916</v>
    <v>2439604362</v>
  </rv>
  <rv s="1">
    <v>11-2-2023</v>
    <v>57.89</v>
    <v>574</v>
    <v>58.38</v>
    <v>56.87</v>
    <v>1802</v>
    <v>852988118</v>
  </rv>
  <rv s="1">
    <v>11-2-2023</v>
    <v>876.2</v>
    <v>574</v>
    <v>877.9</v>
    <v>873.8</v>
    <v>1371</v>
    <v>35954579</v>
  </rv>
  <rv s="1">
    <v>11-2-2023</v>
    <v>1961</v>
    <v>574</v>
    <v>1963</v>
    <v>1950</v>
    <v>1401</v>
    <v>23268225</v>
  </rv>
  <rv s="1">
    <v>11-2-2023</v>
    <v>2583</v>
    <v>574</v>
    <v>2590</v>
    <v>2576</v>
    <v>1224</v>
    <v>10146745</v>
  </rv>
  <rv s="1">
    <v>10-2-2023</v>
    <v>4.13</v>
    <v>576</v>
    <v>4.1399999999999997</v>
    <v>4.0599999999999996</v>
    <v>1921</v>
    <v>4297602984</v>
  </rv>
  <rv s="1">
    <v>10-2-2023</v>
    <v>10.3</v>
    <v>576</v>
    <v>10.37</v>
    <v>9.93</v>
    <v>1643</v>
    <v>1953484553</v>
  </rv>
  <rv s="1">
    <v>10-2-2023</v>
    <v>56.97</v>
    <v>576</v>
    <v>57.5</v>
    <v>56.81</v>
    <v>1506</v>
    <v>461858826</v>
  </rv>
  <rv s="1">
    <v>10-2-2023</v>
    <v>877.8</v>
    <v>576</v>
    <v>878.4</v>
    <v>808</v>
    <v>1173</v>
    <v>37612115</v>
  </rv>
  <rv s="1">
    <v>10-2-2023</v>
    <v>1953</v>
    <v>576</v>
    <v>1961</v>
    <v>1950</v>
    <v>1166</v>
    <v>14498338</v>
  </rv>
  <rv s="1">
    <v>10-2-2023</v>
    <v>2544</v>
    <v>576</v>
    <v>2548</v>
    <v>2537</v>
    <v>1065</v>
    <v>12521564</v>
  </rv>
  <rv s="1">
    <v>9-2-2023</v>
    <v>4.1399999999999997</v>
    <v>578</v>
    <v>4.16</v>
    <v>4.09</v>
    <v>1866</v>
    <v>3733528542</v>
  </rv>
  <rv s="1">
    <v>9-2-2023</v>
    <v>10.3</v>
    <v>578</v>
    <v>10.34</v>
    <v>10.18</v>
    <v>1619</v>
    <v>1894408072</v>
  </rv>
  <rv s="1">
    <v>9-2-2023</v>
    <v>58.39</v>
    <v>578</v>
    <v>58.86</v>
    <v>55.02</v>
    <v>1484</v>
    <v>734170882</v>
  </rv>
  <rv s="1">
    <v>9-2-2023</v>
    <v>878.9</v>
    <v>578</v>
    <v>880</v>
    <v>817.4</v>
    <v>1049</v>
    <v>20014987</v>
  </rv>
  <rv s="1">
    <v>9-2-2023</v>
    <v>1933</v>
    <v>578</v>
    <v>1937</v>
    <v>1900</v>
    <v>1100</v>
    <v>16253750</v>
  </rv>
  <rv s="1">
    <v>9-2-2023</v>
    <v>2527</v>
    <v>578</v>
    <v>2530</v>
    <v>2502</v>
    <v>961</v>
    <v>9386684</v>
  </rv>
  <rv s="1">
    <v>8-2-2023</v>
    <v>4.1900000000000004</v>
    <v>580</v>
    <v>4.2</v>
    <v>4.09</v>
    <v>2019</v>
    <v>4012980384</v>
  </rv>
  <rv s="1">
    <v>8-2-2023</v>
    <v>10.4</v>
    <v>580</v>
    <v>10.5</v>
    <v>9.9700000000000006</v>
    <v>1744</v>
    <v>1647812570</v>
  </rv>
  <rv s="1">
    <v>8-2-2023</v>
    <v>58.9</v>
    <v>580</v>
    <v>59</v>
    <v>55</v>
    <v>1578</v>
    <v>408170783</v>
  </rv>
  <rv s="1">
    <v>8-2-2023</v>
    <v>877.8</v>
    <v>580</v>
    <v>880</v>
    <v>820.1</v>
    <v>1178</v>
    <v>35889372</v>
  </rv>
  <rv s="1">
    <v>8-2-2023</v>
    <v>1938</v>
    <v>580</v>
    <v>1941</v>
    <v>1870</v>
    <v>1173</v>
    <v>14596066</v>
  </rv>
  <rv s="1">
    <v>8-2-2023</v>
    <v>2539</v>
    <v>580</v>
    <v>2542</v>
    <v>2535</v>
    <v>1056</v>
    <v>10543988</v>
  </rv>
  <rv s="1">
    <v>7-2-2023</v>
    <v>4.18</v>
    <v>582</v>
    <v>4.1900000000000004</v>
    <v>4.17</v>
    <v>2030</v>
    <v>3925428137</v>
  </rv>
  <rv s="1">
    <v>7-2-2023</v>
    <v>10.6</v>
    <v>582</v>
    <v>10.64</v>
    <v>10.5</v>
    <v>1751</v>
    <v>1639090889</v>
  </rv>
  <rv s="1">
    <v>7-2-2023</v>
    <v>57.83</v>
    <v>582</v>
    <v>57.85</v>
    <v>57.8</v>
    <v>1651</v>
    <v>638660183</v>
  </rv>
  <rv s="1">
    <v>7-2-2023</v>
    <v>878.7</v>
    <v>582</v>
    <v>880.6</v>
    <v>825.1</v>
    <v>1175</v>
    <v>35895159</v>
  </rv>
  <rv s="1">
    <v>7-2-2023</v>
    <v>1888</v>
    <v>582</v>
    <v>1940</v>
    <v>1821</v>
    <v>1135</v>
    <v>15174033</v>
  </rv>
  <rv s="1">
    <v>7-2-2023</v>
    <v>2488</v>
    <v>582</v>
    <v>2499</v>
    <v>2403</v>
    <v>986</v>
    <v>9217952</v>
  </rv>
  <rv s="1">
    <v>6-2-2023</v>
    <v>4.04</v>
    <v>584</v>
    <v>4.13</v>
    <v>4.01</v>
    <v>2075</v>
    <v>6213640948</v>
  </rv>
  <rv s="1">
    <v>6-2-2023</v>
    <v>10.49</v>
    <v>584</v>
    <v>10.57</v>
    <v>9.8000000000000007</v>
    <v>1871</v>
    <v>2433120073</v>
  </rv>
  <rv s="1">
    <v>6-2-2023</v>
    <v>57.65</v>
    <v>584</v>
    <v>57.79</v>
    <v>54.72</v>
    <v>1717</v>
    <v>467447193</v>
  </rv>
  <rv s="1">
    <v>6-2-2023</v>
    <v>870</v>
    <v>584</v>
    <v>878.2</v>
    <v>837.1</v>
    <v>1245</v>
    <v>47004579</v>
  </rv>
  <rv s="1">
    <v>6-2-2023</v>
    <v>1850</v>
    <v>584</v>
    <v>1888</v>
    <v>1849</v>
    <v>1160</v>
    <v>17942662</v>
  </rv>
  <rv s="1">
    <v>6-2-2023</v>
    <v>2467</v>
    <v>584</v>
    <v>2480</v>
    <v>2450</v>
    <v>1042</v>
    <v>12868880</v>
  </rv>
  <rv s="1">
    <v>5-2-2023</v>
    <v>4.08</v>
    <v>586</v>
    <v>4.0999999999999996</v>
    <v>4.01</v>
    <v>2337</v>
    <v>7820300457</v>
  </rv>
  <rv s="1">
    <v>5-2-2023</v>
    <v>10.5</v>
    <v>586</v>
    <v>10.58</v>
    <v>10.33</v>
    <v>1980</v>
    <v>2961976372</v>
  </rv>
  <rv s="1">
    <v>5-2-2023</v>
    <v>57.5</v>
    <v>586</v>
    <v>57.89</v>
    <v>55.32</v>
    <v>1830</v>
    <v>627143651</v>
  </rv>
  <rv s="1">
    <v>5-2-2023</v>
    <v>879.7</v>
    <v>586</v>
    <v>880.2</v>
    <v>879.5</v>
    <v>1305</v>
    <v>36302782</v>
  </rv>
  <rv s="1">
    <v>5-2-2023</v>
    <v>1959</v>
    <v>586</v>
    <v>1960</v>
    <v>1887</v>
    <v>1344</v>
    <v>17594432</v>
  </rv>
  <rv s="1">
    <v>5-2-2023</v>
    <v>2431</v>
    <v>586</v>
    <v>2432</v>
    <v>2421</v>
    <v>1169</v>
    <v>16780910</v>
  </rv>
  <rv s="1">
    <v>4-2-2023</v>
    <v>4.16</v>
    <v>588</v>
    <v>4.18</v>
    <v>4.01</v>
    <v>2572</v>
    <v>5546897268</v>
  </rv>
  <rv s="1">
    <v>4-2-2023</v>
    <v>10.58</v>
    <v>588</v>
    <v>10.6</v>
    <v>10.25</v>
    <v>2193</v>
    <v>2114080680</v>
  </rv>
  <rv s="1">
    <v>4-2-2023</v>
    <v>58.5</v>
    <v>588</v>
    <v>59.04</v>
    <v>55.37</v>
    <v>1992</v>
    <v>571382275</v>
  </rv>
  <rv s="1">
    <v>4-2-2023</v>
    <v>878.8</v>
    <v>588</v>
    <v>881.4</v>
    <v>823.5</v>
    <v>1374</v>
    <v>38082044</v>
  </rv>
  <rv s="1">
    <v>4-2-2023</v>
    <v>1943</v>
    <v>588</v>
    <v>1944</v>
    <v>1905</v>
    <v>1442</v>
    <v>16947038</v>
  </rv>
  <rv s="1">
    <v>4-2-2023</v>
    <v>2419</v>
    <v>588</v>
    <v>2420</v>
    <v>2400</v>
    <v>1250</v>
    <v>10565470</v>
  </rv>
  <rv s="1">
    <v>3-2-2023</v>
    <v>4.1900000000000004</v>
    <v>590</v>
    <v>4.2</v>
    <v>4.17</v>
    <v>2086</v>
    <v>4261307007</v>
  </rv>
  <rv s="1">
    <v>3-2-2023</v>
    <v>10.62</v>
    <v>590</v>
    <v>10.64</v>
    <v>10.07</v>
    <v>1849</v>
    <v>2434526988</v>
  </rv>
  <rv s="1">
    <v>3-2-2023</v>
    <v>59.06</v>
    <v>590</v>
    <v>59.08</v>
    <v>58</v>
    <v>1695</v>
    <v>486531791</v>
  </rv>
  <rv s="1">
    <v>3-2-2023</v>
    <v>881.5</v>
    <v>590</v>
    <v>881.7</v>
    <v>830</v>
    <v>1227</v>
    <v>39026201</v>
  </rv>
  <rv s="1">
    <v>3-2-2023</v>
    <v>1795</v>
    <v>590</v>
    <v>1800</v>
    <v>1786</v>
    <v>1261</v>
    <v>27176598</v>
  </rv>
  <rv s="1">
    <v>3-2-2023</v>
    <v>2420</v>
    <v>590</v>
    <v>2421</v>
    <v>2396</v>
    <v>1158</v>
    <v>14052901</v>
  </rv>
  <rv s="1">
    <v>2-2-2023</v>
    <v>4.21</v>
    <v>592</v>
    <v>4.24</v>
    <v>4.03</v>
    <v>1909</v>
    <v>3613390324</v>
  </rv>
  <rv s="1">
    <v>2-2-2023</v>
    <v>10.28</v>
    <v>592</v>
    <v>10.52</v>
    <v>9.7899999999999991</v>
    <v>1729</v>
    <v>2601792706</v>
  </rv>
  <rv s="1">
    <v>2-2-2023</v>
    <v>56.18</v>
    <v>592</v>
    <v>58.74</v>
    <v>56</v>
    <v>1606</v>
    <v>734994590</v>
  </rv>
  <rv s="1">
    <v>2-2-2023</v>
    <v>882.1</v>
    <v>592</v>
    <v>882.6</v>
    <v>853</v>
    <v>1194</v>
    <v>55266111</v>
  </rv>
  <rv s="1">
    <v>2-2-2023</v>
    <v>1853</v>
    <v>592</v>
    <v>1894</v>
    <v>1778</v>
    <v>1157</v>
    <v>37063032</v>
  </rv>
  <rv s="1">
    <v>2-2-2023</v>
    <v>2380</v>
    <v>592</v>
    <v>2382</v>
    <v>2366</v>
    <v>1004</v>
    <v>10561664</v>
  </rv>
  <rv s="1">
    <v>1-2-2023</v>
    <v>4.24</v>
    <v>594</v>
    <v>4.25</v>
    <v>4.22</v>
    <v>2027</v>
    <v>3830493317</v>
  </rv>
  <rv s="1">
    <v>1-2-2023</v>
    <v>10.25</v>
    <v>594</v>
    <v>10.37</v>
    <v>9.8000000000000007</v>
    <v>1816</v>
    <v>2109578236</v>
  </rv>
  <rv s="1">
    <v>1-2-2023</v>
    <v>57.5</v>
    <v>594</v>
    <v>59.1</v>
    <v>56.15</v>
    <v>1666</v>
    <v>665371762</v>
  </rv>
  <rv s="1">
    <v>1-2-2023</v>
    <v>883.7</v>
    <v>594</v>
    <v>885.5</v>
    <v>826.5</v>
    <v>1194</v>
    <v>39483054</v>
  </rv>
  <rv s="1">
    <v>1-2-2023</v>
    <v>1830</v>
    <v>594</v>
    <v>1895</v>
    <v>1750</v>
    <v>1168</v>
    <v>21920118</v>
  </rv>
  <rv s="1">
    <v>1-2-2023</v>
    <v>2322</v>
    <v>594</v>
    <v>2358</v>
    <v>2299</v>
    <v>1077</v>
    <v>15188338</v>
  </rv>
  <rv s="1">
    <v>31-1-2023</v>
    <v>4.2</v>
    <v>596</v>
    <v>4.2699999999999996</v>
    <v>4.0999999999999996</v>
    <v>2055</v>
    <v>3707896061</v>
  </rv>
  <rv s="1">
    <v>31-1-2023</v>
    <v>10.4</v>
    <v>596</v>
    <v>10.52</v>
    <v>10.3</v>
    <v>1789</v>
    <v>2160492912</v>
  </rv>
  <rv s="1">
    <v>31-1-2023</v>
    <v>58.98</v>
    <v>596</v>
    <v>59</v>
    <v>57</v>
    <v>1639</v>
    <v>461399762</v>
  </rv>
  <rv s="1">
    <v>31-1-2023</v>
    <v>889.8</v>
    <v>596</v>
    <v>892.4</v>
    <v>860</v>
    <v>1211</v>
    <v>41252871</v>
  </rv>
  <rv s="1">
    <v>31-1-2023</v>
    <v>1900</v>
    <v>596</v>
    <v>1989</v>
    <v>1851</v>
    <v>1278</v>
    <v>21792466</v>
  </rv>
  <rv s="1">
    <v>31-1-2023</v>
    <v>2412</v>
    <v>596</v>
    <v>2416</v>
    <v>2399</v>
    <v>1078</v>
    <v>8184168</v>
  </rv>
  <rv s="1">
    <v>30-1-2023</v>
    <v>4.2300000000000004</v>
    <v>598</v>
    <v>4.24</v>
    <v>4.1100000000000003</v>
    <v>2099</v>
    <v>3703768961</v>
  </rv>
  <rv s="1">
    <v>30-1-2023</v>
    <v>9.9499999999999993</v>
    <v>598</v>
    <v>10.37</v>
    <v>9.9499999999999993</v>
    <v>1795</v>
    <v>2014981700</v>
  </rv>
  <rv s="1">
    <v>30-1-2023</v>
    <v>58.66</v>
    <v>598</v>
    <v>58.7</v>
    <v>56.96</v>
    <v>1621</v>
    <v>464862354</v>
  </rv>
  <rv s="1">
    <v>30-1-2023</v>
    <v>899.8</v>
    <v>598</v>
    <v>904</v>
    <v>869</v>
    <v>1146</v>
    <v>27636607</v>
  </rv>
  <rv s="1">
    <v>30-1-2023</v>
    <v>2150</v>
    <v>598</v>
    <v>2150</v>
    <v>2150</v>
    <v>1181</v>
    <v>17021427</v>
  </rv>
  <rv s="1">
    <v>30-1-2023</v>
    <v>2408</v>
    <v>598</v>
    <v>2420</v>
    <v>2395</v>
    <v>1025</v>
    <v>9878133</v>
  </rv>
  <rv s="1">
    <v>29-1-2023</v>
    <v>4.1500000000000004</v>
    <v>600</v>
    <v>4.22</v>
    <v>4.1100000000000003</v>
    <v>2553</v>
    <v>5018523208</v>
  </rv>
  <rv s="1">
    <v>29-1-2023</v>
    <v>10.37</v>
    <v>600</v>
    <v>10.45</v>
    <v>10.130000000000001</v>
    <v>2178</v>
    <v>2478061456</v>
  </rv>
  <rv s="1">
    <v>29-1-2023</v>
    <v>58.69</v>
    <v>600</v>
    <v>58.86</v>
    <v>57.31</v>
    <v>1990</v>
    <v>572620197</v>
  </rv>
  <rv s="1">
    <v>29-1-2023</v>
    <v>909.6</v>
    <v>600</v>
    <v>912.5</v>
    <v>899</v>
    <v>1458</v>
    <v>43951733</v>
  </rv>
  <rv s="1">
    <v>29-1-2023</v>
    <v>2100</v>
    <v>600</v>
    <v>2170</v>
    <v>2020</v>
    <v>1496</v>
    <v>24526639</v>
  </rv>
  <rv s="1">
    <v>29-1-2023</v>
    <v>2416</v>
    <v>600</v>
    <v>2432</v>
    <v>2387</v>
    <v>1347</v>
    <v>11045599</v>
  </rv>
  <rv s="1">
    <v>28-1-2023</v>
    <v>4.26</v>
    <v>602</v>
    <v>4.2699999999999996</v>
    <v>4.22</v>
    <v>2485</v>
    <v>3707017640</v>
  </rv>
  <rv s="1">
    <v>28-1-2023</v>
    <v>10.56</v>
    <v>602</v>
    <v>10.83</v>
    <v>10.06</v>
    <v>2199</v>
    <v>2354176230</v>
  </rv>
  <rv s="1">
    <v>28-1-2023</v>
    <v>59.23</v>
    <v>602</v>
    <v>59.69</v>
    <v>56.92</v>
    <v>1969</v>
    <v>411980342</v>
  </rv>
  <rv s="1">
    <v>28-1-2023</v>
    <v>918.9</v>
    <v>602</v>
    <v>919.2</v>
    <v>916.7</v>
    <v>1373</v>
    <v>37695881</v>
  </rv>
  <rv s="1">
    <v>28-1-2023</v>
    <v>2246</v>
    <v>602</v>
    <v>2250</v>
    <v>2091</v>
    <v>1362</v>
    <v>20245995</v>
  </rv>
  <rv s="1">
    <v>28-1-2023</v>
    <v>2476</v>
    <v>602</v>
    <v>2482</v>
    <v>2414</v>
    <v>1264</v>
    <v>13940974</v>
  </rv>
  <rv s="1">
    <v>27-1-2023</v>
    <v>4.25</v>
    <v>604</v>
    <v>4.28</v>
    <v>4.21</v>
    <v>2078</v>
    <v>3970650661</v>
  </rv>
  <rv s="1">
    <v>27-1-2023</v>
    <v>10.72</v>
    <v>604</v>
    <v>10.81</v>
    <v>10.220000000000001</v>
    <v>1782</v>
    <v>2580292807</v>
  </rv>
  <rv s="1">
    <v>27-1-2023</v>
    <v>59.88</v>
    <v>604</v>
    <v>59.91</v>
    <v>56.68</v>
    <v>1616</v>
    <v>443373538</v>
  </rv>
  <rv s="1">
    <v>27-1-2023</v>
    <v>922.7</v>
    <v>604</v>
    <v>923.5</v>
    <v>908.8</v>
    <v>1172</v>
    <v>28161199</v>
  </rv>
  <rv s="1">
    <v>27-1-2023</v>
    <v>2284</v>
    <v>604</v>
    <v>2286</v>
    <v>2256</v>
    <v>1229</v>
    <v>18335316</v>
  </rv>
  <rv s="1">
    <v>27-1-2023</v>
    <v>2472</v>
    <v>604</v>
    <v>2475</v>
    <v>2450</v>
    <v>1038</v>
    <v>10475265</v>
  </rv>
  <rv s="1">
    <v>26-1-2023</v>
    <v>4.28</v>
    <v>606</v>
    <v>4.3</v>
    <v>4.1100000000000003</v>
    <v>1950</v>
    <v>3860518950</v>
  </rv>
  <rv s="1">
    <v>26-1-2023</v>
    <v>10.7</v>
    <v>606</v>
    <v>10.73</v>
    <v>10.68</v>
    <v>1743</v>
    <v>1697960327</v>
  </rv>
  <rv s="1">
    <v>26-1-2023</v>
    <v>58.91</v>
    <v>606</v>
    <v>60.35</v>
    <v>56.37</v>
    <v>1610</v>
    <v>370664820</v>
  </rv>
  <rv s="1">
    <v>26-1-2023</v>
    <v>939.9</v>
    <v>606</v>
    <v>952.2</v>
    <v>924.9</v>
    <v>1189</v>
    <v>22080036</v>
  </rv>
  <rv s="1">
    <v>26-1-2023</v>
    <v>2287</v>
    <v>606</v>
    <v>2296</v>
    <v>2106</v>
    <v>1160</v>
    <v>16679499</v>
  </rv>
  <rv s="1">
    <v>26-1-2023</v>
    <v>2488</v>
    <v>606</v>
    <v>2489</v>
    <v>2487</v>
    <v>1046</v>
    <v>7355871</v>
  </rv>
  <rv s="1">
    <v>25-1-2023</v>
    <v>4.29</v>
    <v>608</v>
    <v>4.37</v>
    <v>4.0599999999999996</v>
    <v>1914</v>
    <v>4505853092</v>
  </rv>
  <rv s="1">
    <v>25-1-2023</v>
    <v>10.64</v>
    <v>608</v>
    <v>10.78</v>
    <v>10</v>
    <v>1685</v>
    <v>2535767505</v>
  </rv>
  <rv s="1">
    <v>25-1-2023</v>
    <v>58</v>
    <v>608</v>
    <v>60.99</v>
    <v>56.92</v>
    <v>1521</v>
    <v>561520977</v>
  </rv>
  <rv s="1">
    <v>25-1-2023</v>
    <v>893.5</v>
    <v>608</v>
    <v>958.7</v>
    <v>810.1</v>
    <v>1161</v>
    <v>37315742</v>
  </rv>
  <rv s="1">
    <v>25-1-2023</v>
    <v>2192</v>
    <v>608</v>
    <v>2359</v>
    <v>2140</v>
    <v>1154</v>
    <v>17639292</v>
  </rv>
  <rv s="1">
    <v>25-1-2023</v>
    <v>2537</v>
    <v>608</v>
    <v>2544</v>
    <v>2305</v>
    <v>1016</v>
    <v>10500750</v>
  </rv>
  <rv s="1">
    <v>24-1-2023</v>
    <v>4.29</v>
    <v>610</v>
    <v>4.3499999999999996</v>
    <v>4.22</v>
    <v>1924</v>
    <v>3443689565</v>
  </rv>
  <rv s="1">
    <v>24-1-2023</v>
    <v>10.39</v>
    <v>610</v>
    <v>10.5</v>
    <v>10.32</v>
    <v>1630</v>
    <v>1387554107</v>
  </rv>
  <rv s="1">
    <v>24-1-2023</v>
    <v>61.12</v>
    <v>610</v>
    <v>61.19</v>
    <v>56.97</v>
    <v>1497</v>
    <v>442686012</v>
  </rv>
  <rv s="1">
    <v>24-1-2023</v>
    <v>959.4</v>
    <v>610</v>
    <v>960.7</v>
    <v>959.2</v>
    <v>1168</v>
    <v>35164752</v>
  </rv>
  <rv s="1">
    <v>24-1-2023</v>
    <v>2371</v>
    <v>610</v>
    <v>2372</v>
    <v>2367</v>
    <v>1097</v>
    <v>14863355</v>
  </rv>
  <rv s="1">
    <v>24-1-2023</v>
    <v>2500</v>
    <v>610</v>
    <v>2551</v>
    <v>2481</v>
    <v>1011</v>
    <v>11768055</v>
  </rv>
  <rv s="1">
    <v>23-1-2023</v>
    <v>4.22</v>
    <v>612</v>
    <v>4.25</v>
    <v>4.0999999999999996</v>
    <v>1964</v>
    <v>4452941665</v>
  </rv>
  <rv s="1">
    <v>23-1-2023</v>
    <v>10.27</v>
    <v>612</v>
    <v>10.33</v>
    <v>10.18</v>
    <v>1731</v>
    <v>1902050787</v>
  </rv>
  <rv s="1">
    <v>23-1-2023</v>
    <v>60.99</v>
    <v>612</v>
    <v>61.5</v>
    <v>57.72</v>
    <v>1583</v>
    <v>559765442</v>
  </rv>
  <rv s="1">
    <v>23-1-2023</v>
    <v>949.5</v>
    <v>612</v>
    <v>966.8</v>
    <v>947.3</v>
    <v>1200</v>
    <v>33793186</v>
  </rv>
  <rv s="1">
    <v>23-1-2023</v>
    <v>2372</v>
    <v>612</v>
    <v>2373</v>
    <v>2300</v>
    <v>1171</v>
    <v>13179239</v>
  </rv>
  <rv s="1">
    <v>23-1-2023</v>
    <v>2512</v>
    <v>612</v>
    <v>2557</v>
    <v>2474</v>
    <v>1071</v>
    <v>13721647</v>
  </rv>
  <rv s="1">
    <v>22-1-2023</v>
    <v>4.29</v>
    <v>614</v>
    <v>4.3</v>
    <v>4.2699999999999996</v>
    <v>2345</v>
    <v>4940260490</v>
  </rv>
  <rv s="1">
    <v>22-1-2023</v>
    <v>10.29</v>
    <v>614</v>
    <v>10.32</v>
    <v>10.24</v>
    <v>2044</v>
    <v>2076605556</v>
  </rv>
  <rv s="1">
    <v>22-1-2023</v>
    <v>61.77</v>
    <v>614</v>
    <v>61.98</v>
    <v>61.46</v>
    <v>1894</v>
    <v>490453916</v>
  </rv>
  <rv s="1">
    <v>22-1-2023</v>
    <v>971.7</v>
    <v>614</v>
    <v>972.7</v>
    <v>971.4</v>
    <v>1390</v>
    <v>38890967</v>
  </rv>
  <rv s="1">
    <v>22-1-2023</v>
    <v>2399</v>
    <v>614</v>
    <v>2401</v>
    <v>2390</v>
    <v>1416</v>
    <v>20970370</v>
  </rv>
  <rv s="1">
    <v>22-1-2023</v>
    <v>2583</v>
    <v>614</v>
    <v>2589</v>
    <v>2576</v>
    <v>1267</v>
    <v>12549714</v>
  </rv>
  <rv s="1">
    <v>21-1-2023</v>
    <v>4.25</v>
    <v>616</v>
    <v>4.29</v>
    <v>4.21</v>
    <v>2324</v>
    <v>4257590614</v>
  </rv>
  <rv s="1">
    <v>21-1-2023</v>
    <v>10.23</v>
    <v>616</v>
    <v>10.26</v>
    <v>9.98</v>
    <v>1926</v>
    <v>2039300431</v>
  </rv>
  <rv s="1">
    <v>21-1-2023</v>
    <v>62.5</v>
    <v>616</v>
    <v>62.79</v>
    <v>62.23</v>
    <v>1781</v>
    <v>346738308</v>
  </rv>
  <rv s="1">
    <v>21-1-2023</v>
    <v>973.7</v>
    <v>616</v>
    <v>974.9</v>
    <v>937.7</v>
    <v>1336</v>
    <v>37481788</v>
  </rv>
  <rv s="1">
    <v>21-1-2023</v>
    <v>2398</v>
    <v>616</v>
    <v>2401</v>
    <v>2142</v>
    <v>1382</v>
    <v>16096424</v>
  </rv>
  <rv s="1">
    <v>21-1-2023</v>
    <v>2590</v>
    <v>616</v>
    <v>2590</v>
    <v>2588</v>
    <v>1214</v>
    <v>7475283</v>
  </rv>
  <rv s="1">
    <v>20-1-2023</v>
    <v>4.2699999999999996</v>
    <v>618</v>
    <v>4.29</v>
    <v>4.1900000000000004</v>
    <v>1934</v>
    <v>3987606548</v>
  </rv>
  <rv s="1">
    <v>20-1-2023</v>
    <v>10.34</v>
    <v>618</v>
    <v>10.36</v>
    <v>10.3</v>
    <v>1639</v>
    <v>1676580393</v>
  </rv>
  <rv s="1">
    <v>20-1-2023</v>
    <v>62.4</v>
    <v>618</v>
    <v>63.04</v>
    <v>58.74</v>
    <v>1550</v>
    <v>571661817</v>
  </rv>
  <rv s="1">
    <v>20-1-2023</v>
    <v>975.9</v>
    <v>618</v>
    <v>977.1</v>
    <v>941.8</v>
    <v>1162</v>
    <v>32239864</v>
  </rv>
  <rv s="1">
    <v>20-1-2023</v>
    <v>2349</v>
    <v>618</v>
    <v>2395</v>
    <v>2347</v>
    <v>1154</v>
    <v>13555446</v>
  </rv>
  <rv s="1">
    <v>20-1-2023</v>
    <v>2595</v>
    <v>618</v>
    <v>2598</v>
    <v>2590</v>
    <v>1036</v>
    <v>8805308</v>
  </rv>
  <rv s="1">
    <v>19-1-2023</v>
    <v>4.24</v>
    <v>620</v>
    <v>4.26</v>
    <v>4.2</v>
    <v>1878</v>
    <v>4446547463</v>
  </rv>
  <rv s="1">
    <v>19-1-2023</v>
    <v>10.3</v>
    <v>620</v>
    <v>10.34</v>
    <v>10.26</v>
    <v>1677</v>
    <v>1919672693</v>
  </rv>
  <rv s="1">
    <v>19-1-2023</v>
    <v>62.69</v>
    <v>620</v>
    <v>62.8</v>
    <v>61.5</v>
    <v>1526</v>
    <v>665089688</v>
  </rv>
  <rv s="1">
    <v>19-1-2023</v>
    <v>979.9</v>
    <v>620</v>
    <v>981.6</v>
    <v>933.9</v>
    <v>1176</v>
    <v>31254665</v>
  </rv>
  <rv s="1">
    <v>19-1-2023</v>
    <v>2350</v>
    <v>620</v>
    <v>2399</v>
    <v>2250</v>
    <v>1227</v>
    <v>25762025</v>
  </rv>
  <rv s="1">
    <v>19-1-2023</v>
    <v>2578</v>
    <v>620</v>
    <v>2580</v>
    <v>2500</v>
    <v>1055</v>
    <v>13360689</v>
  </rv>
  <rv s="1">
    <v>18-1-2023</v>
    <v>4.26</v>
    <v>622</v>
    <v>4.28</v>
    <v>4.18</v>
    <v>1851</v>
    <v>5335107632</v>
  </rv>
  <rv s="1">
    <v>18-1-2023</v>
    <v>9.7799999999999994</v>
    <v>622</v>
    <v>10.27</v>
    <v>9.5299999999999994</v>
    <v>1585</v>
    <v>2869279563</v>
  </rv>
  <rv s="1">
    <v>18-1-2023</v>
    <v>59.96</v>
    <v>622</v>
    <v>60</v>
    <v>57.16</v>
    <v>1489</v>
    <v>960677572</v>
  </rv>
  <rv s="1">
    <v>18-1-2023</v>
    <v>971.8</v>
    <v>622</v>
    <v>980.8</v>
    <v>955</v>
    <v>1126</v>
    <v>35760427</v>
  </rv>
  <rv s="1">
    <v>18-1-2023</v>
    <v>2398</v>
    <v>622</v>
    <v>2403</v>
    <v>2381</v>
    <v>1138</v>
    <v>16038639</v>
  </rv>
  <rv s="1">
    <v>18-1-2023</v>
    <v>2592</v>
    <v>622</v>
    <v>2599</v>
    <v>2544</v>
    <v>1023</v>
    <v>10722847</v>
  </rv>
  <rv s="1">
    <v>17-1-2023</v>
    <v>4.28</v>
    <v>624</v>
    <v>4.3099999999999996</v>
    <v>4.22</v>
    <v>2080</v>
    <v>4849808531</v>
  </rv>
  <rv s="1">
    <v>17-1-2023</v>
    <v>10.3</v>
    <v>624</v>
    <v>10.35</v>
    <v>10.28</v>
    <v>1895</v>
    <v>1827738928</v>
  </rv>
  <rv s="1">
    <v>17-1-2023</v>
    <v>59.82</v>
    <v>624</v>
    <v>59.96</v>
    <v>59.6</v>
    <v>1650</v>
    <v>504899016</v>
  </rv>
  <rv s="1">
    <v>17-1-2023</v>
    <v>980.9</v>
    <v>624</v>
    <v>983.2</v>
    <v>958.6</v>
    <v>1239</v>
    <v>38355395</v>
  </rv>
  <rv s="1">
    <v>17-1-2023</v>
    <v>2403</v>
    <v>624</v>
    <v>2407</v>
    <v>2352</v>
    <v>1169</v>
    <v>13422729</v>
  </rv>
  <rv s="1">
    <v>17-1-2023</v>
    <v>2602</v>
    <v>624</v>
    <v>2625</v>
    <v>2572</v>
    <v>1083</v>
    <v>8957646</v>
  </rv>
  <rv s="1">
    <v>16-1-2023</v>
    <v>4.3499999999999996</v>
    <v>626</v>
    <v>4.3600000000000003</v>
    <v>4.3</v>
    <v>2163</v>
    <v>4047240555</v>
  </rv>
  <rv s="1">
    <v>16-1-2023</v>
    <v>10.38</v>
    <v>626</v>
    <v>10.4</v>
    <v>10.3</v>
    <v>1808</v>
    <v>1899979575</v>
  </rv>
  <rv s="1">
    <v>16-1-2023</v>
    <v>59.8</v>
    <v>626</v>
    <v>60.6</v>
    <v>59.6</v>
    <v>1678</v>
    <v>579063211</v>
  </rv>
  <rv s="1">
    <v>16-1-2023</v>
    <v>993.5</v>
    <v>626</v>
    <v>994</v>
    <v>990</v>
    <v>1246</v>
    <v>26162065</v>
  </rv>
  <rv s="1">
    <v>16-1-2023</v>
    <v>2417</v>
    <v>626</v>
    <v>2427</v>
    <v>2416</v>
    <v>1268</v>
    <v>17104048</v>
  </rv>
  <rv s="1">
    <v>16-1-2023</v>
    <v>2634</v>
    <v>626</v>
    <v>2644</v>
    <v>2624</v>
    <v>1190</v>
    <v>13034263</v>
  </rv>
  <rv s="1">
    <v>15-1-2023</v>
    <v>4.3899999999999997</v>
    <v>628</v>
    <v>4.5199999999999996</v>
    <v>4.25</v>
    <v>2552</v>
    <v>6323010413</v>
  </rv>
  <rv s="1">
    <v>15-1-2023</v>
    <v>10.5</v>
    <v>628</v>
    <v>10.52</v>
    <v>10.37</v>
    <v>2302</v>
    <v>2935650130</v>
  </rv>
  <rv s="1">
    <v>15-1-2023</v>
    <v>62.8</v>
    <v>628</v>
    <v>63.49</v>
    <v>60.79</v>
    <v>1983</v>
    <v>797161042</v>
  </rv>
  <rv s="1">
    <v>15-1-2023</v>
    <v>994.4</v>
    <v>628</v>
    <v>995.8</v>
    <v>951.4</v>
    <v>1500</v>
    <v>41187616</v>
  </rv>
  <rv s="1">
    <v>15-1-2023</v>
    <v>2429</v>
    <v>628</v>
    <v>2431</v>
    <v>2419</v>
    <v>1473</v>
    <v>14605677</v>
  </rv>
  <rv s="1">
    <v>15-1-2023</v>
    <v>2663</v>
    <v>628</v>
    <v>2665</v>
    <v>2654</v>
    <v>1317</v>
    <v>9320399</v>
  </rv>
  <rv s="1">
    <v>14-1-2023</v>
    <v>4.6399999999999997</v>
    <v>630</v>
    <v>4.67</v>
    <v>4.4000000000000004</v>
    <v>2447</v>
    <v>4923812036</v>
  </rv>
  <rv s="1">
    <v>14-1-2023</v>
    <v>10.4</v>
    <v>630</v>
    <v>10.5</v>
    <v>10.26</v>
    <v>2092</v>
    <v>2495910310</v>
  </rv>
  <rv s="1">
    <v>14-1-2023</v>
    <v>63.46</v>
    <v>630</v>
    <v>63.53</v>
    <v>62.5</v>
    <v>1912</v>
    <v>524074444</v>
  </rv>
  <rv s="1">
    <v>14-1-2023</v>
    <v>997.1</v>
    <v>630</v>
    <v>997.4</v>
    <v>961.4</v>
    <v>1511</v>
    <v>38366065</v>
  </rv>
  <rv s="1">
    <v>14-1-2023</v>
    <v>2411</v>
    <v>630</v>
    <v>2415</v>
    <v>2324</v>
    <v>1522</v>
    <v>25690938</v>
  </rv>
  <rv s="1">
    <v>14-1-2023</v>
    <v>2665</v>
    <v>630</v>
    <v>2665</v>
    <v>2665</v>
    <v>1337</v>
    <v>12550719</v>
  </rv>
  <rv s="1">
    <v>13-1-2023</v>
    <v>4.5999999999999996</v>
    <v>632</v>
    <v>4.5999999999999996</v>
    <v>4.5599999999999996</v>
    <v>2096</v>
    <v>5033146894</v>
  </rv>
  <rv s="1">
    <v>13-1-2023</v>
    <v>10.16</v>
    <v>632</v>
    <v>10.3</v>
    <v>10.119999999999999</v>
    <v>1810</v>
    <v>2379588814</v>
  </rv>
  <rv s="1">
    <v>13-1-2023</v>
    <v>63.72</v>
    <v>632</v>
    <v>63.74</v>
    <v>63.38</v>
    <v>1614</v>
    <v>463542340</v>
  </rv>
  <rv s="1">
    <v>13-1-2023</v>
    <v>998.2</v>
    <v>632</v>
    <v>998.9</v>
    <v>998.1</v>
    <v>1309</v>
    <v>43557614</v>
  </rv>
  <rv s="1">
    <v>13-1-2023</v>
    <v>2413</v>
    <v>632</v>
    <v>2414</v>
    <v>2407</v>
    <v>1263</v>
    <v>19271687</v>
  </rv>
  <rv s="1">
    <v>13-1-2023</v>
    <v>2669</v>
    <v>632</v>
    <v>2669</v>
    <v>2669</v>
    <v>1122</v>
    <v>18574935</v>
  </rv>
  <rv s="1">
    <v>12-1-2023</v>
    <v>4.49</v>
    <v>634</v>
    <v>4.49</v>
    <v>4.4800000000000004</v>
    <v>1938</v>
    <v>3898047924</v>
  </rv>
  <rv s="1">
    <v>12-1-2023</v>
    <v>10.119999999999999</v>
    <v>634</v>
    <v>10.130000000000001</v>
    <v>10.09</v>
    <v>1661</v>
    <v>1684223036</v>
  </rv>
  <rv s="1">
    <v>12-1-2023</v>
    <v>63.87</v>
    <v>634</v>
    <v>63.9</v>
    <v>63.5</v>
    <v>1507</v>
    <v>492987719</v>
  </rv>
  <rv s="1">
    <v>12-1-2023</v>
    <v>1001</v>
    <v>634</v>
    <v>1003</v>
    <v>934.5</v>
    <v>1228</v>
    <v>35542312</v>
  </rv>
  <rv s="1">
    <v>12-1-2023</v>
    <v>2415</v>
    <v>634</v>
    <v>2435</v>
    <v>2399</v>
    <v>1146</v>
    <v>16702435</v>
  </rv>
  <rv s="1">
    <v>12-1-2023</v>
    <v>2664</v>
    <v>634</v>
    <v>2669</v>
    <v>2484</v>
    <v>1052</v>
    <v>15234920</v>
  </rv>
  <rv s="1">
    <v>11-1-2023</v>
    <v>4.5999999999999996</v>
    <v>636</v>
    <v>4.62</v>
    <v>4.49</v>
    <v>1902</v>
    <v>3603649837</v>
  </rv>
  <rv s="1">
    <v>11-1-2023</v>
    <v>10.19</v>
    <v>636</v>
    <v>10.25</v>
    <v>10.16</v>
    <v>1671</v>
    <v>1813319490</v>
  </rv>
  <rv s="1">
    <v>11-1-2023</v>
    <v>65.5</v>
    <v>636</v>
    <v>65.61</v>
    <v>64.989999999999995</v>
    <v>1519</v>
    <v>310030761</v>
  </rv>
  <rv s="1">
    <v>11-1-2023</v>
    <v>1008</v>
    <v>636</v>
    <v>1012</v>
    <v>938.3</v>
    <v>1167</v>
    <v>30125358</v>
  </rv>
  <rv s="1">
    <v>11-1-2023</v>
    <v>2457</v>
    <v>636</v>
    <v>2471</v>
    <v>2320</v>
    <v>1194</v>
    <v>13834196</v>
  </rv>
  <rv s="1">
    <v>11-1-2023</v>
    <v>2673</v>
    <v>636</v>
    <v>2685</v>
    <v>2562</v>
    <v>1059</v>
    <v>13869813</v>
  </rv>
  <rv s="1">
    <v>10-1-2023</v>
    <v>4.5999999999999996</v>
    <v>638</v>
    <v>4.63</v>
    <v>4.21</v>
    <v>1883</v>
    <v>4735281690</v>
  </rv>
  <rv s="1">
    <v>10-1-2023</v>
    <v>10.26</v>
    <v>638</v>
    <v>10.29</v>
    <v>9.9</v>
    <v>1688</v>
    <v>2087874845</v>
  </rv>
  <rv s="1">
    <v>10-1-2023</v>
    <v>63.97</v>
    <v>638</v>
    <v>64.2</v>
    <v>61.14</v>
    <v>1536</v>
    <v>542144311</v>
  </rv>
  <rv s="1">
    <v>10-1-2023</v>
    <v>1003</v>
    <v>638</v>
    <v>1006</v>
    <v>936.2</v>
    <v>1135</v>
    <v>35957512</v>
  </rv>
  <rv s="1">
    <v>10-1-2023</v>
    <v>2469</v>
    <v>638</v>
    <v>2476</v>
    <v>2397</v>
    <v>1184</v>
    <v>20074921</v>
  </rv>
  <rv s="1">
    <v>10-1-2023</v>
    <v>2734</v>
    <v>638</v>
    <v>2737</v>
    <v>2689</v>
    <v>1064</v>
    <v>15847369</v>
  </rv>
  <rv s="1">
    <v>9-1-2023</v>
    <v>4.5</v>
    <v>640</v>
    <v>4.5599999999999996</v>
    <v>4.4400000000000004</v>
    <v>1983</v>
    <v>3304275895</v>
  </rv>
  <rv s="1">
    <v>9-1-2023</v>
    <v>10.27</v>
    <v>640</v>
    <v>10.35</v>
    <v>10.26</v>
    <v>1718</v>
    <v>1572564059</v>
  </rv>
  <rv s="1">
    <v>9-1-2023</v>
    <v>64.209999999999994</v>
    <v>640</v>
    <v>64.23</v>
    <v>63.99</v>
    <v>1563</v>
    <v>453894106</v>
  </rv>
  <rv s="1">
    <v>9-1-2023</v>
    <v>994.4</v>
    <v>640</v>
    <v>994.4</v>
    <v>994.4</v>
    <v>1174</v>
    <v>31896364</v>
  </rv>
  <rv s="1">
    <v>9-1-2023</v>
    <v>2472</v>
    <v>640</v>
    <v>2477</v>
    <v>2451</v>
    <v>1243</v>
    <v>15994801</v>
  </rv>
  <rv s="1">
    <v>9-1-2023</v>
    <v>2682</v>
    <v>640</v>
    <v>2684</v>
    <v>2679</v>
    <v>1081</v>
    <v>11704351</v>
  </rv>
  <rv s="1">
    <v>8-1-2023</v>
    <v>4.41</v>
    <v>642</v>
    <v>4.62</v>
    <v>4.16</v>
    <v>2413</v>
    <v>4230674832</v>
  </rv>
  <rv s="1">
    <v>8-1-2023</v>
    <v>10.4</v>
    <v>642</v>
    <v>10.41</v>
    <v>10.39</v>
    <v>2026</v>
    <v>1645227164</v>
  </rv>
  <rv s="1">
    <v>8-1-2023</v>
    <v>64.23</v>
    <v>642</v>
    <v>65.239999999999995</v>
    <v>63.96</v>
    <v>1821</v>
    <v>478460606</v>
  </rv>
  <rv s="1">
    <v>8-1-2023</v>
    <v>999.4</v>
    <v>642</v>
    <v>1005</v>
    <v>973.97</v>
    <v>1388</v>
    <v>35970184</v>
  </rv>
  <rv s="1">
    <v>8-1-2023</v>
    <v>2467</v>
    <v>642</v>
    <v>2498</v>
    <v>2441</v>
    <v>1437</v>
    <v>16145353</v>
  </rv>
  <rv s="1">
    <v>8-1-2023</v>
    <v>2685</v>
    <v>642</v>
    <v>2694</v>
    <v>2681</v>
    <v>1270</v>
    <v>12451332</v>
  </rv>
  <rv s="1">
    <v>7-1-2023</v>
    <v>4.4800000000000004</v>
    <v>644</v>
    <v>4.5</v>
    <v>4.38</v>
    <v>2212</v>
    <v>5380016913</v>
  </rv>
  <rv s="1">
    <v>7-1-2023</v>
    <v>10.32</v>
    <v>644</v>
    <v>10.36</v>
    <v>10.29</v>
    <v>1871</v>
    <v>2693096213</v>
  </rv>
  <rv s="1">
    <v>7-1-2023</v>
    <v>64.94</v>
    <v>644</v>
    <v>65.239999999999995</v>
    <v>63.1</v>
    <v>1721</v>
    <v>644286720</v>
  </rv>
  <rv s="1">
    <v>7-1-2023</v>
    <v>1002</v>
    <v>644</v>
    <v>1010</v>
    <v>972.8</v>
    <v>1353</v>
    <v>44461667</v>
  </rv>
  <rv s="1">
    <v>7-1-2023</v>
    <v>2401</v>
    <v>644</v>
    <v>2571</v>
    <v>2365</v>
    <v>1291</v>
    <v>24564541</v>
  </rv>
  <rv s="1">
    <v>7-1-2023</v>
    <v>2696</v>
    <v>644</v>
    <v>2724</v>
    <v>2602</v>
    <v>1150</v>
    <v>14844856</v>
  </rv>
  <rv s="1">
    <v>6-1-2023</v>
    <v>4.42</v>
    <v>646</v>
    <v>4.47</v>
    <v>4.2</v>
    <v>2078</v>
    <v>4614529780</v>
  </rv>
  <rv s="1">
    <v>6-1-2023</v>
    <v>10.25</v>
    <v>646</v>
    <v>10.3</v>
    <v>9.83</v>
    <v>1756</v>
    <v>1751477616</v>
  </rv>
  <rv s="1">
    <v>6-1-2023</v>
    <v>65.38</v>
    <v>646</v>
    <v>65.650000000000006</v>
    <v>65.33</v>
    <v>1612</v>
    <v>411086013</v>
  </rv>
  <rv s="1">
    <v>6-1-2023</v>
    <v>1010</v>
    <v>646</v>
    <v>1010</v>
    <v>1010</v>
    <v>1266</v>
    <v>29929725</v>
  </rv>
  <rv s="1">
    <v>6-1-2023</v>
    <v>2569</v>
    <v>646</v>
    <v>2581</v>
    <v>2509</v>
    <v>1261</v>
    <v>13224420</v>
  </rv>
  <rv s="1">
    <v>6-1-2023</v>
    <v>2745</v>
    <v>646</v>
    <v>2746</v>
    <v>2745</v>
    <v>1101</v>
    <v>8333478</v>
  </rv>
  <rv s="1">
    <v>5-1-2023</v>
    <v>4.45</v>
    <v>648</v>
    <v>4.46</v>
    <v>4.38</v>
    <v>2043</v>
    <v>4043597337</v>
  </rv>
  <rv s="1">
    <v>5-1-2023</v>
    <v>10.210000000000001</v>
    <v>648</v>
    <v>10.26</v>
    <v>10.18</v>
    <v>1806</v>
    <v>1392902729</v>
  </rv>
  <rv s="1">
    <v>5-1-2023</v>
    <v>65.8</v>
    <v>648</v>
    <v>65.81</v>
    <v>65.7</v>
    <v>1691</v>
    <v>323728199</v>
  </rv>
  <rv s="1">
    <v>5-1-2023</v>
    <v>1009</v>
    <v>648</v>
    <v>1009</v>
    <v>1008</v>
    <v>1185</v>
    <v>26568072</v>
  </rv>
  <rv s="1">
    <v>5-1-2023</v>
    <v>2600</v>
    <v>648</v>
    <v>2649</v>
    <v>2597</v>
    <v>1227</v>
    <v>11914474</v>
  </rv>
  <rv s="1">
    <v>5-1-2023</v>
    <v>2797</v>
    <v>648</v>
    <v>2800</v>
    <v>2658</v>
    <v>1095</v>
    <v>10704036</v>
  </rv>
  <rv s="1">
    <v>4-1-2023</v>
    <v>4.3899999999999997</v>
    <v>650</v>
    <v>4.45</v>
    <v>4.38</v>
    <v>2160</v>
    <v>4009707379</v>
  </rv>
  <rv s="1">
    <v>4-1-2023</v>
    <v>10.34</v>
    <v>650</v>
    <v>10.42</v>
    <v>10</v>
    <v>1889</v>
    <v>1877929689</v>
  </rv>
  <rv s="1">
    <v>4-1-2023</v>
    <v>63.26</v>
    <v>650</v>
    <v>66.069999999999993</v>
    <v>63.23</v>
    <v>1711</v>
    <v>483259157</v>
  </rv>
  <rv s="1">
    <v>4-1-2023</v>
    <v>996.1</v>
    <v>650</v>
    <v>1017</v>
    <v>970</v>
    <v>1340</v>
    <v>51712567</v>
  </rv>
  <rv s="1">
    <v>4-1-2023</v>
    <v>2689</v>
    <v>650</v>
    <v>2693</v>
    <v>2453</v>
    <v>1331</v>
    <v>20579491</v>
  </rv>
  <rv s="1">
    <v>4-1-2023</v>
    <v>2770</v>
    <v>650</v>
    <v>2837</v>
    <v>2763</v>
    <v>1138</v>
    <v>12513707</v>
  </rv>
  <rv s="1">
    <v>3-1-2023</v>
    <v>4.4000000000000004</v>
    <v>652</v>
    <v>4.41</v>
    <v>4.3899999999999997</v>
    <v>2151</v>
    <v>2969522901</v>
  </rv>
  <rv s="1">
    <v>3-1-2023</v>
    <v>10.4</v>
    <v>652</v>
    <v>10.45</v>
    <v>10.34</v>
    <v>1926</v>
    <v>1577962446</v>
  </rv>
  <rv s="1">
    <v>3-1-2023</v>
    <v>66.41</v>
    <v>652</v>
    <v>66.599999999999994</v>
    <v>63.53</v>
    <v>1684</v>
    <v>361482431</v>
  </rv>
  <rv s="1">
    <v>3-1-2023</v>
    <v>1016</v>
    <v>652</v>
    <v>1018</v>
    <v>1012</v>
    <v>1216</v>
    <v>19075655</v>
  </rv>
  <rv s="1">
    <v>3-1-2023</v>
    <v>2696</v>
    <v>652</v>
    <v>2703</v>
    <v>2553</v>
    <v>1293</v>
    <v>12458431</v>
  </rv>
  <rv s="1">
    <v>3-1-2023</v>
    <v>2762</v>
    <v>652</v>
    <v>2763</v>
    <v>2761</v>
    <v>1083</v>
    <v>9138731</v>
  </rv>
  <rv s="1">
    <v>2-1-2023</v>
    <v>4.43</v>
    <v>654</v>
    <v>4.49</v>
    <v>4.3899999999999997</v>
    <v>2243</v>
    <v>3628640380</v>
  </rv>
  <rv s="1">
    <v>2-1-2023</v>
    <v>10.35</v>
    <v>654</v>
    <v>10.43</v>
    <v>10.02</v>
    <v>1964</v>
    <v>2577154003</v>
  </rv>
  <rv s="1">
    <v>2-1-2023</v>
    <v>66.540000000000006</v>
    <v>654</v>
    <v>66.64</v>
    <v>65.48</v>
    <v>1731</v>
    <v>430645190</v>
  </rv>
  <rv s="1">
    <v>2-1-2023</v>
    <v>1020</v>
    <v>654</v>
    <v>1021</v>
    <v>1000</v>
    <v>1334</v>
    <v>26589732</v>
  </rv>
  <rv s="1">
    <v>2-1-2023</v>
    <v>2694</v>
    <v>654</v>
    <v>2712</v>
    <v>2672</v>
    <v>1321</v>
    <v>13045167</v>
  </rv>
  <rv s="1">
    <v>2-1-2023</v>
    <v>2749</v>
    <v>654</v>
    <v>2750</v>
    <v>2748</v>
    <v>1121</v>
    <v>8328153</v>
  </rv>
  <rv s="1">
    <v>1-1-2023</v>
    <v>4.5</v>
    <v>656</v>
    <v>4.5199999999999996</v>
    <v>4.45</v>
    <v>1855</v>
    <v>3185035716</v>
  </rv>
  <rv s="1">
    <v>1-1-2023</v>
    <v>10.49</v>
    <v>656</v>
    <v>10.51</v>
    <v>10.24</v>
    <v>1669</v>
    <v>1725348411</v>
  </rv>
  <rv s="1">
    <v>1-1-2023</v>
    <v>66.55</v>
    <v>656</v>
    <v>66.66</v>
    <v>63.03</v>
    <v>1510</v>
    <v>374153333</v>
  </rv>
  <rv s="1">
    <v>1-1-2023</v>
    <v>1017</v>
    <v>656</v>
    <v>1020</v>
    <v>991.2</v>
    <v>1146</v>
    <v>27186141</v>
  </rv>
  <rv s="1">
    <v>1-1-2023</v>
    <v>2686</v>
    <v>656</v>
    <v>2713</v>
    <v>2630</v>
    <v>1079</v>
    <v>16305941</v>
  </rv>
  <rv s="1">
    <v>1-1-2023</v>
    <v>2750</v>
    <v>656</v>
    <v>2750</v>
    <v>2750</v>
    <v>924</v>
    <v>7658991</v>
  </rv>
  <rv s="1">
    <v>31-12-2022</v>
    <v>4.4800000000000004</v>
    <v>658</v>
    <v>4.63</v>
    <v>4.38</v>
    <v>1891</v>
    <v>4375998978</v>
  </rv>
  <rv s="1">
    <v>31-12-2022</v>
    <v>10.6</v>
    <v>658</v>
    <v>10.66</v>
    <v>10.58</v>
    <v>1594</v>
    <v>1806339705</v>
  </rv>
  <rv s="1">
    <v>31-12-2022</v>
    <v>66.87</v>
    <v>658</v>
    <v>67.290000000000006</v>
    <v>66.819999999999993</v>
    <v>1388</v>
    <v>344743745</v>
  </rv>
  <rv s="1">
    <v>31-12-2022</v>
    <v>1024</v>
    <v>658</v>
    <v>1025</v>
    <v>1023</v>
    <v>1107</v>
    <v>35123825</v>
  </rv>
  <rv s="1">
    <v>31-12-2022</v>
    <v>2721</v>
    <v>658</v>
    <v>2724</v>
    <v>2659</v>
    <v>1098</v>
    <v>13217662</v>
  </rv>
  <rv s="1">
    <v>31-12-2022</v>
    <v>2750</v>
    <v>658</v>
    <v>2750</v>
    <v>2750</v>
    <v>968</v>
    <v>9651513</v>
  </rv>
  <rv s="1">
    <v>30-12-2022</v>
    <v>4.38</v>
    <v>660</v>
    <v>4.3899999999999997</v>
    <v>4.37</v>
    <v>1986</v>
    <v>3198542056</v>
  </rv>
  <rv s="1">
    <v>30-12-2022</v>
    <v>10.46</v>
    <v>660</v>
    <v>10.48</v>
    <v>10.08</v>
    <v>1771</v>
    <v>1988916960</v>
  </rv>
  <rv s="1">
    <v>30-12-2022</v>
    <v>67.33</v>
    <v>660</v>
    <v>67.44</v>
    <v>63.06</v>
    <v>1565</v>
    <v>398836525</v>
  </rv>
  <rv s="1">
    <v>30-12-2022</v>
    <v>1018</v>
    <v>660</v>
    <v>1019</v>
    <v>1015</v>
    <v>1166</v>
    <v>27932748</v>
  </rv>
  <rv s="1">
    <v>30-12-2022</v>
    <v>2659</v>
    <v>660</v>
    <v>2720</v>
    <v>2652</v>
    <v>1120</v>
    <v>13212601</v>
  </rv>
  <rv s="1">
    <v>30-12-2022</v>
    <v>2748</v>
    <v>660</v>
    <v>2750</v>
    <v>2707</v>
    <v>974</v>
    <v>8045452</v>
  </rv>
  <rv s="1">
    <v>29-12-2022</v>
    <v>4.3499999999999996</v>
    <v>662</v>
    <v>4.38</v>
    <v>4.34</v>
    <v>1816</v>
    <v>2445451259</v>
  </rv>
  <rv s="1">
    <v>29-12-2022</v>
    <v>10.23</v>
    <v>662</v>
    <v>10.24</v>
    <v>10.210000000000001</v>
    <v>1634</v>
    <v>1825778338</v>
  </rv>
  <rv s="1">
    <v>29-12-2022</v>
    <v>65.92</v>
    <v>662</v>
    <v>67.81</v>
    <v>64.5</v>
    <v>1362</v>
    <v>392190004</v>
  </rv>
  <rv s="1">
    <v>29-12-2022</v>
    <v>1009</v>
    <v>662</v>
    <v>1012</v>
    <v>1007</v>
    <v>1048</v>
    <v>31120833</v>
  </rv>
  <rv s="1">
    <v>29-12-2022</v>
    <v>2700</v>
    <v>662</v>
    <v>2706</v>
    <v>2631</v>
    <v>1043</v>
    <v>15121358</v>
  </rv>
  <rv s="1">
    <v>29-12-2022</v>
    <v>2737</v>
    <v>662</v>
    <v>2750</v>
    <v>2729</v>
    <v>836</v>
    <v>9263512</v>
  </rv>
  <rv s="1">
    <v>28-12-2022</v>
    <v>4.3899999999999997</v>
    <v>664</v>
    <v>4.4000000000000004</v>
    <v>4.18</v>
    <v>1887</v>
    <v>3712541093</v>
  </rv>
  <rv s="1">
    <v>28-12-2022</v>
    <v>10.24</v>
    <v>664</v>
    <v>10.33</v>
    <v>10.23</v>
    <v>1642</v>
    <v>2951594316</v>
  </rv>
  <rv s="1">
    <v>28-12-2022</v>
    <v>67.95</v>
    <v>664</v>
    <v>68.09</v>
    <v>61.16</v>
    <v>1409</v>
    <v>468761144</v>
  </rv>
  <rv s="1">
    <v>28-12-2022</v>
    <v>1024</v>
    <v>664</v>
    <v>1025</v>
    <v>1010</v>
    <v>1097</v>
    <v>30490429</v>
  </rv>
  <rv s="1">
    <v>28-12-2022</v>
    <v>2698</v>
    <v>664</v>
    <v>2710</v>
    <v>2665</v>
    <v>1078</v>
    <v>16084107</v>
  </rv>
  <rv s="1">
    <v>28-12-2022</v>
    <v>2759</v>
    <v>664</v>
    <v>2761</v>
    <v>2666</v>
    <v>956</v>
    <v>13025345</v>
  </rv>
  <rv s="1">
    <v>27-12-2022</v>
    <v>4.4000000000000004</v>
    <v>666</v>
    <v>4.41</v>
    <v>4.1900000000000004</v>
    <v>1927</v>
    <v>3779322402</v>
  </rv>
  <rv s="1">
    <v>27-12-2022</v>
    <v>10.52</v>
    <v>666</v>
    <v>10.53</v>
    <v>10.28</v>
    <v>1740</v>
    <v>2353871367</v>
  </rv>
  <rv s="1">
    <v>27-12-2022</v>
    <v>64.099999999999994</v>
    <v>666</v>
    <v>68.650000000000006</v>
    <v>61.06</v>
    <v>1525</v>
    <v>551437252</v>
  </rv>
  <rv s="1">
    <v>27-12-2022</v>
    <v>1030</v>
    <v>666</v>
    <v>1035</v>
    <v>1002</v>
    <v>1156</v>
    <v>30835509</v>
  </rv>
  <rv s="1">
    <v>27-12-2022</v>
    <v>2720</v>
    <v>666</v>
    <v>2724</v>
    <v>2658</v>
    <v>1096</v>
    <v>10768127</v>
  </rv>
  <rv s="1">
    <v>27-12-2022</v>
    <v>2757</v>
    <v>666</v>
    <v>2763</v>
    <v>2672</v>
    <v>934</v>
    <v>6507315</v>
  </rv>
  <rv s="1">
    <v>26-12-2022</v>
    <v>4.3899999999999997</v>
    <v>668</v>
    <v>4.4000000000000004</v>
    <v>4.38</v>
    <v>2016</v>
    <v>3987922274</v>
  </rv>
  <rv s="1">
    <v>26-12-2022</v>
    <v>10.67</v>
    <v>668</v>
    <v>10.69</v>
    <v>10.63</v>
    <v>1807</v>
    <v>1647429993</v>
  </rv>
  <rv s="1">
    <v>26-12-2022</v>
    <v>68.59</v>
    <v>668</v>
    <v>68.97</v>
    <v>65.900000000000006</v>
    <v>1549</v>
    <v>575983579</v>
  </rv>
  <rv s="1">
    <v>26-12-2022</v>
    <v>1032</v>
    <v>668</v>
    <v>1040</v>
    <v>1026</v>
    <v>1173</v>
    <v>31247067</v>
  </rv>
  <rv s="1">
    <v>26-12-2022</v>
    <v>2723</v>
    <v>668</v>
    <v>2727</v>
    <v>2650</v>
    <v>1125</v>
    <v>11787226</v>
  </rv>
  <rv s="1">
    <v>26-12-2022</v>
    <v>2786</v>
    <v>668</v>
    <v>2786</v>
    <v>2786</v>
    <v>997</v>
    <v>7870236</v>
  </rv>
  <rv s="1">
    <v>25-12-2022</v>
    <v>4.41</v>
    <v>670</v>
    <v>4.42</v>
    <v>4.3899999999999997</v>
    <v>1884</v>
    <v>3289035858</v>
  </rv>
  <rv s="1">
    <v>25-12-2022</v>
    <v>10.72</v>
    <v>670</v>
    <v>10.75</v>
    <v>10.55</v>
    <v>1706</v>
    <v>1876552785</v>
  </rv>
  <rv s="1">
    <v>25-12-2022</v>
    <v>68.62</v>
    <v>670</v>
    <v>68.680000000000007</v>
    <v>65.86</v>
    <v>1460</v>
    <v>362188816</v>
  </rv>
  <rv s="1">
    <v>25-12-2022</v>
    <v>1045</v>
    <v>670</v>
    <v>1046</v>
    <v>1043</v>
    <v>1093</v>
    <v>26579827</v>
  </rv>
  <rv s="1">
    <v>25-12-2022</v>
    <v>2727</v>
    <v>670</v>
    <v>2740</v>
    <v>2683</v>
    <v>1107</v>
    <v>18240508</v>
  </rv>
  <rv s="1">
    <v>25-12-2022</v>
    <v>2775</v>
    <v>670</v>
    <v>2776</v>
    <v>2715</v>
    <v>924</v>
    <v>11532469</v>
  </rv>
  <rv s="1">
    <v>24-12-2022</v>
    <v>4.3499999999999996</v>
    <v>672</v>
    <v>4.3600000000000003</v>
    <v>4.32</v>
    <v>2094</v>
    <v>3378188899</v>
  </rv>
  <rv s="1">
    <v>24-12-2022</v>
    <v>10.75</v>
    <v>672</v>
    <v>10.78</v>
    <v>10.68</v>
    <v>1827</v>
    <v>2591170944</v>
  </rv>
  <rv s="1">
    <v>24-12-2022</v>
    <v>65.91</v>
    <v>672</v>
    <v>66.39</v>
    <v>65.900000000000006</v>
    <v>1595</v>
    <v>472754049</v>
  </rv>
  <rv s="1">
    <v>24-12-2022</v>
    <v>1047</v>
    <v>672</v>
    <v>1052</v>
    <v>1040</v>
    <v>1119</v>
    <v>22609567</v>
  </rv>
  <rv s="1">
    <v>24-12-2022</v>
    <v>2741</v>
    <v>672</v>
    <v>2746</v>
    <v>2740</v>
    <v>1132</v>
    <v>11977296</v>
  </rv>
  <rv s="1">
    <v>24-12-2022</v>
    <v>2774</v>
    <v>672</v>
    <v>2776</v>
    <v>2714</v>
    <v>969</v>
    <v>7772796</v>
  </rv>
  <rv s="1">
    <v>23-12-2022</v>
    <v>4.41</v>
    <v>674</v>
    <v>4.49</v>
    <v>4.2699999999999996</v>
    <v>2092</v>
    <v>3845222928</v>
  </rv>
  <rv s="1">
    <v>23-12-2022</v>
    <v>10.72</v>
    <v>674</v>
    <v>10.75</v>
    <v>10.44</v>
    <v>1832</v>
    <v>1688226988</v>
  </rv>
  <rv s="1">
    <v>23-12-2022</v>
    <v>66.14</v>
    <v>674</v>
    <v>66.16</v>
    <v>64.989999999999995</v>
    <v>1544</v>
    <v>467338672</v>
  </rv>
  <rv s="1">
    <v>23-12-2022</v>
    <v>1048</v>
    <v>674</v>
    <v>1049</v>
    <v>995.8</v>
    <v>1206</v>
    <v>35143471</v>
  </rv>
  <rv s="1">
    <v>23-12-2022</v>
    <v>2799</v>
    <v>674</v>
    <v>2810</v>
    <v>2712</v>
    <v>1198</v>
    <v>13539768</v>
  </rv>
  <rv s="1">
    <v>23-12-2022</v>
    <v>2784</v>
    <v>674</v>
    <v>2784</v>
    <v>2784</v>
    <v>1045</v>
    <v>10315293</v>
  </rv>
  <rv s="1">
    <v>22-12-2022</v>
    <v>4.3899999999999997</v>
    <v>676</v>
    <v>4.4000000000000004</v>
    <v>4.38</v>
    <v>2046</v>
    <v>3521881859</v>
  </rv>
  <rv s="1">
    <v>22-12-2022</v>
    <v>10.76</v>
    <v>676</v>
    <v>10.77</v>
    <v>10.72</v>
    <v>1773</v>
    <v>4052065824</v>
  </rv>
  <rv s="1">
    <v>22-12-2022</v>
    <v>65.989999999999995</v>
    <v>676</v>
    <v>66.12</v>
    <v>62.16</v>
    <v>1602</v>
    <v>661250976</v>
  </rv>
  <rv s="1">
    <v>22-12-2022</v>
    <v>1060</v>
    <v>676</v>
    <v>1062</v>
    <v>1058</v>
    <v>1295</v>
    <v>32707081</v>
  </rv>
  <rv s="1">
    <v>22-12-2022</v>
    <v>2720</v>
    <v>676</v>
    <v>2721</v>
    <v>2703</v>
    <v>1239</v>
    <v>21335106</v>
  </rv>
  <rv s="1">
    <v>22-12-2022</v>
    <v>2784</v>
    <v>676</v>
    <v>2786</v>
    <v>2782</v>
    <v>1064</v>
    <v>13019823</v>
  </rv>
  <rv s="1">
    <v>21-12-2022</v>
    <v>4.3899999999999997</v>
    <v>678</v>
    <v>4.4000000000000004</v>
    <v>4.37</v>
    <v>2007</v>
    <v>2976172513</v>
  </rv>
  <rv s="1">
    <v>21-12-2022</v>
    <v>10.79</v>
    <v>678</v>
    <v>10.84</v>
    <v>10.72</v>
    <v>1725</v>
    <v>1539162189</v>
  </rv>
  <rv s="1">
    <v>21-12-2022</v>
    <v>65.97</v>
    <v>678</v>
    <v>66.13</v>
    <v>65.92</v>
    <v>1522</v>
    <v>352599351</v>
  </rv>
  <rv s="1">
    <v>21-12-2022</v>
    <v>1073</v>
    <v>678</v>
    <v>1085</v>
    <v>1066</v>
    <v>1180</v>
    <v>17467168</v>
  </rv>
  <rv s="1">
    <v>21-12-2022</v>
    <v>2700</v>
    <v>678</v>
    <v>2721</v>
    <v>2659</v>
    <v>1158</v>
    <v>14883275</v>
  </rv>
  <rv s="1">
    <v>21-12-2022</v>
    <v>2782</v>
    <v>678</v>
    <v>2792</v>
    <v>2700</v>
    <v>1019</v>
    <v>9192768</v>
  </rv>
  <rv s="1">
    <v>20-12-2022</v>
    <v>4.34</v>
    <v>680</v>
    <v>4.38</v>
    <v>4.3</v>
    <v>2099</v>
    <v>4173884988</v>
  </rv>
  <rv s="1">
    <v>20-12-2022</v>
    <v>10.93</v>
    <v>680</v>
    <v>10.95</v>
    <v>10.36</v>
    <v>1789</v>
    <v>1704060500</v>
  </rv>
  <rv s="1">
    <v>20-12-2022</v>
    <v>66.41</v>
    <v>680</v>
    <v>66.459999999999994</v>
    <v>66.260000000000005</v>
    <v>1609</v>
    <v>467717231</v>
  </rv>
  <rv s="1">
    <v>20-12-2022</v>
    <v>1089</v>
    <v>680</v>
    <v>1092</v>
    <v>1033</v>
    <v>1195</v>
    <v>27086640</v>
  </rv>
  <rv s="1">
    <v>20-12-2022</v>
    <v>2791</v>
    <v>680</v>
    <v>2890</v>
    <v>2668</v>
    <v>1144</v>
    <v>13333513</v>
  </rv>
  <rv s="1">
    <v>20-12-2022</v>
    <v>2723</v>
    <v>680</v>
    <v>2768</v>
    <v>2709</v>
    <v>996</v>
    <v>7172595</v>
  </rv>
  <rv s="1">
    <v>19-12-2022</v>
    <v>4.3099999999999996</v>
    <v>682</v>
    <v>4.33</v>
    <v>4.18</v>
    <v>1922</v>
    <v>3879174309</v>
  </rv>
  <rv s="1">
    <v>19-12-2022</v>
    <v>10.9</v>
    <v>682</v>
    <v>11</v>
    <v>10.75</v>
    <v>1758</v>
    <v>2334436379</v>
  </rv>
  <rv s="1">
    <v>19-12-2022</v>
    <v>65</v>
    <v>682</v>
    <v>66.41</v>
    <v>62.02</v>
    <v>1520</v>
    <v>640303322</v>
  </rv>
  <rv s="1">
    <v>19-12-2022</v>
    <v>1100</v>
    <v>682</v>
    <v>1130</v>
    <v>1073</v>
    <v>1213</v>
    <v>31228614</v>
  </rv>
  <rv s="1">
    <v>19-12-2022</v>
    <v>2887</v>
    <v>682</v>
    <v>2893</v>
    <v>2666</v>
    <v>1178</v>
    <v>17295670</v>
  </rv>
  <rv s="1">
    <v>19-12-2022</v>
    <v>2708</v>
    <v>682</v>
    <v>2708</v>
    <v>2707</v>
    <v>983</v>
    <v>12537512</v>
  </rv>
  <rv s="1">
    <v>18-12-2022</v>
    <v>4.3899999999999997</v>
    <v>684</v>
    <v>4.4000000000000004</v>
    <v>4.34</v>
    <v>2577</v>
    <v>5418150692</v>
  </rv>
  <rv s="1">
    <v>18-12-2022</v>
    <v>11.13</v>
    <v>684</v>
    <v>11.13</v>
    <v>11.12</v>
    <v>2154</v>
    <v>2815412259</v>
  </rv>
  <rv s="1">
    <v>18-12-2022</v>
    <v>66</v>
    <v>684</v>
    <v>66.489999999999995</v>
    <v>62.97</v>
    <v>1963</v>
    <v>641262219</v>
  </rv>
  <rv s="1">
    <v>18-12-2022</v>
    <v>1010</v>
    <v>684</v>
    <v>1073</v>
    <v>995</v>
    <v>1564</v>
    <v>55359739</v>
  </rv>
  <rv s="1">
    <v>18-12-2022</v>
    <v>2736</v>
    <v>684</v>
    <v>2882</v>
    <v>2649</v>
    <v>1395</v>
    <v>21952511</v>
  </rv>
  <rv s="1">
    <v>18-12-2022</v>
    <v>2669</v>
    <v>684</v>
    <v>2680</v>
    <v>2606</v>
    <v>1265</v>
    <v>13420054</v>
  </rv>
  <rv s="1">
    <v>17-12-2022</v>
    <v>4.3499999999999996</v>
    <v>686</v>
    <v>4.3600000000000003</v>
    <v>4.33</v>
    <v>2540</v>
    <v>4610393716</v>
  </rv>
  <rv s="1">
    <v>17-12-2022</v>
    <v>10.82</v>
    <v>686</v>
    <v>10.89</v>
    <v>10.75</v>
    <v>2216</v>
    <v>2285095731</v>
  </rv>
  <rv s="1">
    <v>17-12-2022</v>
    <v>66.400000000000006</v>
    <v>686</v>
    <v>66.459999999999994</v>
    <v>64.91</v>
    <v>2070</v>
    <v>543171694</v>
  </rv>
  <rv s="1">
    <v>17-12-2022</v>
    <v>1098</v>
    <v>686</v>
    <v>1151</v>
    <v>1050</v>
    <v>1555</v>
    <v>33808766</v>
  </rv>
  <rv s="1">
    <v>17-12-2022</v>
    <v>2912</v>
    <v>686</v>
    <v>2916</v>
    <v>2834</v>
    <v>1502</v>
    <v>22036552</v>
  </rv>
  <rv s="1">
    <v>17-12-2022</v>
    <v>2680</v>
    <v>686</v>
    <v>2685</v>
    <v>2673</v>
    <v>1296</v>
    <v>11391463</v>
  </rv>
  <rv s="1">
    <v>16-12-2022</v>
    <v>4.3499999999999996</v>
    <v>688</v>
    <v>4.3600000000000003</v>
    <v>4.32</v>
    <v>2111</v>
    <v>4382438531</v>
  </rv>
  <rv s="1">
    <v>16-12-2022</v>
    <v>10.48</v>
    <v>688</v>
    <v>10.55</v>
    <v>10.47</v>
    <v>1842</v>
    <v>2470614478</v>
  </rv>
  <rv s="1">
    <v>16-12-2022</v>
    <v>66.48</v>
    <v>688</v>
    <v>66.5</v>
    <v>65.19</v>
    <v>1661</v>
    <v>424345224</v>
  </rv>
  <rv s="1">
    <v>16-12-2022</v>
    <v>1077</v>
    <v>688</v>
    <v>1077</v>
    <v>1069</v>
    <v>1318</v>
    <v>55057890</v>
  </rv>
  <rv s="1">
    <v>16-12-2022</v>
    <v>2911</v>
    <v>688</v>
    <v>2915</v>
    <v>2900</v>
    <v>1220</v>
    <v>12436866</v>
  </rv>
  <rv s="1">
    <v>16-12-2022</v>
    <v>2683</v>
    <v>688</v>
    <v>2683</v>
    <v>2683</v>
    <v>1052</v>
    <v>13716331</v>
  </rv>
  <rv s="1">
    <v>15-12-2022</v>
    <v>4.3499999999999996</v>
    <v>690</v>
    <v>4.3600000000000003</v>
    <v>4.25</v>
    <v>1846</v>
    <v>3477565861</v>
  </rv>
  <rv s="1">
    <v>15-12-2022</v>
    <v>10.74</v>
    <v>690</v>
    <v>10.79</v>
    <v>10.4</v>
    <v>1625</v>
    <v>1996966307</v>
  </rv>
  <rv s="1">
    <v>15-12-2022</v>
    <v>66.959999999999994</v>
    <v>690</v>
    <v>67.430000000000007</v>
    <v>64.819999999999993</v>
    <v>1561</v>
    <v>389931075</v>
  </rv>
  <rv s="1">
    <v>15-12-2022</v>
    <v>968.7</v>
    <v>690</v>
    <v>988.9</v>
    <v>964</v>
    <v>1210</v>
    <v>51724169</v>
  </rv>
  <rv s="1">
    <v>15-12-2022</v>
    <v>2926</v>
    <v>690</v>
    <v>2926</v>
    <v>2926</v>
    <v>1184</v>
    <v>16325189</v>
  </rv>
  <rv s="1">
    <v>15-12-2022</v>
    <v>2601</v>
    <v>690</v>
    <v>2701</v>
    <v>2584</v>
    <v>1101</v>
    <v>17592042</v>
  </rv>
  <rv s="1">
    <v>14-12-2022</v>
    <v>4.38</v>
    <v>692</v>
    <v>4.4400000000000004</v>
    <v>4.2</v>
    <v>1951</v>
    <v>5045877854</v>
  </rv>
  <rv s="1">
    <v>14-12-2022</v>
    <v>10.85</v>
    <v>692</v>
    <v>10.86</v>
    <v>10.36</v>
    <v>1642</v>
    <v>2319874822</v>
  </rv>
  <rv s="1">
    <v>14-12-2022</v>
    <v>68.010000000000005</v>
    <v>692</v>
    <v>68.03</v>
    <v>64.83</v>
    <v>1603</v>
    <v>510565875</v>
  </rv>
  <rv s="1">
    <v>14-12-2022</v>
    <v>964.3</v>
    <v>692</v>
    <v>967.9</v>
    <v>962.4</v>
    <v>1135</v>
    <v>47936154</v>
  </rv>
  <rv s="1">
    <v>14-12-2022</v>
    <v>2919</v>
    <v>692</v>
    <v>2933</v>
    <v>2906</v>
    <v>1211</v>
    <v>17637184</v>
  </rv>
  <rv s="1">
    <v>14-12-2022</v>
    <v>2731</v>
    <v>692</v>
    <v>2732</v>
    <v>2710</v>
    <v>1084</v>
    <v>12114856</v>
  </rv>
  <rv s="1">
    <v>13-12-2022</v>
    <v>4.4000000000000004</v>
    <v>694</v>
    <v>4.42</v>
    <v>4.37</v>
    <v>2007</v>
    <v>4108711963</v>
  </rv>
  <rv s="1">
    <v>13-12-2022</v>
    <v>11.06</v>
    <v>694</v>
    <v>11.15</v>
    <v>10.98</v>
    <v>1712</v>
    <v>1182745789</v>
  </rv>
  <rv s="1">
    <v>13-12-2022</v>
    <v>68.05</v>
    <v>694</v>
    <v>68.290000000000006</v>
    <v>64.92</v>
    <v>1648</v>
    <v>473208442</v>
  </rv>
  <rv s="1">
    <v>13-12-2022</v>
    <v>961.6</v>
    <v>694</v>
    <v>961.8</v>
    <v>958.9</v>
    <v>1192</v>
    <v>26138285</v>
  </rv>
  <rv s="1">
    <v>13-12-2022</v>
    <v>2889</v>
    <v>694</v>
    <v>2921</v>
    <v>2816</v>
    <v>1246</v>
    <v>15907002</v>
  </rv>
  <rv s="1">
    <v>13-12-2022</v>
    <v>2734</v>
    <v>694</v>
    <v>2734</v>
    <v>2732</v>
    <v>1138</v>
    <v>12405479</v>
  </rv>
  <rv s="1">
    <v>12-12-2022</v>
    <v>4.45</v>
    <v>696</v>
    <v>4.47</v>
    <v>4.43</v>
    <v>2016</v>
    <v>3995766522</v>
  </rv>
  <rv s="1">
    <v>12-12-2022</v>
    <v>11.14</v>
    <v>696</v>
    <v>11.15</v>
    <v>11.11</v>
    <v>1711</v>
    <v>2028114901</v>
  </rv>
  <rv s="1">
    <v>12-12-2022</v>
    <v>68.739999999999995</v>
    <v>696</v>
    <v>68.78</v>
    <v>68.05</v>
    <v>1622</v>
    <v>494165394</v>
  </rv>
  <rv s="1">
    <v>12-12-2022</v>
    <v>949.2</v>
    <v>696</v>
    <v>961.5</v>
    <v>925.4</v>
    <v>1274</v>
    <v>34051381</v>
  </rv>
  <rv s="1">
    <v>12-12-2022</v>
    <v>2931</v>
    <v>696</v>
    <v>2939</v>
    <v>2783</v>
    <v>1264</v>
    <v>15978990</v>
  </rv>
  <rv s="1">
    <v>12-12-2022</v>
    <v>2744</v>
    <v>696</v>
    <v>2766</v>
    <v>2296</v>
    <v>1146</v>
    <v>13525521</v>
  </rv>
  <rv s="1">
    <v>11-12-2022</v>
    <v>4.57</v>
    <v>698</v>
    <v>4.6399999999999997</v>
    <v>4.41</v>
    <v>2495</v>
    <v>5400734978</v>
  </rv>
  <rv s="1">
    <v>11-12-2022</v>
    <v>10.96</v>
    <v>698</v>
    <v>11.1</v>
    <v>10.79</v>
    <v>2169</v>
    <v>2583764612</v>
  </rv>
  <rv s="1">
    <v>11-12-2022</v>
    <v>68.989999999999995</v>
    <v>698</v>
    <v>69.010000000000005</v>
    <v>65.489999999999995</v>
    <v>1940</v>
    <v>557020095</v>
  </rv>
  <rv s="1">
    <v>11-12-2022</v>
    <v>941.9</v>
    <v>698</v>
    <v>945.8</v>
    <v>937.9</v>
    <v>1580</v>
    <v>36549971</v>
  </rv>
  <rv s="1">
    <v>11-12-2022</v>
    <v>2998</v>
    <v>698</v>
    <v>3039</v>
    <v>2631</v>
    <v>1518</v>
    <v>19866165</v>
  </rv>
  <rv s="1">
    <v>11-12-2022</v>
    <v>2774</v>
    <v>698</v>
    <v>2776</v>
    <v>2691</v>
    <v>1413</v>
    <v>12297545</v>
  </rv>
  <rv s="1">
    <v>10-12-2022</v>
    <v>4.38</v>
    <v>700</v>
    <v>4.4000000000000004</v>
    <v>4.3499999999999996</v>
    <v>2232</v>
    <v>3215130501</v>
  </rv>
  <rv s="1">
    <v>10-12-2022</v>
    <v>10.68</v>
    <v>700</v>
    <v>10.75</v>
    <v>10.62</v>
    <v>2001</v>
    <v>2115503544</v>
  </rv>
  <rv s="1">
    <v>10-12-2022</v>
    <v>66.400000000000006</v>
    <v>700</v>
    <v>66.430000000000007</v>
    <v>65.98</v>
    <v>1714</v>
    <v>377497767</v>
  </rv>
  <rv s="1">
    <v>10-12-2022</v>
    <v>937.2</v>
    <v>700</v>
    <v>937.3</v>
    <v>936.7</v>
    <v>1256</v>
    <v>28769966</v>
  </rv>
  <rv s="1">
    <v>10-12-2022</v>
    <v>2998</v>
    <v>700</v>
    <v>3079</v>
    <v>2839</v>
    <v>1365</v>
    <v>14306959</v>
  </rv>
  <rv s="1">
    <v>10-12-2022</v>
    <v>2779</v>
    <v>700</v>
    <v>2796</v>
    <v>2700</v>
    <v>1212</v>
    <v>7658980</v>
  </rv>
  <rv s="1">
    <v>9-12-2022</v>
    <v>4.41</v>
    <v>702</v>
    <v>4.43</v>
    <v>4.3899999999999997</v>
    <v>1882</v>
    <v>2250460935</v>
  </rv>
  <rv s="1">
    <v>9-12-2022</v>
    <v>10.97</v>
    <v>702</v>
    <v>10.98</v>
    <v>10.94</v>
    <v>1597</v>
    <v>1321505059</v>
  </rv>
  <rv s="1">
    <v>9-12-2022</v>
    <v>67.37</v>
    <v>702</v>
    <v>67.7</v>
    <v>66.45</v>
    <v>1463</v>
    <v>354954807</v>
  </rv>
  <rv s="1">
    <v>9-12-2022</v>
    <v>938.1</v>
    <v>702</v>
    <v>939.8</v>
    <v>936.6</v>
    <v>1068</v>
    <v>18554307</v>
  </rv>
  <rv s="1">
    <v>9-12-2022</v>
    <v>3088</v>
    <v>702</v>
    <v>3099</v>
    <v>2957</v>
    <v>1143</v>
    <v>16330856</v>
  </rv>
  <rv s="1">
    <v>9-12-2022</v>
    <v>2845</v>
    <v>702</v>
    <v>2846</v>
    <v>2836</v>
    <v>1010</v>
    <v>4794248</v>
  </rv>
  <rv s="1">
    <v>8-12-2022</v>
    <v>4.45</v>
    <v>704</v>
    <v>4.51</v>
    <v>4.37</v>
    <v>1954</v>
    <v>4528324241</v>
  </rv>
  <rv s="1">
    <v>8-12-2022</v>
    <v>10.97</v>
    <v>704</v>
    <v>11.05</v>
    <v>10.69</v>
    <v>1688</v>
    <v>2202736123</v>
  </rv>
  <rv s="1">
    <v>8-12-2022</v>
    <v>67.430000000000007</v>
    <v>704</v>
    <v>67.95</v>
    <v>63.6</v>
    <v>1473</v>
    <v>361735241</v>
  </rv>
  <rv s="1">
    <v>8-12-2022</v>
    <v>938.9</v>
    <v>704</v>
    <v>939.4</v>
    <v>920.1</v>
    <v>1149</v>
    <v>29457377</v>
  </rv>
  <rv s="1">
    <v>8-12-2022</v>
    <v>3062</v>
    <v>704</v>
    <v>3081</v>
    <v>2985</v>
    <v>1191</v>
    <v>17967227</v>
  </rv>
  <rv s="1">
    <v>8-12-2022</v>
    <v>2799</v>
    <v>704</v>
    <v>2898</v>
    <v>2792</v>
    <v>1052</v>
    <v>11974956</v>
  </rv>
  <rv s="1">
    <v>7-12-2022</v>
    <v>4.3099999999999996</v>
    <v>706</v>
    <v>4.32</v>
    <v>4.28</v>
    <v>2055</v>
    <v>4216495982</v>
  </rv>
  <rv s="1">
    <v>7-12-2022</v>
    <v>10.65</v>
    <v>706</v>
    <v>10.7</v>
    <v>10.61</v>
    <v>1753</v>
    <v>1924981395</v>
  </rv>
  <rv s="1">
    <v>7-12-2022</v>
    <v>64.81</v>
    <v>706</v>
    <v>65.97</v>
    <v>64</v>
    <v>1661</v>
    <v>535375675</v>
  </rv>
  <rv s="1">
    <v>7-12-2022</v>
    <v>935.1</v>
    <v>706</v>
    <v>935.3</v>
    <v>930.4</v>
    <v>1290</v>
    <v>40420301</v>
  </rv>
  <rv s="1">
    <v>7-12-2022</v>
    <v>3141</v>
    <v>706</v>
    <v>3150</v>
    <v>3136</v>
    <v>1264</v>
    <v>10993033</v>
  </rv>
  <rv s="1">
    <v>7-12-2022</v>
    <v>2889</v>
    <v>706</v>
    <v>2903</v>
    <v>2800</v>
    <v>1137</v>
    <v>7820754</v>
  </rv>
  <rv s="1">
    <v>6-12-2022</v>
    <v>4.3</v>
    <v>708</v>
    <v>4.32</v>
    <v>4.25</v>
    <v>1968</v>
    <v>3269226282</v>
  </rv>
  <rv s="1">
    <v>6-12-2022</v>
    <v>10.68</v>
    <v>708</v>
    <v>10.78</v>
    <v>10.08</v>
    <v>1684</v>
    <v>1758992803</v>
  </rv>
  <rv s="1">
    <v>6-12-2022</v>
    <v>64.790000000000006</v>
    <v>708</v>
    <v>64.849999999999994</v>
    <v>63.21</v>
    <v>1569</v>
    <v>342790860</v>
  </rv>
  <rv s="1">
    <v>6-12-2022</v>
    <v>935.2</v>
    <v>708</v>
    <v>935.2</v>
    <v>935.2</v>
    <v>1243</v>
    <v>59184311</v>
  </rv>
  <rv s="1">
    <v>6-12-2022</v>
    <v>3144</v>
    <v>708</v>
    <v>3146</v>
    <v>2974</v>
    <v>1189</v>
    <v>12395405</v>
  </rv>
  <rv s="1">
    <v>6-12-2022</v>
    <v>2819</v>
    <v>708</v>
    <v>2891</v>
    <v>2810</v>
    <v>1091</v>
    <v>9602334</v>
  </rv>
  <rv s="1">
    <v>5-12-2022</v>
    <v>4.3600000000000003</v>
    <v>710</v>
    <v>4.4800000000000004</v>
    <v>4.0599999999999996</v>
    <v>2002</v>
    <v>3393093607</v>
  </rv>
  <rv s="1">
    <v>5-12-2022</v>
    <v>10.93</v>
    <v>710</v>
    <v>11.07</v>
    <v>10</v>
    <v>1699</v>
    <v>2017044441</v>
  </rv>
  <rv s="1">
    <v>5-12-2022</v>
    <v>65</v>
    <v>710</v>
    <v>65.510000000000005</v>
    <v>63.42</v>
    <v>1584</v>
    <v>423894160</v>
  </rv>
  <rv s="1">
    <v>5-12-2022</v>
    <v>928.9</v>
    <v>710</v>
    <v>929.4</v>
    <v>927.9</v>
    <v>1208</v>
    <v>33206336</v>
  </rv>
  <rv s="1">
    <v>5-12-2022</v>
    <v>3193</v>
    <v>710</v>
    <v>3197</v>
    <v>3101</v>
    <v>1178</v>
    <v>12921516</v>
  </rv>
  <rv s="1">
    <v>5-12-2022</v>
    <v>2842</v>
    <v>710</v>
    <v>2843</v>
    <v>2839</v>
    <v>1084</v>
    <v>8433705</v>
  </rv>
  <rv s="1">
    <v>4-12-2022</v>
    <v>4.37</v>
    <v>712</v>
    <v>4.41</v>
    <v>4.32</v>
    <v>2607</v>
    <v>5465548231</v>
  </rv>
  <rv s="1">
    <v>4-12-2022</v>
    <v>11.08</v>
    <v>712</v>
    <v>11.1</v>
    <v>11.03</v>
    <v>2259</v>
    <v>1934115640</v>
  </rv>
  <rv s="1">
    <v>4-12-2022</v>
    <v>65.319999999999993</v>
    <v>712</v>
    <v>65.34</v>
    <v>63.52</v>
    <v>2088</v>
    <v>531776191</v>
  </rv>
  <rv s="1">
    <v>4-12-2022</v>
    <v>930</v>
    <v>712</v>
    <v>933.4</v>
    <v>913.4</v>
    <v>1573</v>
    <v>46454699</v>
  </rv>
  <rv s="1">
    <v>4-12-2022</v>
    <v>3126</v>
    <v>712</v>
    <v>3129</v>
    <v>3100</v>
    <v>1552</v>
    <v>13546854</v>
  </rv>
  <rv s="1">
    <v>4-12-2022</v>
    <v>2835</v>
    <v>712</v>
    <v>2836</v>
    <v>2826</v>
    <v>1412</v>
    <v>8053396</v>
  </rv>
  <rv s="1">
    <v>3-12-2022</v>
    <v>4.34</v>
    <v>714</v>
    <v>4.3600000000000003</v>
    <v>4.1399999999999997</v>
    <v>2404</v>
    <v>3921652832</v>
  </rv>
  <rv s="1">
    <v>3-12-2022</v>
    <v>11.07</v>
    <v>714</v>
    <v>11.08</v>
    <v>11.04</v>
    <v>2028</v>
    <v>1875035446</v>
  </rv>
  <rv s="1">
    <v>3-12-2022</v>
    <v>65.06</v>
    <v>714</v>
    <v>65.19</v>
    <v>65.02</v>
    <v>1898</v>
    <v>520680710</v>
  </rv>
  <rv s="1">
    <v>3-12-2022</v>
    <v>932.9</v>
    <v>714</v>
    <v>933.2</v>
    <v>910.7</v>
    <v>1419</v>
    <v>30347426</v>
  </rv>
  <rv s="1">
    <v>3-12-2022</v>
    <v>3129</v>
    <v>714</v>
    <v>3132</v>
    <v>2952</v>
    <v>1444</v>
    <v>15497803</v>
  </rv>
  <rv s="1">
    <v>3-12-2022</v>
    <v>2841</v>
    <v>714</v>
    <v>2859</v>
    <v>2730</v>
    <v>1365</v>
    <v>9208658</v>
  </rv>
  <rv s="1">
    <v>2-12-2022</v>
    <v>4.37</v>
    <v>716</v>
    <v>4.3899999999999997</v>
    <v>4.2</v>
    <v>2016</v>
    <v>3714898705</v>
  </rv>
  <rv s="1">
    <v>2-12-2022</v>
    <v>11.05</v>
    <v>716</v>
    <v>11.07</v>
    <v>10.87</v>
    <v>1744</v>
    <v>2009522794</v>
  </rv>
  <rv s="1">
    <v>2-12-2022</v>
    <v>65.040000000000006</v>
    <v>716</v>
    <v>65.19</v>
    <v>62.91</v>
    <v>1622</v>
    <v>427659757</v>
  </rv>
  <rv s="1">
    <v>2-12-2022</v>
    <v>933.8</v>
    <v>716</v>
    <v>934.3</v>
    <v>912.3</v>
    <v>1286</v>
    <v>35475560</v>
  </rv>
  <rv s="1">
    <v>2-12-2022</v>
    <v>3125</v>
    <v>716</v>
    <v>3132</v>
    <v>3086</v>
    <v>1254</v>
    <v>13321828</v>
  </rv>
  <rv s="1">
    <v>2-12-2022</v>
    <v>2820</v>
    <v>716</v>
    <v>2821</v>
    <v>2784</v>
    <v>1164</v>
    <v>12578768</v>
  </rv>
  <rv s="1">
    <v>1-12-2022</v>
    <v>4.3600000000000003</v>
    <v>718</v>
    <v>4.41</v>
    <v>4.2</v>
    <v>2116</v>
    <v>3229502796</v>
  </rv>
  <rv s="1">
    <v>1-12-2022</v>
    <v>11.05</v>
    <v>718</v>
    <v>11.09</v>
    <v>10.74</v>
    <v>1814</v>
    <v>1835835562</v>
  </rv>
  <rv s="1">
    <v>1-12-2022</v>
    <v>65.3</v>
    <v>718</v>
    <v>65.34</v>
    <v>65.150000000000006</v>
    <v>1743</v>
    <v>466362536</v>
  </rv>
  <rv s="1">
    <v>1-12-2022</v>
    <v>935.2</v>
    <v>718</v>
    <v>935.2</v>
    <v>935</v>
    <v>1290</v>
    <v>26765761</v>
  </rv>
  <rv s="1">
    <v>1-12-2022</v>
    <v>3124</v>
    <v>718</v>
    <v>3124</v>
    <v>3100</v>
    <v>1293</v>
    <v>9355032</v>
  </rv>
  <rv s="1">
    <v>1-12-2022</v>
    <v>2858</v>
    <v>718</v>
    <v>2861</v>
    <v>2660</v>
    <v>1199</v>
    <v>5183032</v>
  </rv>
  <rv s="1">
    <v>30-11-2022</v>
    <v>4.33</v>
    <v>720</v>
    <v>4.34</v>
    <v>4.28</v>
    <v>2231</v>
    <v>4946691697</v>
  </rv>
  <rv s="1">
    <v>30-11-2022</v>
    <v>11.1</v>
    <v>720</v>
    <v>11.13</v>
    <v>10.75</v>
    <v>1973</v>
    <v>2228869885</v>
  </rv>
  <rv s="1">
    <v>30-11-2022</v>
    <v>65.430000000000007</v>
    <v>720</v>
    <v>65.44</v>
    <v>65</v>
    <v>1808</v>
    <v>388899023</v>
  </rv>
  <rv s="1">
    <v>30-11-2022</v>
    <v>936.2</v>
    <v>720</v>
    <v>936.2</v>
    <v>936.1</v>
    <v>1401</v>
    <v>38418599</v>
  </rv>
  <rv s="1">
    <v>30-11-2022</v>
    <v>3135</v>
    <v>720</v>
    <v>3139</v>
    <v>3035</v>
    <v>1410</v>
    <v>20400891</v>
  </rv>
  <rv s="1">
    <v>30-11-2022</v>
    <v>2873</v>
    <v>720</v>
    <v>2930</v>
    <v>2622</v>
    <v>1273</v>
    <v>12218806</v>
  </rv>
  <rv s="1">
    <v>29-11-2022</v>
    <v>4.41</v>
    <v>722</v>
    <v>4.43</v>
    <v>4.3099999999999996</v>
    <v>2211</v>
    <v>3821171662</v>
  </rv>
  <rv s="1">
    <v>29-11-2022</v>
    <v>10.96</v>
    <v>722</v>
    <v>11.16</v>
    <v>10.94</v>
    <v>1885</v>
    <v>1457969526</v>
  </rv>
  <rv s="1">
    <v>29-11-2022</v>
    <v>65.42</v>
    <v>722</v>
    <v>65.5</v>
    <v>64</v>
    <v>1743</v>
    <v>411193578</v>
  </rv>
  <rv s="1">
    <v>29-11-2022</v>
    <v>938.3</v>
    <v>722</v>
    <v>938.9</v>
    <v>927.1</v>
    <v>1293</v>
    <v>22856177</v>
  </rv>
  <rv s="1">
    <v>29-11-2022</v>
    <v>2976</v>
    <v>722</v>
    <v>2999</v>
    <v>2924</v>
    <v>1349</v>
    <v>14449093</v>
  </rv>
  <rv s="1">
    <v>29-11-2022</v>
    <v>2600</v>
    <v>722</v>
    <v>2865</v>
    <v>2550</v>
    <v>1212</v>
    <v>21510959</v>
  </rv>
  <rv s="1">
    <v>28-11-2022</v>
    <v>4.43</v>
    <v>724</v>
    <v>4.4800000000000004</v>
    <v>4.4000000000000004</v>
    <v>2238</v>
    <v>6149282790</v>
  </rv>
  <rv s="1">
    <v>28-11-2022</v>
    <v>10.95</v>
    <v>724</v>
    <v>11.2</v>
    <v>10.4</v>
    <v>1855</v>
    <v>1878753833</v>
  </rv>
  <rv s="1">
    <v>28-11-2022</v>
    <v>65.42</v>
    <v>724</v>
    <v>65.84</v>
    <v>63.34</v>
    <v>1683</v>
    <v>453547756</v>
  </rv>
  <rv s="1">
    <v>28-11-2022</v>
    <v>939.3</v>
    <v>724</v>
    <v>939.4</v>
    <v>939.3</v>
    <v>1296</v>
    <v>29213967</v>
  </rv>
  <rv s="1">
    <v>28-11-2022</v>
    <v>3167</v>
    <v>724</v>
    <v>3180</v>
    <v>3000</v>
    <v>1308</v>
    <v>12081079</v>
  </rv>
  <rv s="1">
    <v>28-11-2022</v>
    <v>2563</v>
    <v>724</v>
    <v>2797</v>
    <v>2500</v>
    <v>1226</v>
    <v>19930698</v>
  </rv>
  <rv s="1">
    <v>27-11-2022</v>
    <v>4.47</v>
    <v>726</v>
    <v>4.49</v>
    <v>4.25</v>
    <v>2872</v>
    <v>5307757703</v>
  </rv>
  <rv s="1">
    <v>27-11-2022</v>
    <v>11.21</v>
    <v>726</v>
    <v>11.23</v>
    <v>11.17</v>
    <v>2342</v>
    <v>2109717340</v>
  </rv>
  <rv s="1">
    <v>27-11-2022</v>
    <v>65.739999999999995</v>
    <v>726</v>
    <v>65.900000000000006</v>
    <v>62.02</v>
    <v>2130</v>
    <v>581001569</v>
  </rv>
  <rv s="1">
    <v>27-11-2022</v>
    <v>937.2</v>
    <v>726</v>
    <v>939</v>
    <v>936</v>
    <v>1644</v>
    <v>56544612</v>
  </rv>
  <rv s="1">
    <v>27-11-2022</v>
    <v>3079</v>
    <v>726</v>
    <v>3079</v>
    <v>3075</v>
    <v>1711</v>
    <v>31845589</v>
  </rv>
  <rv s="1">
    <v>27-11-2022</v>
    <v>2730</v>
    <v>726</v>
    <v>2799</v>
    <v>2600</v>
    <v>1542</v>
    <v>18286766</v>
  </rv>
  <rv s="1">
    <v>26-11-2022</v>
    <v>4.49</v>
    <v>728</v>
    <v>4.66</v>
    <v>4.2</v>
    <v>2701</v>
    <v>5177682041</v>
  </rv>
  <rv s="1">
    <v>26-11-2022</v>
    <v>11.35</v>
    <v>728</v>
    <v>11.76</v>
    <v>11.32</v>
    <v>2400</v>
    <v>2861563343</v>
  </rv>
  <rv s="1">
    <v>26-11-2022</v>
    <v>64</v>
    <v>728</v>
    <v>64</v>
    <v>64</v>
    <v>2154</v>
    <v>1003189175</v>
  </rv>
  <rv s="1">
    <v>26-11-2022</v>
    <v>935.7</v>
    <v>728</v>
    <v>935.8</v>
    <v>934.9</v>
    <v>1662</v>
    <v>42716355</v>
  </rv>
  <rv s="1">
    <v>26-11-2022</v>
    <v>3074</v>
    <v>728</v>
    <v>3075</v>
    <v>3073</v>
    <v>1710</v>
    <v>18204600</v>
  </rv>
  <rv s="1">
    <v>26-11-2022</v>
    <v>2745</v>
    <v>728</v>
    <v>2745</v>
    <v>2745</v>
    <v>1530</v>
    <v>11564645</v>
  </rv>
  <rv s="1">
    <v>25-11-2022</v>
    <v>4.62</v>
    <v>730</v>
    <v>4.6500000000000004</v>
    <v>4.55</v>
    <v>2230</v>
    <v>5510307227</v>
  </rv>
  <rv s="1">
    <v>25-11-2022</v>
    <v>11.66</v>
    <v>730</v>
    <v>11.69</v>
    <v>11.6</v>
    <v>1961</v>
    <v>1910659948</v>
  </rv>
  <rv s="1">
    <v>25-11-2022</v>
    <v>67.61</v>
    <v>730</v>
    <v>67.64</v>
    <v>64.3</v>
    <v>1781</v>
    <v>456435702</v>
  </rv>
  <rv s="1">
    <v>25-11-2022</v>
    <v>935.2</v>
    <v>730</v>
    <v>935.8</v>
    <v>930</v>
    <v>1398</v>
    <v>28889720</v>
  </rv>
  <rv s="1">
    <v>25-11-2022</v>
    <v>2973</v>
    <v>730</v>
    <v>3045</v>
    <v>2972</v>
    <v>1386</v>
    <v>17794993</v>
  </rv>
  <rv s="1">
    <v>25-11-2022</v>
    <v>2741</v>
    <v>730</v>
    <v>2741</v>
    <v>2738</v>
    <v>1232</v>
    <v>17494586</v>
  </rv>
  <rv s="1">
    <v>24-11-2022</v>
    <v>4.7300000000000004</v>
    <v>732</v>
    <v>4.84</v>
    <v>4.4000000000000004</v>
    <v>2307</v>
    <v>4089074877</v>
  </rv>
  <rv s="1">
    <v>24-11-2022</v>
    <v>10.94</v>
    <v>732</v>
    <v>10.95</v>
    <v>10.92</v>
    <v>1968</v>
    <v>2390404026</v>
  </rv>
  <rv s="1">
    <v>24-11-2022</v>
    <v>68.97</v>
    <v>732</v>
    <v>69.08</v>
    <v>68.77</v>
    <v>1843</v>
    <v>573139929</v>
  </rv>
  <rv s="1">
    <v>24-11-2022</v>
    <v>908</v>
    <v>732</v>
    <v>913</v>
    <v>899.7</v>
    <v>1432</v>
    <v>51370944</v>
  </rv>
  <rv s="1">
    <v>24-11-2022</v>
    <v>2892</v>
    <v>732</v>
    <v>2896</v>
    <v>2741</v>
    <v>1403</v>
    <v>18828504</v>
  </rv>
  <rv s="1">
    <v>24-11-2022</v>
    <v>2737</v>
    <v>732</v>
    <v>2741</v>
    <v>2695</v>
    <v>1259</v>
    <v>15115397</v>
  </rv>
  <rv s="1">
    <v>23-11-2022</v>
    <v>4.7</v>
    <v>734</v>
    <v>4.84</v>
    <v>4.2300000000000004</v>
    <v>2364</v>
    <v>7431356236</v>
  </rv>
  <rv s="1">
    <v>23-11-2022</v>
    <v>10.68</v>
    <v>734</v>
    <v>11</v>
    <v>10.6</v>
    <v>1941</v>
    <v>2589600572</v>
  </rv>
  <rv s="1">
    <v>23-11-2022</v>
    <v>68.98</v>
    <v>734</v>
    <v>69.5</v>
    <v>63.43</v>
    <v>1724</v>
    <v>492366056</v>
  </rv>
  <rv s="1">
    <v>23-11-2022</v>
    <v>910</v>
    <v>734</v>
    <v>919.2</v>
    <v>851</v>
    <v>1368</v>
    <v>32774777</v>
  </rv>
  <rv s="1">
    <v>23-11-2022</v>
    <v>2873</v>
    <v>734</v>
    <v>2875</v>
    <v>2631</v>
    <v>1419</v>
    <v>13957107</v>
  </rv>
  <rv s="1">
    <v>23-11-2022</v>
    <v>2741</v>
    <v>734</v>
    <v>2741</v>
    <v>2741</v>
    <v>1303</v>
    <v>15168628</v>
  </rv>
  <rv s="1">
    <v>22-11-2022</v>
    <v>4.2300000000000004</v>
    <v>736</v>
    <v>4.24</v>
    <v>4.2</v>
    <v>2249</v>
    <v>5180839996</v>
  </rv>
  <rv s="1">
    <v>22-11-2022</v>
    <v>11.38</v>
    <v>736</v>
    <v>11.7</v>
    <v>11.3</v>
    <v>1927</v>
    <v>1979749339</v>
  </rv>
  <rv s="1">
    <v>22-11-2022</v>
    <v>69.66</v>
    <v>736</v>
    <v>69.69</v>
    <v>67.98</v>
    <v>1752</v>
    <v>424013903</v>
  </rv>
  <rv s="1">
    <v>22-11-2022</v>
    <v>918.9</v>
    <v>736</v>
    <v>929.7</v>
    <v>918.4</v>
    <v>1426</v>
    <v>27406824</v>
  </rv>
  <rv s="1">
    <v>22-11-2022</v>
    <v>2866</v>
    <v>736</v>
    <v>2877</v>
    <v>2864</v>
    <v>1432</v>
    <v>11597176</v>
  </rv>
  <rv s="1">
    <v>22-11-2022</v>
    <v>2702</v>
    <v>736</v>
    <v>2737</v>
    <v>2694</v>
    <v>1294</v>
    <v>9295567</v>
  </rv>
  <rv s="1">
    <v>21-11-2022</v>
    <v>4.25</v>
    <v>738</v>
    <v>4.25</v>
    <v>4.2300000000000004</v>
    <v>2464</v>
    <v>7433366824</v>
  </rv>
  <rv s="1">
    <v>21-11-2022</v>
    <v>11.67</v>
    <v>738</v>
    <v>11.8</v>
    <v>11.41</v>
    <v>2120</v>
    <v>2515455981</v>
  </rv>
  <rv s="1">
    <v>21-11-2022</v>
    <v>69.650000000000006</v>
    <v>738</v>
    <v>69.84</v>
    <v>67.84</v>
    <v>2005</v>
    <v>537301365</v>
  </rv>
  <rv s="1">
    <v>21-11-2022</v>
    <v>934</v>
    <v>738</v>
    <v>936.9</v>
    <v>914.3</v>
    <v>1537</v>
    <v>54334665</v>
  </rv>
  <rv s="1">
    <v>21-11-2022</v>
    <v>2700</v>
    <v>738</v>
    <v>2889</v>
    <v>2691</v>
    <v>1601</v>
    <v>24925157</v>
  </rv>
  <rv s="1">
    <v>21-11-2022</v>
    <v>2582</v>
    <v>738</v>
    <v>2697</v>
    <v>2565</v>
    <v>1395</v>
    <v>16696384</v>
  </rv>
  <rv s="1">
    <v>20-11-2022</v>
    <v>4.24</v>
    <v>740</v>
    <v>4.26</v>
    <v>4.16</v>
    <v>3039</v>
    <v>7571042935</v>
  </rv>
  <rv s="1">
    <v>20-11-2022</v>
    <v>11.97</v>
    <v>740</v>
    <v>11.98</v>
    <v>11.89</v>
    <v>2595</v>
    <v>3039107003</v>
  </rv>
  <rv s="1">
    <v>20-11-2022</v>
    <v>69.959999999999994</v>
    <v>740</v>
    <v>69.989999999999995</v>
    <v>69.5</v>
    <v>2440</v>
    <v>601629195</v>
  </rv>
  <rv s="1">
    <v>20-11-2022</v>
    <v>939</v>
    <v>740</v>
    <v>940.6</v>
    <v>937.7</v>
    <v>1859</v>
    <v>33949690</v>
  </rv>
  <rv s="1">
    <v>20-11-2022</v>
    <v>2907</v>
    <v>740</v>
    <v>2928</v>
    <v>2801</v>
    <v>1955</v>
    <v>17713808</v>
  </rv>
  <rv s="1">
    <v>20-11-2022</v>
    <v>2712</v>
    <v>740</v>
    <v>2718</v>
    <v>2697</v>
    <v>1764</v>
    <v>7638014</v>
  </rv>
  <rv s="1">
    <v>19-11-2022</v>
    <v>4.46</v>
    <v>742</v>
    <v>4.47</v>
    <v>4.42</v>
    <v>2776</v>
    <v>5246190823</v>
  </rv>
  <rv s="1">
    <v>19-11-2022</v>
    <v>11.49</v>
    <v>742</v>
    <v>11.5</v>
    <v>11.46</v>
    <v>2420</v>
    <v>2540465633</v>
  </rv>
  <rv s="1">
    <v>19-11-2022</v>
    <v>69.790000000000006</v>
    <v>742</v>
    <v>69.89</v>
    <v>68.81</v>
    <v>2251</v>
    <v>538040351</v>
  </rv>
  <rv s="1">
    <v>19-11-2022</v>
    <v>941.8</v>
    <v>742</v>
    <v>942.7</v>
    <v>926.9</v>
    <v>1716</v>
    <v>35625167</v>
  </rv>
  <rv s="1">
    <v>19-11-2022</v>
    <v>2954</v>
    <v>742</v>
    <v>2966</v>
    <v>2943</v>
    <v>1625</v>
    <v>15916103</v>
  </rv>
  <rv s="1">
    <v>19-11-2022</v>
    <v>2740</v>
    <v>742</v>
    <v>2747</v>
    <v>2706</v>
    <v>1573</v>
    <v>15931216</v>
  </rv>
  <rv s="1">
    <v>18-11-2022</v>
    <v>4.4400000000000004</v>
    <v>744</v>
    <v>4.5</v>
    <v>4.3899999999999997</v>
    <v>2277</v>
    <v>3970887611</v>
  </rv>
  <rv s="1">
    <v>18-11-2022</v>
    <v>10.99</v>
    <v>744</v>
    <v>11</v>
    <v>10.95</v>
    <v>1944</v>
    <v>2666464584</v>
  </rv>
  <rv s="1">
    <v>18-11-2022</v>
    <v>69.64</v>
    <v>744</v>
    <v>69.849999999999994</v>
    <v>69.47</v>
    <v>1865</v>
    <v>523342796</v>
  </rv>
  <rv s="1">
    <v>18-11-2022</v>
    <v>937.5</v>
    <v>744</v>
    <v>938.9</v>
    <v>936.9</v>
    <v>1402</v>
    <v>27653846</v>
  </rv>
  <rv s="1">
    <v>18-11-2022</v>
    <v>2929</v>
    <v>744</v>
    <v>2933</v>
    <v>2900</v>
    <v>1488</v>
    <v>11485579</v>
  </rv>
  <rv s="1">
    <v>18-11-2022</v>
    <v>2796</v>
    <v>744</v>
    <v>2800</v>
    <v>2788</v>
    <v>1350</v>
    <v>5890770</v>
  </rv>
  <rv s="1">
    <v>17-11-2022</v>
    <v>4.03</v>
    <v>746</v>
    <v>4.41</v>
    <v>4</v>
    <v>2510</v>
    <v>9309295764</v>
  </rv>
  <rv s="1">
    <v>17-11-2022</v>
    <v>10.92</v>
    <v>746</v>
    <v>10.95</v>
    <v>10.8</v>
    <v>2160</v>
    <v>2133780697</v>
  </rv>
  <rv s="1">
    <v>17-11-2022</v>
    <v>69.83</v>
    <v>746</v>
    <v>69.849999999999994</v>
    <v>67.44</v>
    <v>2063</v>
    <v>462619560</v>
  </rv>
  <rv s="1">
    <v>17-11-2022</v>
    <v>941.2</v>
    <v>746</v>
    <v>943.1</v>
    <v>939.9</v>
    <v>1525</v>
    <v>30386453</v>
  </rv>
  <rv s="1">
    <v>17-11-2022</v>
    <v>2949</v>
    <v>746</v>
    <v>2960</v>
    <v>2758</v>
    <v>1577</v>
    <v>12271757</v>
  </rv>
  <rv s="1">
    <v>17-11-2022</v>
    <v>2800</v>
    <v>746</v>
    <v>2810</v>
    <v>2525</v>
    <v>1482</v>
    <v>11985158</v>
  </rv>
  <rv s="1">
    <v>16-11-2022</v>
    <v>4.92</v>
    <v>748</v>
    <v>4.97</v>
    <v>4.57</v>
    <v>2493</v>
    <v>4409238104</v>
  </rv>
  <rv s="1">
    <v>16-11-2022</v>
    <v>10.95</v>
    <v>748</v>
    <v>10.99</v>
    <v>10.83</v>
    <v>2019</v>
    <v>1897691643</v>
  </rv>
  <rv s="1">
    <v>16-11-2022</v>
    <v>69.900000000000006</v>
    <v>748</v>
    <v>69.930000000000007</v>
    <v>67.52</v>
    <v>1901</v>
    <v>488483656</v>
  </rv>
  <rv s="1">
    <v>16-11-2022</v>
    <v>938.5</v>
    <v>748</v>
    <v>944</v>
    <v>920</v>
    <v>1447</v>
    <v>26129987</v>
  </rv>
  <rv s="1">
    <v>16-11-2022</v>
    <v>2932</v>
    <v>748</v>
    <v>2934</v>
    <v>2753</v>
    <v>1355</v>
    <v>10772523</v>
  </rv>
  <rv s="1">
    <v>16-11-2022</v>
    <v>2799</v>
    <v>748</v>
    <v>2812</v>
    <v>2505</v>
    <v>1304</v>
    <v>6522581</v>
  </rv>
  <rv s="1">
    <v>15-11-2022</v>
    <v>4.99</v>
    <v>750</v>
    <v>5.25</v>
    <v>4.6500000000000004</v>
    <v>2696</v>
    <v>3165175915</v>
  </rv>
  <rv s="1">
    <v>15-11-2022</v>
    <v>10.77</v>
    <v>750</v>
    <v>10.97</v>
    <v>9.8800000000000008</v>
    <v>2152</v>
    <v>2314054319</v>
  </rv>
  <rv s="1">
    <v>15-11-2022</v>
    <v>68.989999999999995</v>
    <v>750</v>
    <v>69.400000000000006</v>
    <v>67.02</v>
    <v>2032</v>
    <v>414353647</v>
  </rv>
  <rv s="1">
    <v>15-11-2022</v>
    <v>913.8</v>
    <v>750</v>
    <v>935.4</v>
    <v>900</v>
    <v>1533</v>
    <v>35431604</v>
  </rv>
  <rv s="1">
    <v>15-11-2022</v>
    <v>2809</v>
    <v>750</v>
    <v>2877</v>
    <v>2797</v>
    <v>1499</v>
    <v>16741314</v>
  </rv>
  <rv s="1">
    <v>15-11-2022</v>
    <v>2472</v>
    <v>750</v>
    <v>2472</v>
    <v>2472</v>
    <v>1378</v>
    <v>16724412</v>
  </rv>
  <rv s="1">
    <v>14-11-2022</v>
    <v>4.2699999999999996</v>
    <v>752</v>
    <v>5.12</v>
    <v>4.17</v>
    <v>2630</v>
    <v>5536406527</v>
  </rv>
  <rv s="1">
    <v>14-11-2022</v>
    <v>10.99</v>
    <v>752</v>
    <v>11</v>
    <v>10.97</v>
    <v>2103</v>
    <v>2355765621</v>
  </rv>
  <rv s="1">
    <v>14-11-2022</v>
    <v>68.989999999999995</v>
    <v>752</v>
    <v>69</v>
    <v>68.91</v>
    <v>1984</v>
    <v>523847546</v>
  </rv>
  <rv s="1">
    <v>14-11-2022</v>
    <v>867.3</v>
    <v>752</v>
    <v>868.3</v>
    <v>859.9</v>
    <v>1491</v>
    <v>91181033</v>
  </rv>
  <rv s="1">
    <v>14-11-2022</v>
    <v>2789</v>
    <v>752</v>
    <v>2790</v>
    <v>2785</v>
    <v>1460</v>
    <v>17477321</v>
  </rv>
  <rv s="1">
    <v>14-11-2022</v>
    <v>2396</v>
    <v>752</v>
    <v>2396</v>
    <v>2394</v>
    <v>1379</v>
    <v>15145896</v>
  </rv>
  <rv s="1">
    <v>13-11-2022</v>
    <v>4.21</v>
    <v>754</v>
    <v>4.24</v>
    <v>4.1500000000000004</v>
    <v>3182</v>
    <v>5113506595</v>
  </rv>
  <rv s="1">
    <v>13-11-2022</v>
    <v>12</v>
    <v>754</v>
    <v>12</v>
    <v>12</v>
    <v>2690</v>
    <v>7267900937</v>
  </rv>
  <rv s="1">
    <v>13-11-2022</v>
    <v>69.78</v>
    <v>754</v>
    <v>70.040000000000006</v>
    <v>68.180000000000007</v>
    <v>2468</v>
    <v>547576401</v>
  </rv>
  <rv s="1">
    <v>13-11-2022</v>
    <v>859.8</v>
    <v>754</v>
    <v>866.6</v>
    <v>855</v>
    <v>1814</v>
    <v>44517963</v>
  </rv>
  <rv s="1">
    <v>13-11-2022</v>
    <v>2789</v>
    <v>754</v>
    <v>2791</v>
    <v>2777</v>
    <v>1814</v>
    <v>16408489</v>
  </rv>
  <rv s="1">
    <v>13-11-2022</v>
    <v>2349</v>
    <v>754</v>
    <v>2350</v>
    <v>2339</v>
    <v>1691</v>
    <v>10586959</v>
  </rv>
  <rv s="1">
    <v>12-11-2022</v>
    <v>4.2</v>
    <v>756</v>
    <v>4.2300000000000004</v>
    <v>4.01</v>
    <v>2669</v>
    <v>4239684254</v>
  </rv>
  <rv s="1">
    <v>12-11-2022</v>
    <v>12.52</v>
    <v>756</v>
    <v>12.66</v>
    <v>12.14</v>
    <v>2286</v>
    <v>2116587267</v>
  </rv>
  <rv s="1">
    <v>12-11-2022</v>
    <v>70.05</v>
    <v>756</v>
    <v>70.069999999999993</v>
    <v>70.010000000000005</v>
    <v>2182</v>
    <v>748292028</v>
  </rv>
  <rv s="1">
    <v>12-11-2022</v>
    <v>868</v>
    <v>756</v>
    <v>868.1</v>
    <v>855.9</v>
    <v>1678</v>
    <v>48940295</v>
  </rv>
  <rv s="1">
    <v>12-11-2022</v>
    <v>2790</v>
    <v>756</v>
    <v>2801</v>
    <v>2619</v>
    <v>1592</v>
    <v>15195129</v>
  </rv>
  <rv s="1">
    <v>12-11-2022</v>
    <v>2349</v>
    <v>756</v>
    <v>2350</v>
    <v>2338</v>
    <v>1457</v>
    <v>12606975</v>
  </rv>
  <rv s="1">
    <v>11-11-2022</v>
    <v>4.04</v>
    <v>758</v>
    <v>4.12</v>
    <v>4</v>
    <v>2574</v>
    <v>5979153230</v>
  </rv>
  <rv s="1">
    <v>11-11-2022</v>
    <v>12.94</v>
    <v>758</v>
    <v>13.13</v>
    <v>12</v>
    <v>2179</v>
    <v>1999064626</v>
  </rv>
  <rv s="1">
    <v>11-11-2022</v>
    <v>70.290000000000006</v>
    <v>758</v>
    <v>70.55</v>
    <v>68.08</v>
    <v>2043</v>
    <v>405030024</v>
  </rv>
  <rv s="1">
    <v>11-11-2022</v>
    <v>863.1</v>
    <v>758</v>
    <v>863.2</v>
    <v>863</v>
    <v>1555</v>
    <v>35391189</v>
  </rv>
  <rv s="1">
    <v>11-11-2022</v>
    <v>2771</v>
    <v>758</v>
    <v>2774</v>
    <v>2736</v>
    <v>1579</v>
    <v>18681020</v>
  </rv>
  <rv s="1">
    <v>11-11-2022</v>
    <v>2350</v>
    <v>758</v>
    <v>2350</v>
    <v>2350</v>
    <v>1421</v>
    <v>12686259</v>
  </rv>
  <rv s="1">
    <v>10-11-2022</v>
    <v>4</v>
    <v>760</v>
    <v>4</v>
    <v>4</v>
    <v>2479</v>
    <v>12215389723</v>
  </rv>
  <rv s="1">
    <v>10-11-2022</v>
    <v>13.29</v>
    <v>760</v>
    <v>14.02</v>
    <v>12.4</v>
    <v>2051</v>
    <v>1620660806</v>
  </rv>
  <rv s="1">
    <v>10-11-2022</v>
    <v>60.14</v>
    <v>760</v>
    <v>70.72</v>
    <v>60</v>
    <v>1996</v>
    <v>638507236</v>
  </rv>
  <rv s="1">
    <v>10-11-2022</v>
    <v>863</v>
    <v>760</v>
    <v>863</v>
    <v>862.9</v>
    <v>1480</v>
    <v>33248559</v>
  </rv>
  <rv s="1">
    <v>10-11-2022</v>
    <v>2778</v>
    <v>760</v>
    <v>2779</v>
    <v>2775</v>
    <v>1488</v>
    <v>8064956</v>
  </rv>
  <rv s="1">
    <v>10-11-2022</v>
    <v>2199</v>
    <v>760</v>
    <v>2378</v>
    <v>1876</v>
    <v>1455</v>
    <v>15932498</v>
  </rv>
  <rv s="1">
    <v>9-11-2022</v>
    <v>4</v>
    <v>762</v>
    <v>4.01</v>
    <v>3.99</v>
    <v>2351</v>
    <v>18564537164</v>
  </rv>
  <rv s="1">
    <v>9-11-2022</v>
    <v>13.36</v>
    <v>762</v>
    <v>13.44</v>
    <v>13</v>
    <v>1942</v>
    <v>3110857326</v>
  </rv>
  <rv s="1">
    <v>9-11-2022</v>
    <v>70.75</v>
    <v>762</v>
    <v>70.89</v>
    <v>61.11</v>
    <v>1774</v>
    <v>423252229</v>
  </rv>
  <rv s="1">
    <v>9-11-2022</v>
    <v>862.7</v>
    <v>762</v>
    <v>863.3</v>
    <v>833</v>
    <v>1373</v>
    <v>37948440</v>
  </rv>
  <rv s="1">
    <v>9-11-2022</v>
    <v>2774</v>
    <v>762</v>
    <v>2778</v>
    <v>2771</v>
    <v>1336</v>
    <v>12043916</v>
  </rv>
  <rv s="1">
    <v>9-11-2022</v>
    <v>1928</v>
    <v>762</v>
    <v>2300</v>
    <v>1928</v>
    <v>1238</v>
    <v>17995316</v>
  </rv>
  <rv s="1">
    <v>8-11-2022</v>
    <v>3.77</v>
    <v>764</v>
    <v>3.84</v>
    <v>3.6</v>
    <v>2164</v>
    <v>2660455272</v>
  </rv>
  <rv s="1">
    <v>8-11-2022</v>
    <v>12.32</v>
    <v>764</v>
    <v>12.36</v>
    <v>11.59</v>
    <v>1910</v>
    <v>3209959552</v>
  </rv>
  <rv s="1">
    <v>8-11-2022</v>
    <v>71.959999999999994</v>
    <v>764</v>
    <v>72</v>
    <v>68.11</v>
    <v>1709</v>
    <v>430361532</v>
  </rv>
  <rv s="1">
    <v>8-11-2022</v>
    <v>840.3</v>
    <v>764</v>
    <v>840.4</v>
    <v>840.2</v>
    <v>1266</v>
    <v>28871362</v>
  </rv>
  <rv s="1">
    <v>8-11-2022</v>
    <v>2798</v>
    <v>764</v>
    <v>2801</v>
    <v>2790</v>
    <v>1250</v>
    <v>9860418</v>
  </rv>
  <rv s="1">
    <v>8-11-2022</v>
    <v>2132</v>
    <v>764</v>
    <v>2150</v>
    <v>2100</v>
    <v>1172</v>
    <v>14294002</v>
  </rv>
  <rv s="1">
    <v>7-11-2022</v>
    <v>3.76</v>
    <v>766</v>
    <v>3.78</v>
    <v>3.72</v>
    <v>1724</v>
    <v>3412785322</v>
  </rv>
  <rv s="1">
    <v>7-11-2022</v>
    <v>11.56</v>
    <v>766</v>
    <v>12.85</v>
    <v>10.98</v>
    <v>1447</v>
    <v>2022923465</v>
  </rv>
  <rv s="1">
    <v>7-11-2022</v>
    <v>68.06</v>
    <v>766</v>
    <v>72.5</v>
    <v>67.05</v>
    <v>1273</v>
    <v>558707462</v>
  </rv>
  <rv s="1">
    <v>7-11-2022</v>
    <v>869.8</v>
    <v>766</v>
    <v>871.3</v>
    <v>826.4</v>
    <v>900</v>
    <v>26303953</v>
  </rv>
  <rv s="1">
    <v>7-11-2022</v>
    <v>2800</v>
    <v>766</v>
    <v>2804</v>
    <v>2694</v>
    <v>892</v>
    <v>17617131</v>
  </rv>
  <rv s="1">
    <v>7-11-2022</v>
    <v>2301</v>
    <v>766</v>
    <v>2575</v>
    <v>2200</v>
    <v>818</v>
    <v>44033123</v>
  </rv>
  <rv s="1">
    <v>6-11-2022</v>
    <v>3.69</v>
    <v>768</v>
    <v>3.7</v>
    <v>3.67</v>
    <v>2017</v>
    <v>3047743516</v>
  </rv>
  <rv s="1">
    <v>6-11-2022</v>
    <v>10.46</v>
    <v>768</v>
    <v>10.65</v>
    <v>10.41</v>
    <v>1646</v>
    <v>4329105424</v>
  </rv>
  <rv s="1">
    <v>6-11-2022</v>
    <v>72.75</v>
    <v>768</v>
    <v>73.11</v>
    <v>70.39</v>
    <v>1483</v>
    <v>337945731</v>
  </rv>
  <rv s="1">
    <v>6-11-2022</v>
    <v>872.7</v>
    <v>768</v>
    <v>876.6</v>
    <v>869.8</v>
    <v>1020</v>
    <v>35187224</v>
  </rv>
  <rv s="1">
    <v>6-11-2022</v>
    <v>2806</v>
    <v>768</v>
    <v>2808</v>
    <v>2801</v>
    <v>1030</v>
    <v>11185388</v>
  </rv>
  <rv s="1">
    <v>6-11-2022</v>
    <v>2660</v>
    <v>768</v>
    <v>2700</v>
    <v>2539</v>
    <v>916</v>
    <v>19327590</v>
  </rv>
  <rv s="1">
    <v>5-11-2022</v>
    <v>3.7</v>
    <v>770</v>
    <v>3.7</v>
    <v>3.59</v>
    <v>1881</v>
    <v>4393515419</v>
  </rv>
  <rv s="1">
    <v>5-11-2022</v>
    <v>9.2100000000000009</v>
    <v>770</v>
    <v>9.6300000000000008</v>
    <v>8.92</v>
    <v>1543</v>
    <v>4287951363</v>
  </rv>
  <rv s="1">
    <v>5-11-2022</v>
    <v>73.8</v>
    <v>770</v>
    <v>73.88</v>
    <v>73.41</v>
    <v>1315</v>
    <v>321639446</v>
  </rv>
  <rv s="1">
    <v>5-11-2022</v>
    <v>880</v>
    <v>770</v>
    <v>882.4</v>
    <v>878.9</v>
    <v>826</v>
    <v>19930645</v>
  </rv>
  <rv s="1">
    <v>5-11-2022</v>
    <v>2835</v>
    <v>770</v>
    <v>2853</v>
    <v>2654</v>
    <v>805</v>
    <v>8209007</v>
  </rv>
  <rv s="1">
    <v>5-11-2022</v>
    <v>2654</v>
    <v>770</v>
    <v>2681</v>
    <v>2400</v>
    <v>759</v>
    <v>13940640</v>
  </rv>
  <rv s="1">
    <v>4-11-2022</v>
    <v>3.76</v>
    <v>772</v>
    <v>3.84</v>
    <v>3.67</v>
    <v>1621</v>
    <v>2972630860</v>
  </rv>
  <rv s="1">
    <v>4-11-2022</v>
    <v>9.01</v>
    <v>772</v>
    <v>9.1999999999999993</v>
    <v>8.85</v>
    <v>1343</v>
    <v>1316057996</v>
  </rv>
  <rv s="1">
    <v>4-11-2022</v>
    <v>73.41</v>
    <v>772</v>
    <v>74.12</v>
    <v>73</v>
    <v>1252</v>
    <v>321319845</v>
  </rv>
  <rv s="1">
    <v>4-11-2022</v>
    <v>883.3</v>
    <v>772</v>
    <v>888.1</v>
    <v>810</v>
    <v>817</v>
    <v>19899945</v>
  </rv>
  <rv s="1">
    <v>4-11-2022</v>
    <v>2680</v>
    <v>772</v>
    <v>2866</v>
    <v>2602</v>
    <v>864</v>
    <v>13384272</v>
  </rv>
  <rv s="1">
    <v>4-11-2022</v>
    <v>2730</v>
    <v>772</v>
    <v>2740</v>
    <v>2520</v>
    <v>778</v>
    <v>19827423</v>
  </rv>
  <rv s="1">
    <v>3-11-2022</v>
    <v>3.77</v>
    <v>774</v>
    <v>3.81</v>
    <v>3.67</v>
    <v>1420</v>
    <v>2515096832</v>
  </rv>
  <rv s="1">
    <v>3-11-2022</v>
    <v>8.81</v>
    <v>774</v>
    <v>8.9</v>
    <v>8.6199999999999992</v>
    <v>1248</v>
    <v>2539742047</v>
  </rv>
  <rv s="1">
    <v>3-11-2022</v>
    <v>71.42</v>
    <v>774</v>
    <v>75.12</v>
    <v>70.959999999999994</v>
    <v>1083</v>
    <v>465755721</v>
  </rv>
  <rv s="1">
    <v>3-11-2022</v>
    <v>891.1</v>
    <v>774</v>
    <v>891.7</v>
    <v>847</v>
    <v>722</v>
    <v>19984748</v>
  </rv>
  <rv s="1">
    <v>3-11-2022</v>
    <v>2870</v>
    <v>774</v>
    <v>2876</v>
    <v>2868</v>
    <v>698</v>
    <v>12863463</v>
  </rv>
  <rv s="1">
    <v>3-11-2022</v>
    <v>2698</v>
    <v>774</v>
    <v>2699</v>
    <v>2697</v>
    <v>605</v>
    <v>7094177</v>
  </rv>
  <rv s="1">
    <v>2-11-2022</v>
    <v>3.72</v>
    <v>776</v>
    <v>3.8</v>
    <v>3.67</v>
    <v>1413</v>
    <v>4485177805</v>
  </rv>
  <rv s="1">
    <v>2-11-2022</v>
    <v>8.86</v>
    <v>776</v>
    <v>8.9700000000000006</v>
    <v>8.61</v>
    <v>1192</v>
    <v>1235675295</v>
  </rv>
  <rv s="1">
    <v>2-11-2022</v>
    <v>73</v>
    <v>776</v>
    <v>75.09</v>
    <v>71.31</v>
    <v>1040</v>
    <v>392101861</v>
  </rv>
  <rv s="1">
    <v>2-11-2022</v>
    <v>835.4</v>
    <v>776</v>
    <v>893.2</v>
    <v>833.4</v>
    <v>778</v>
    <v>32339547</v>
  </rv>
  <rv s="1">
    <v>2-11-2022</v>
    <v>2877</v>
    <v>776</v>
    <v>2879</v>
    <v>2870</v>
    <v>730</v>
    <v>8488335</v>
  </rv>
  <rv s="1">
    <v>2-11-2022</v>
    <v>2737</v>
    <v>776</v>
    <v>2739</v>
    <v>2433</v>
    <v>650</v>
    <v>4678426</v>
  </rv>
  <rv s="1">
    <v>1-11-2022</v>
    <v>3.77</v>
    <v>778</v>
    <v>3.82</v>
    <v>3.7</v>
    <v>1535</v>
    <v>3082411617</v>
  </rv>
  <rv s="1">
    <v>1-11-2022</v>
    <v>8.98</v>
    <v>778</v>
    <v>9.06</v>
    <v>8.36</v>
    <v>1295</v>
    <v>1338453550</v>
  </rv>
  <rv s="1">
    <v>1-11-2022</v>
    <v>73.41</v>
    <v>778</v>
    <v>75.8</v>
    <v>71.3</v>
    <v>1141</v>
    <v>360779642</v>
  </rv>
  <rv s="1">
    <v>1-11-2022</v>
    <v>889.8</v>
    <v>778</v>
    <v>894.8</v>
    <v>842</v>
    <v>769</v>
    <v>22587294</v>
  </rv>
  <rv s="1">
    <v>1-11-2022</v>
    <v>2820</v>
    <v>778</v>
    <v>2918</v>
    <v>2640</v>
    <v>820</v>
    <v>17471529</v>
  </rv>
  <rv s="1">
    <v>1-11-2022</v>
    <v>2686</v>
    <v>778</v>
    <v>2729</v>
    <v>2512</v>
    <v>735</v>
    <v>17306140</v>
  </rv>
  <rv s="1">
    <v>31-10-2022</v>
    <v>3.88</v>
    <v>780</v>
    <v>3.89</v>
    <v>3.82</v>
    <v>1467</v>
    <v>2461564804</v>
  </rv>
  <rv s="1">
    <v>31-10-2022</v>
    <v>8.8800000000000008</v>
    <v>780</v>
    <v>9.09</v>
    <v>8.5399999999999991</v>
    <v>1188</v>
    <v>1172707496</v>
  </rv>
  <rv s="1">
    <v>31-10-2022</v>
    <v>71.28</v>
    <v>780</v>
    <v>75.5</v>
    <v>71.260000000000005</v>
    <v>1044</v>
    <v>226795445</v>
  </rv>
  <rv s="1">
    <v>31-10-2022</v>
    <v>887</v>
    <v>780</v>
    <v>909.6</v>
    <v>857.9</v>
    <v>775</v>
    <v>35934661</v>
  </rv>
  <rv s="1">
    <v>31-10-2022</v>
    <v>2890</v>
    <v>780</v>
    <v>2972</v>
    <v>2676</v>
    <v>683</v>
    <v>10645176</v>
  </rv>
  <rv s="1">
    <v>31-10-2022</v>
    <v>2746</v>
    <v>780</v>
    <v>2746</v>
    <v>2746</v>
    <v>611</v>
    <v>17203454</v>
  </rv>
  <rv s="1">
    <v>30-10-2022</v>
    <v>3.81</v>
    <v>782</v>
    <v>3.87</v>
    <v>3.7</v>
    <v>1697</v>
    <v>3801542738</v>
  </rv>
  <rv s="1">
    <v>30-10-2022</v>
    <v>9.0500000000000007</v>
    <v>782</v>
    <v>9.17</v>
    <v>8.5399999999999991</v>
    <v>1377</v>
    <v>1452082034</v>
  </rv>
  <rv s="1">
    <v>30-10-2022</v>
    <v>73.72</v>
    <v>782</v>
    <v>73.75</v>
    <v>73.7</v>
    <v>1257</v>
    <v>420781164</v>
  </rv>
  <rv s="1">
    <v>30-10-2022</v>
    <v>912.8</v>
    <v>782</v>
    <v>913.8</v>
    <v>896.1</v>
    <v>867</v>
    <v>33695510</v>
  </rv>
  <rv s="1">
    <v>30-10-2022</v>
    <v>2990</v>
    <v>782</v>
    <v>2997</v>
    <v>2872</v>
    <v>813</v>
    <v>12859998</v>
  </rv>
  <rv s="1">
    <v>30-10-2022</v>
    <v>2676</v>
    <v>782</v>
    <v>2688</v>
    <v>2397</v>
    <v>752</v>
    <v>23657580</v>
  </rv>
  <rv s="1">
    <v>29-10-2022</v>
    <v>3.73</v>
    <v>784</v>
    <v>3.87</v>
    <v>3.72</v>
    <v>1759</v>
    <v>4420919367</v>
  </rv>
  <rv s="1">
    <v>29-10-2022</v>
    <v>8.6999999999999993</v>
    <v>784</v>
    <v>8.93</v>
    <v>8.5500000000000007</v>
    <v>1452</v>
    <v>1549444900</v>
  </rv>
  <rv s="1">
    <v>29-10-2022</v>
    <v>73.11</v>
    <v>784</v>
    <v>73.430000000000007</v>
    <v>72.92</v>
    <v>1290</v>
    <v>484651724</v>
  </rv>
  <rv s="1">
    <v>29-10-2022</v>
    <v>911.7</v>
    <v>784</v>
    <v>913.2</v>
    <v>899.9</v>
    <v>855</v>
    <v>24634119</v>
  </rv>
  <rv s="1">
    <v>29-10-2022</v>
    <v>3006</v>
    <v>784</v>
    <v>3029</v>
    <v>2846</v>
    <v>835</v>
    <v>14407831</v>
  </rv>
  <rv s="1">
    <v>29-10-2022</v>
    <v>2723</v>
    <v>784</v>
    <v>2749</v>
    <v>2650</v>
    <v>780</v>
    <v>12171603</v>
  </rv>
  <rv s="1">
    <v>28-10-2022</v>
    <v>3.86</v>
    <v>786</v>
    <v>3.89</v>
    <v>3.8</v>
    <v>1557</v>
    <v>2160993990</v>
  </rv>
  <rv s="1">
    <v>28-10-2022</v>
    <v>8.59</v>
    <v>786</v>
    <v>8.59</v>
    <v>8.57</v>
    <v>1289</v>
    <v>1535035805</v>
  </rv>
  <rv s="1">
    <v>28-10-2022</v>
    <v>72.94</v>
    <v>786</v>
    <v>72.959999999999994</v>
    <v>71.510000000000005</v>
    <v>1164</v>
    <v>328067439</v>
  </rv>
  <rv s="1">
    <v>28-10-2022</v>
    <v>900</v>
    <v>786</v>
    <v>913</v>
    <v>900</v>
    <v>813</v>
    <v>27476232</v>
  </rv>
  <rv s="1">
    <v>28-10-2022</v>
    <v>2964</v>
    <v>786</v>
    <v>2969</v>
    <v>2958</v>
    <v>784</v>
    <v>10471937</v>
  </rv>
  <rv s="1">
    <v>28-10-2022</v>
    <v>2677</v>
    <v>786</v>
    <v>2750</v>
    <v>2602</v>
    <v>694</v>
    <v>25800296</v>
  </rv>
  <rv s="1">
    <v>27-10-2022</v>
    <v>3.85</v>
    <v>788</v>
    <v>3.87</v>
    <v>3.8</v>
    <v>1487</v>
    <v>3125855015</v>
  </rv>
  <rv s="1">
    <v>27-10-2022</v>
    <v>8.52</v>
    <v>788</v>
    <v>8.5399999999999991</v>
    <v>8.41</v>
    <v>1254</v>
    <v>1276987477</v>
  </rv>
  <rv s="1">
    <v>27-10-2022</v>
    <v>71.69</v>
    <v>788</v>
    <v>73.11</v>
    <v>71.39</v>
    <v>1157</v>
    <v>372416461</v>
  </rv>
  <rv s="1">
    <v>27-10-2022</v>
    <v>930.2</v>
    <v>788</v>
    <v>932.7</v>
    <v>912.1</v>
    <v>814</v>
    <v>21752578</v>
  </rv>
  <rv s="1">
    <v>27-10-2022</v>
    <v>2913</v>
    <v>788</v>
    <v>2988</v>
    <v>2909</v>
    <v>739</v>
    <v>10869900</v>
  </rv>
  <rv s="1">
    <v>27-10-2022</v>
    <v>2968</v>
    <v>788</v>
    <v>3150</v>
    <v>2693</v>
    <v>695</v>
    <v>9175267</v>
  </rv>
  <rv s="1">
    <v>26-10-2022</v>
    <v>3.79</v>
    <v>790</v>
    <v>3.86</v>
    <v>3.72</v>
    <v>1449</v>
    <v>3780654365</v>
  </rv>
  <rv s="1">
    <v>26-10-2022</v>
    <v>8.51</v>
    <v>790</v>
    <v>8.5500000000000007</v>
    <v>8.39</v>
    <v>1183</v>
    <v>1325970593</v>
  </rv>
  <rv s="1">
    <v>26-10-2022</v>
    <v>71.8</v>
    <v>790</v>
    <v>73.63</v>
    <v>71.650000000000006</v>
    <v>1084</v>
    <v>265647690</v>
  </rv>
  <rv s="1">
    <v>26-10-2022</v>
    <v>935.8</v>
    <v>790</v>
    <v>937.1</v>
    <v>930.6</v>
    <v>789</v>
    <v>24050866</v>
  </rv>
  <rv s="1">
    <v>26-10-2022</v>
    <v>3023</v>
    <v>790</v>
    <v>3025</v>
    <v>2930</v>
    <v>728</v>
    <v>10197037</v>
  </rv>
  <rv s="1">
    <v>26-10-2022</v>
    <v>2654</v>
    <v>790</v>
    <v>2654</v>
    <v>2652</v>
    <v>677</v>
    <v>20779708</v>
  </rv>
  <rv s="1">
    <v>25-10-2022</v>
    <v>3.83</v>
    <v>792</v>
    <v>3.85</v>
    <v>3.8</v>
    <v>1393</v>
    <v>2160669375</v>
  </rv>
  <rv s="1">
    <v>25-10-2022</v>
    <v>8.6300000000000008</v>
    <v>792</v>
    <v>8.67</v>
    <v>8.2200000000000006</v>
    <v>1108</v>
    <v>997608265</v>
  </rv>
  <rv s="1">
    <v>25-10-2022</v>
    <v>74.66</v>
    <v>792</v>
    <v>74.69</v>
    <v>71.680000000000007</v>
    <v>1075</v>
    <v>238951001</v>
  </rv>
  <rv s="1">
    <v>25-10-2022</v>
    <v>942.2</v>
    <v>792</v>
    <v>942.8</v>
    <v>920.3</v>
    <v>670</v>
    <v>18022770</v>
  </rv>
  <rv s="1">
    <v>25-10-2022</v>
    <v>3027</v>
    <v>792</v>
    <v>3058</v>
    <v>2933</v>
    <v>665</v>
    <v>11159736</v>
  </rv>
  <rv s="1">
    <v>25-10-2022</v>
    <v>2654</v>
    <v>792</v>
    <v>2654</v>
    <v>2654</v>
    <v>569</v>
    <v>8483002</v>
  </rv>
  <rv s="1">
    <v>24-10-2022</v>
    <v>3.91</v>
    <v>794</v>
    <v>3.97</v>
    <v>3.86</v>
    <v>1473</v>
    <v>2973665353</v>
  </rv>
  <rv s="1">
    <v>24-10-2022</v>
    <v>8.61</v>
    <v>794</v>
    <v>8.65</v>
    <v>8.5500000000000007</v>
    <v>1174</v>
    <v>2267716416</v>
  </rv>
  <rv s="1">
    <v>24-10-2022</v>
    <v>75.7</v>
    <v>794</v>
    <v>76.38</v>
    <v>71.67</v>
    <v>1072</v>
    <v>311859931</v>
  </rv>
  <rv s="1">
    <v>24-10-2022</v>
    <v>945.7</v>
    <v>794</v>
    <v>946.9</v>
    <v>943.3</v>
    <v>660</v>
    <v>16444188</v>
  </rv>
  <rv s="1">
    <v>24-10-2022</v>
    <v>3065</v>
    <v>794</v>
    <v>3072</v>
    <v>3061</v>
    <v>667</v>
    <v>13764760</v>
  </rv>
  <rv s="1">
    <v>24-10-2022</v>
    <v>2648</v>
    <v>794</v>
    <v>2651</v>
    <v>2335</v>
    <v>602</v>
    <v>12135174</v>
  </rv>
  <rv s="1">
    <v>23-10-2022</v>
    <v>3.89</v>
    <v>796</v>
    <v>3.94</v>
    <v>3.83</v>
    <v>1906</v>
    <v>4223907111</v>
  </rv>
  <rv s="1">
    <v>23-10-2022</v>
    <v>8.4700000000000006</v>
    <v>796</v>
    <v>8.5500000000000007</v>
    <v>8.2100000000000009</v>
    <v>1438</v>
    <v>2193585154</v>
  </rv>
  <rv s="1">
    <v>23-10-2022</v>
    <v>76.39</v>
    <v>796</v>
    <v>76.48</v>
    <v>75</v>
    <v>1357</v>
    <v>257831734</v>
  </rv>
  <rv s="1">
    <v>23-10-2022</v>
    <v>941.8</v>
    <v>796</v>
    <v>945.8</v>
    <v>931.9</v>
    <v>902</v>
    <v>19451532</v>
  </rv>
  <rv s="1">
    <v>23-10-2022</v>
    <v>3073</v>
    <v>796</v>
    <v>3081</v>
    <v>3062</v>
    <v>864</v>
    <v>8086621</v>
  </rv>
  <rv s="1">
    <v>23-10-2022</v>
    <v>2669</v>
    <v>796</v>
    <v>2678</v>
    <v>2300</v>
    <v>788</v>
    <v>3838984</v>
  </rv>
  <rv s="1">
    <v>22-10-2022</v>
    <v>3.96</v>
    <v>798</v>
    <v>3.97</v>
    <v>3.93</v>
    <v>1722</v>
    <v>3842040263</v>
  </rv>
  <rv s="1">
    <v>22-10-2022</v>
    <v>8.6199999999999992</v>
    <v>798</v>
    <v>8.64</v>
    <v>8.61</v>
    <v>1345</v>
    <v>1399824950</v>
  </rv>
  <rv s="1">
    <v>22-10-2022</v>
    <v>73.88</v>
    <v>798</v>
    <v>73.92</v>
    <v>72.7</v>
    <v>1270</v>
    <v>325967180</v>
  </rv>
  <rv s="1">
    <v>22-10-2022</v>
    <v>962</v>
    <v>798</v>
    <v>962.2</v>
    <v>910.9</v>
    <v>828</v>
    <v>23244197</v>
  </rv>
  <rv s="1">
    <v>22-10-2022</v>
    <v>2822</v>
    <v>798</v>
    <v>3000</v>
    <v>2810</v>
    <v>813</v>
    <v>13597066</v>
  </rv>
  <rv s="1">
    <v>22-10-2022</v>
    <v>2480</v>
    <v>798</v>
    <v>2600</v>
    <v>2475</v>
    <v>772</v>
    <v>7816929</v>
  </rv>
  <rv s="1">
    <v>21-10-2022</v>
    <v>3.96</v>
    <v>800</v>
    <v>3.98</v>
    <v>3.78</v>
    <v>1464</v>
    <v>2754648677</v>
  </rv>
  <rv s="1">
    <v>21-10-2022</v>
    <v>8.6</v>
    <v>800</v>
    <v>8.6</v>
    <v>8.6</v>
    <v>1133</v>
    <v>3709926205</v>
  </rv>
  <rv s="1">
    <v>21-10-2022</v>
    <v>72.010000000000005</v>
    <v>800</v>
    <v>73.900000000000006</v>
    <v>71.97</v>
    <v>1086</v>
    <v>431379609</v>
  </rv>
  <rv s="1">
    <v>21-10-2022</v>
    <v>950</v>
    <v>800</v>
    <v>962</v>
    <v>932.4</v>
    <v>712</v>
    <v>27267072</v>
  </rv>
  <rv s="1">
    <v>21-10-2022</v>
    <v>2905</v>
    <v>800</v>
    <v>2996</v>
    <v>2804</v>
    <v>728</v>
    <v>10085822</v>
  </rv>
  <rv s="1">
    <v>21-10-2022</v>
    <v>2500</v>
    <v>800</v>
    <v>2500</v>
    <v>2500</v>
    <v>682</v>
    <v>39227137</v>
  </rv>
  <rv s="1">
    <v>20-10-2022</v>
    <v>3.94</v>
    <v>802</v>
    <v>3.95</v>
    <v>3.88</v>
    <v>1282</v>
    <v>2429927986</v>
  </rv>
  <rv s="1">
    <v>20-10-2022</v>
    <v>8.59</v>
    <v>802</v>
    <v>8.59</v>
    <v>8.59</v>
    <v>1006</v>
    <v>2032423776</v>
  </rv>
  <rv s="1">
    <v>20-10-2022</v>
    <v>75</v>
    <v>802</v>
    <v>76.53</v>
    <v>72.040000000000006</v>
    <v>965</v>
    <v>295002492</v>
  </rv>
  <rv s="1">
    <v>20-10-2022</v>
    <v>959.6</v>
    <v>802</v>
    <v>964.1</v>
    <v>930.2</v>
    <v>598</v>
    <v>16453549</v>
  </rv>
  <rv s="1">
    <v>20-10-2022</v>
    <v>2950</v>
    <v>802</v>
    <v>3095</v>
    <v>2780</v>
    <v>630</v>
    <v>5429286</v>
  </rv>
  <rv s="1">
    <v>20-10-2022</v>
    <v>2131</v>
    <v>802</v>
    <v>2361</v>
    <v>1926</v>
    <v>569</v>
    <v>7944728</v>
  </rv>
  <rv s="1">
    <v>19-10-2022</v>
    <v>3.92</v>
    <v>804</v>
    <v>3.92</v>
    <v>3.91</v>
    <v>1474</v>
    <v>1627838829</v>
  </rv>
  <rv s="1">
    <v>19-10-2022</v>
    <v>8.58</v>
    <v>804</v>
    <v>8.58</v>
    <v>8.57</v>
    <v>1187</v>
    <v>1299678190</v>
  </rv>
  <rv s="1">
    <v>19-10-2022</v>
    <v>76.48</v>
    <v>804</v>
    <v>76.5</v>
    <v>76.39</v>
    <v>1120</v>
    <v>286531115</v>
  </rv>
  <rv s="1">
    <v>19-10-2022</v>
    <v>963.3</v>
    <v>804</v>
    <v>964.4</v>
    <v>922</v>
    <v>736</v>
    <v>21122396</v>
  </rv>
  <rv s="1">
    <v>19-10-2022</v>
    <v>3168</v>
    <v>804</v>
    <v>3190</v>
    <v>2739</v>
    <v>750</v>
    <v>6854510</v>
  </rv>
  <rv s="1">
    <v>19-10-2022</v>
    <v>1869</v>
    <v>804</v>
    <v>1950</v>
    <v>1860</v>
    <v>697</v>
    <v>15952877</v>
  </rv>
  <rv s="1">
    <v>18-10-2022</v>
    <v>3.87</v>
    <v>806</v>
    <v>3.95</v>
    <v>3.72</v>
    <v>1369</v>
    <v>3741433277</v>
  </rv>
  <rv s="1">
    <v>18-10-2022</v>
    <v>8.5</v>
    <v>806</v>
    <v>8.56</v>
    <v>8.48</v>
    <v>1086</v>
    <v>772130959</v>
  </rv>
  <rv s="1">
    <v>18-10-2022</v>
    <v>76.489999999999995</v>
    <v>806</v>
    <v>76.56</v>
    <v>75.989999999999995</v>
    <v>1030</v>
    <v>283007585</v>
  </rv>
  <rv s="1">
    <v>18-10-2022</v>
    <v>966.8</v>
    <v>806</v>
    <v>967</v>
    <v>965.6</v>
    <v>644</v>
    <v>14384895</v>
  </rv>
  <rv s="1">
    <v>18-10-2022</v>
    <v>3192</v>
    <v>806</v>
    <v>3196</v>
    <v>2698</v>
    <v>739</v>
    <v>9388917</v>
  </rv>
  <rv s="1">
    <v>18-10-2022</v>
    <v>1817</v>
    <v>806</v>
    <v>1817</v>
    <v>1795</v>
    <v>646</v>
    <v>8929391</v>
  </rv>
  <rv s="1">
    <v>17-10-2022</v>
    <v>3.74</v>
    <v>808</v>
    <v>3.76</v>
    <v>3.72</v>
    <v>1510</v>
    <v>6025230556</v>
  </rv>
  <rv s="1">
    <v>17-10-2022</v>
    <v>8.48</v>
    <v>808</v>
    <v>8.56</v>
    <v>8.07</v>
    <v>1188</v>
    <v>1287434515</v>
  </rv>
  <rv s="1">
    <v>17-10-2022</v>
    <v>76.45</v>
    <v>808</v>
    <v>76.59</v>
    <v>71.2</v>
    <v>1182</v>
    <v>354412998</v>
  </rv>
  <rv s="1">
    <v>17-10-2022</v>
    <v>967.1</v>
    <v>808</v>
    <v>967.2</v>
    <v>966.2</v>
    <v>715</v>
    <v>14832444</v>
  </rv>
  <rv s="1">
    <v>17-10-2022</v>
    <v>2762</v>
    <v>808</v>
    <v>2765</v>
    <v>2518</v>
    <v>796</v>
    <v>13022028</v>
  </rv>
  <rv s="1">
    <v>17-10-2022</v>
    <v>1808</v>
    <v>808</v>
    <v>1810</v>
    <v>1744</v>
    <v>689</v>
    <v>8744976</v>
  </rv>
  <rv s="1">
    <v>16-10-2022</v>
    <v>3.89</v>
    <v>810</v>
    <v>3.93</v>
    <v>3.8</v>
    <v>1890</v>
    <v>3560664820</v>
  </rv>
  <rv s="1">
    <v>16-10-2022</v>
    <v>8.06</v>
    <v>810</v>
    <v>8.5</v>
    <v>7.97</v>
    <v>1472</v>
    <v>1944633261</v>
  </rv>
  <rv s="1">
    <v>16-10-2022</v>
    <v>76.48</v>
    <v>810</v>
    <v>76.55</v>
    <v>71.62</v>
    <v>1360</v>
    <v>348931238</v>
  </rv>
  <rv s="1">
    <v>16-10-2022</v>
    <v>970.8</v>
    <v>810</v>
    <v>973.8</v>
    <v>913</v>
    <v>873</v>
    <v>21884826</v>
  </rv>
  <rv s="1">
    <v>16-10-2022</v>
    <v>2621</v>
    <v>810</v>
    <v>2635</v>
    <v>2600</v>
    <v>948</v>
    <v>9798210</v>
  </rv>
  <rv s="1">
    <v>16-10-2022</v>
    <v>1786</v>
    <v>810</v>
    <v>1807</v>
    <v>1687</v>
    <v>815</v>
    <v>6975009</v>
  </rv>
  <rv s="1">
    <v>15-10-2022</v>
    <v>3.89</v>
    <v>812</v>
    <v>3.92</v>
    <v>3.79</v>
    <v>1630</v>
    <v>3414425154</v>
  </rv>
  <rv s="1">
    <v>15-10-2022</v>
    <v>8.5399999999999991</v>
    <v>812</v>
    <v>8.5500000000000007</v>
    <v>8.52</v>
    <v>1391</v>
    <v>1919066820</v>
  </rv>
  <rv s="1">
    <v>15-10-2022</v>
    <v>76.569999999999993</v>
    <v>812</v>
    <v>76.64</v>
    <v>71.260000000000005</v>
    <v>1314</v>
    <v>375017630</v>
  </rv>
  <rv s="1">
    <v>15-10-2022</v>
    <v>975.8</v>
    <v>812</v>
    <v>976.8</v>
    <v>969.8</v>
    <v>835</v>
    <v>18549312</v>
  </rv>
  <rv s="1">
    <v>15-10-2022</v>
    <v>2633</v>
    <v>812</v>
    <v>2634</v>
    <v>2589</v>
    <v>883</v>
    <v>17198089</v>
  </rv>
  <rv s="1">
    <v>15-10-2022</v>
    <v>1700</v>
    <v>812</v>
    <v>1733</v>
    <v>1700</v>
    <v>777</v>
    <v>11385106</v>
  </rv>
  <rv s="1">
    <v>14-10-2022</v>
    <v>3.86</v>
    <v>814</v>
    <v>3.91</v>
    <v>3.81</v>
    <v>1497</v>
    <v>3676896360</v>
  </rv>
  <rv s="1">
    <v>14-10-2022</v>
    <v>8.5299999999999994</v>
    <v>814</v>
    <v>8.56</v>
    <v>8.52</v>
    <v>1278</v>
    <v>2038541491</v>
  </rv>
  <rv s="1">
    <v>14-10-2022</v>
    <v>74.900000000000006</v>
    <v>814</v>
    <v>75.819999999999993</v>
    <v>72.03</v>
    <v>1168</v>
    <v>423741063</v>
  </rv>
  <rv s="1">
    <v>14-10-2022</v>
    <v>890</v>
    <v>814</v>
    <v>890</v>
    <v>890</v>
    <v>750</v>
    <v>42896093</v>
  </rv>
  <rv s="1">
    <v>14-10-2022</v>
    <v>2550</v>
    <v>814</v>
    <v>2550</v>
    <v>2550</v>
    <v>747</v>
    <v>10818870</v>
  </rv>
  <rv s="1">
    <v>14-10-2022</v>
    <v>1775</v>
    <v>814</v>
    <v>1779</v>
    <v>1700</v>
    <v>712</v>
    <v>13532293</v>
  </rv>
  <rv s="1">
    <v>13-10-2022</v>
    <v>3.89</v>
    <v>816</v>
    <v>3.9</v>
    <v>3.86</v>
    <v>1504</v>
    <v>1817929046</v>
  </rv>
  <rv s="1">
    <v>13-10-2022</v>
    <v>8.57</v>
    <v>816</v>
    <v>8.59</v>
    <v>8.48</v>
    <v>1238</v>
    <v>1958292944</v>
  </rv>
  <rv s="1">
    <v>13-10-2022</v>
    <v>76.08</v>
    <v>816</v>
    <v>76.099999999999994</v>
    <v>75.83</v>
    <v>1138</v>
    <v>270913885</v>
  </rv>
  <rv s="1">
    <v>13-10-2022</v>
    <v>987.2</v>
    <v>816</v>
    <v>991.5</v>
    <v>915</v>
    <v>834</v>
    <v>45173024</v>
  </rv>
  <rv s="1">
    <v>13-10-2022</v>
    <v>2587</v>
    <v>816</v>
    <v>2588</v>
    <v>2532</v>
    <v>792</v>
    <v>13157066</v>
  </rv>
  <rv s="1">
    <v>13-10-2022</v>
    <v>1810</v>
    <v>816</v>
    <v>1813</v>
    <v>1800</v>
    <v>732</v>
    <v>9762963</v>
  </rv>
  <rv s="1">
    <v>12-10-2022</v>
    <v>3.9</v>
    <v>818</v>
    <v>3.92</v>
    <v>3.76</v>
    <v>1482</v>
    <v>3262955400</v>
  </rv>
  <rv s="1">
    <v>12-10-2022</v>
    <v>8.39</v>
    <v>818</v>
    <v>8.48</v>
    <v>8.3699999999999992</v>
    <v>1116</v>
    <v>1579600920</v>
  </rv>
  <rv s="1">
    <v>12-10-2022</v>
    <v>76.19</v>
    <v>818</v>
    <v>76.72</v>
    <v>71.13</v>
    <v>1039</v>
    <v>300101167</v>
  </rv>
  <rv s="1">
    <v>12-10-2022</v>
    <v>990.9</v>
    <v>818</v>
    <v>991.4</v>
    <v>986.6</v>
    <v>674</v>
    <v>13526295</v>
  </rv>
  <rv s="1">
    <v>12-10-2022</v>
    <v>2513</v>
    <v>818</v>
    <v>2600</v>
    <v>2409</v>
    <v>735</v>
    <v>11433033</v>
  </rv>
  <rv s="1">
    <v>12-10-2022</v>
    <v>1790</v>
    <v>818</v>
    <v>1816</v>
    <v>1703</v>
    <v>627</v>
    <v>8723228</v>
  </rv>
  <rv s="1">
    <v>11-10-2022</v>
    <v>3.76</v>
    <v>820</v>
    <v>4</v>
    <v>3.75</v>
    <v>1514</v>
    <v>10890648749</v>
  </rv>
  <rv s="1">
    <v>11-10-2022</v>
    <v>8.5500000000000007</v>
    <v>820</v>
    <v>8.65</v>
    <v>8.0500000000000007</v>
    <v>1222</v>
    <v>1563967264</v>
  </rv>
  <rv s="1">
    <v>11-10-2022</v>
    <v>76.819999999999993</v>
    <v>820</v>
    <v>78.8</v>
    <v>71.790000000000006</v>
    <v>1171</v>
    <v>452390946</v>
  </rv>
  <rv s="1">
    <v>11-10-2022</v>
    <v>991</v>
    <v>820</v>
    <v>993.1</v>
    <v>900</v>
    <v>769</v>
    <v>23857145</v>
  </rv>
  <rv s="1">
    <v>11-10-2022</v>
    <v>2623</v>
    <v>820</v>
    <v>2624</v>
    <v>2622</v>
    <v>771</v>
    <v>14271835</v>
  </rv>
  <rv s="1">
    <v>11-10-2022</v>
    <v>1600</v>
    <v>820</v>
    <v>1600</v>
    <v>1600</v>
    <v>707</v>
    <v>17925768</v>
  </rv>
  <rv s="1">
    <v>10-10-2022</v>
    <v>3.88</v>
    <v>822</v>
    <v>3.9</v>
    <v>3.8</v>
    <v>1536</v>
    <v>2796568886</v>
  </rv>
  <rv s="1">
    <v>10-10-2022</v>
    <v>8.65</v>
    <v>822</v>
    <v>8.75</v>
    <v>8.18</v>
    <v>1289</v>
    <v>1204660876</v>
  </rv>
  <rv s="1">
    <v>10-10-2022</v>
    <v>78.849999999999994</v>
    <v>822</v>
    <v>79.87</v>
    <v>72</v>
    <v>1175</v>
    <v>351340910</v>
  </rv>
  <rv s="1">
    <v>10-10-2022</v>
    <v>933.9</v>
    <v>822</v>
    <v>936.1</v>
    <v>927.7</v>
    <v>819</v>
    <v>46052877</v>
  </rv>
  <rv s="1">
    <v>10-10-2022</v>
    <v>2629</v>
    <v>822</v>
    <v>2762</v>
    <v>2458</v>
    <v>841</v>
    <v>8346416</v>
  </rv>
  <rv s="1">
    <v>10-10-2022</v>
    <v>1750</v>
    <v>822</v>
    <v>1820</v>
    <v>1744</v>
    <v>759</v>
    <v>11253996</v>
  </rv>
  <rv s="1">
    <v>9-10-2022</v>
    <v>3.78</v>
    <v>824</v>
    <v>3.85</v>
    <v>3.72</v>
    <v>1761</v>
    <v>2907547208</v>
  </rv>
  <rv s="1">
    <v>9-10-2022</v>
    <v>9</v>
    <v>824</v>
    <v>9.0399999999999991</v>
    <v>8.1999999999999993</v>
    <v>1429</v>
    <v>930826648</v>
  </rv>
  <rv s="1">
    <v>9-10-2022</v>
    <v>80.37</v>
    <v>824</v>
    <v>80.430000000000007</v>
    <v>75.400000000000006</v>
    <v>1330</v>
    <v>422460960</v>
  </rv>
  <rv s="1">
    <v>9-10-2022</v>
    <v>929.1</v>
    <v>824</v>
    <v>935.5</v>
    <v>895.5</v>
    <v>832</v>
    <v>20354123</v>
  </rv>
  <rv s="1">
    <v>9-10-2022</v>
    <v>2769</v>
    <v>824</v>
    <v>2774</v>
    <v>2340</v>
    <v>854</v>
    <v>6963885</v>
  </rv>
  <rv s="1">
    <v>9-10-2022</v>
    <v>1762</v>
    <v>824</v>
    <v>1813</v>
    <v>1755</v>
    <v>745</v>
    <v>13131551</v>
  </rv>
  <rv s="1">
    <v>8-10-2022</v>
    <v>3.95</v>
    <v>826</v>
    <v>3.99</v>
    <v>3.9</v>
    <v>1727</v>
    <v>3214004883</v>
  </rv>
  <rv s="1">
    <v>8-10-2022</v>
    <v>9.19</v>
    <v>826</v>
    <v>9.19</v>
    <v>9.19</v>
    <v>1453</v>
    <v>1489802787</v>
  </rv>
  <rv s="1">
    <v>8-10-2022</v>
    <v>79</v>
    <v>826</v>
    <v>80.430000000000007</v>
    <v>78.88</v>
    <v>1254</v>
    <v>368317408</v>
  </rv>
  <rv s="1">
    <v>8-10-2022</v>
    <v>889.8</v>
    <v>826</v>
    <v>891.3</v>
    <v>889.4</v>
    <v>846</v>
    <v>31577786</v>
  </rv>
  <rv s="1">
    <v>8-10-2022</v>
    <v>2370</v>
    <v>826</v>
    <v>2374</v>
    <v>2366</v>
    <v>870</v>
    <v>9284447</v>
  </rv>
  <rv s="1">
    <v>8-10-2022</v>
    <v>1870</v>
    <v>826</v>
    <v>1870</v>
    <v>1825</v>
    <v>787</v>
    <v>14331992</v>
  </rv>
  <rv s="1">
    <v>7-10-2022</v>
    <v>3.56</v>
    <v>828</v>
    <v>3.74</v>
    <v>3.54</v>
    <v>1474</v>
    <v>11795864536</v>
  </rv>
  <rv s="1">
    <v>7-10-2022</v>
    <v>7.85</v>
    <v>828</v>
    <v>8.67</v>
    <v>7.85</v>
    <v>1124</v>
    <v>2450145955</v>
  </rv>
  <rv s="1">
    <v>7-10-2022</v>
    <v>75.77</v>
    <v>828</v>
    <v>76.42</v>
    <v>75.31</v>
    <v>1077</v>
    <v>732491887</v>
  </rv>
  <rv s="1">
    <v>7-10-2022</v>
    <v>842.7</v>
    <v>828</v>
    <v>892.1</v>
    <v>835</v>
    <v>718</v>
    <v>22332789</v>
  </rv>
  <rv s="1">
    <v>7-10-2022</v>
    <v>2295</v>
    <v>828</v>
    <v>2366</v>
    <v>2200</v>
    <v>761</v>
    <v>9431757</v>
  </rv>
  <rv s="1">
    <v>7-10-2022</v>
    <v>1825</v>
    <v>828</v>
    <v>1842</v>
    <v>1600</v>
    <v>663</v>
    <v>6684704</v>
  </rv>
  <rv s="1">
    <v>6-10-2022</v>
    <v>3.96</v>
    <v>830</v>
    <v>4</v>
    <v>3.75</v>
    <v>1433</v>
    <v>3217408565</v>
  </rv>
  <rv s="1">
    <v>6-10-2022</v>
    <v>8.6999999999999993</v>
    <v>830</v>
    <v>8.7100000000000009</v>
    <v>8.67</v>
    <v>1155</v>
    <v>1324069988</v>
  </rv>
  <rv s="1">
    <v>6-10-2022</v>
    <v>77.89</v>
    <v>830</v>
    <v>78.38</v>
    <v>76.290000000000006</v>
    <v>1097</v>
    <v>317790797</v>
  </rv>
  <rv s="1">
    <v>6-10-2022</v>
    <v>855.9</v>
    <v>830</v>
    <v>874.9</v>
    <v>848</v>
    <v>773</v>
    <v>32505905</v>
  </rv>
  <rv s="1">
    <v>6-10-2022</v>
    <v>2360</v>
    <v>830</v>
    <v>2362</v>
    <v>2357</v>
    <v>778</v>
    <v>13432207</v>
  </rv>
  <rv s="1">
    <v>6-10-2022</v>
    <v>1842</v>
    <v>830</v>
    <v>1850</v>
    <v>1825</v>
    <v>702</v>
    <v>12098756</v>
  </rv>
  <rv s="1">
    <v>5-10-2022</v>
    <v>4</v>
    <v>832</v>
    <v>4.0199999999999996</v>
    <v>3.89</v>
    <v>1433</v>
    <v>4052657891</v>
  </rv>
  <rv s="1">
    <v>5-10-2022</v>
    <v>9.17</v>
    <v>832</v>
    <v>9.19</v>
    <v>8.7799999999999994</v>
    <v>1122</v>
    <v>1107050843</v>
  </rv>
  <rv s="1">
    <v>5-10-2022</v>
    <v>76.989999999999995</v>
    <v>832</v>
    <v>77.05</v>
    <v>76.22</v>
    <v>1021</v>
    <v>302017813</v>
  </rv>
  <rv s="1">
    <v>5-10-2022</v>
    <v>837.7</v>
    <v>832</v>
    <v>839.4</v>
    <v>836.8</v>
    <v>766</v>
    <v>33588233</v>
  </rv>
  <rv s="1">
    <v>5-10-2022</v>
    <v>2351</v>
    <v>832</v>
    <v>2360</v>
    <v>2268</v>
    <v>731</v>
    <v>10449087</v>
  </rv>
  <rv s="1">
    <v>5-10-2022</v>
    <v>1890</v>
    <v>832</v>
    <v>1944</v>
    <v>1830</v>
    <v>665</v>
    <v>8341061</v>
  </rv>
  <rv s="1">
    <v>4-10-2022</v>
    <v>3.94</v>
    <v>834</v>
    <v>3.94</v>
    <v>3.94</v>
    <v>1418</v>
    <v>3506606057</v>
  </rv>
  <rv s="1">
    <v>4-10-2022</v>
    <v>9.3000000000000007</v>
    <v>834</v>
    <v>9.5</v>
    <v>9.18</v>
    <v>1170</v>
    <v>961498075</v>
  </rv>
  <rv s="1">
    <v>4-10-2022</v>
    <v>76.05</v>
    <v>834</v>
    <v>76.84</v>
    <v>76</v>
    <v>1075</v>
    <v>517997637</v>
  </rv>
  <rv s="1">
    <v>4-10-2022</v>
    <v>837.1</v>
    <v>834</v>
    <v>839.5</v>
    <v>826.9</v>
    <v>733</v>
    <v>24376263</v>
  </rv>
  <rv s="1">
    <v>4-10-2022</v>
    <v>2374</v>
    <v>834</v>
    <v>2378</v>
    <v>2369</v>
    <v>719</v>
    <v>6606565</v>
  </rv>
  <rv s="1">
    <v>4-10-2022</v>
    <v>1949</v>
    <v>834</v>
    <v>1955</v>
    <v>1898</v>
    <v>622</v>
    <v>3483886</v>
  </rv>
  <rv s="1">
    <v>3-10-2022</v>
    <v>3.8</v>
    <v>836</v>
    <v>4.08</v>
    <v>3.74</v>
    <v>1524</v>
    <v>3733623083</v>
  </rv>
  <rv s="1">
    <v>3-10-2022</v>
    <v>8.75</v>
    <v>836</v>
    <v>8.98</v>
    <v>8.61</v>
    <v>1232</v>
    <v>2075130682</v>
  </rv>
  <rv s="1">
    <v>3-10-2022</v>
    <v>75.91</v>
    <v>836</v>
    <v>76</v>
    <v>75.739999999999995</v>
    <v>1154</v>
    <v>492277509</v>
  </rv>
  <rv s="1">
    <v>3-10-2022</v>
    <v>843.3</v>
    <v>836</v>
    <v>843.4</v>
    <v>842.3</v>
    <v>762</v>
    <v>18280615</v>
  </rv>
  <rv s="1">
    <v>3-10-2022</v>
    <v>2259</v>
    <v>836</v>
    <v>2286</v>
    <v>2216</v>
    <v>757</v>
    <v>10984527</v>
  </rv>
  <rv s="1">
    <v>3-10-2022</v>
    <v>1860</v>
    <v>836</v>
    <v>1960</v>
    <v>1753</v>
    <v>639</v>
    <v>7266374</v>
  </rv>
  <rv s="1">
    <v>2-10-2022</v>
    <v>3.97</v>
    <v>838</v>
    <v>4.08</v>
    <v>3.78</v>
    <v>1976</v>
    <v>3241627038</v>
  </rv>
  <rv s="1">
    <v>2-10-2022</v>
    <v>8.85</v>
    <v>838</v>
    <v>8.9499999999999993</v>
    <v>8.59</v>
    <v>1587</v>
    <v>1323186999</v>
  </rv>
  <rv s="1">
    <v>2-10-2022</v>
    <v>75.95</v>
    <v>838</v>
    <v>75.98</v>
    <v>75.5</v>
    <v>1390</v>
    <v>370604765</v>
  </rv>
  <rv s="1">
    <v>2-10-2022</v>
    <v>842.7</v>
    <v>838</v>
    <v>843.8</v>
    <v>842.6</v>
    <v>878</v>
    <v>25595259</v>
  </rv>
  <rv s="1">
    <v>2-10-2022</v>
    <v>2278</v>
    <v>838</v>
    <v>2279</v>
    <v>2170</v>
    <v>918</v>
    <v>10103633</v>
  </rv>
  <rv s="1">
    <v>2-10-2022</v>
    <v>1700</v>
    <v>838</v>
    <v>1747</v>
    <v>1700</v>
    <v>813</v>
    <v>5014333</v>
  </rv>
  <rv s="1">
    <v>1-10-2022</v>
    <v>3.98</v>
    <v>840</v>
    <v>4</v>
    <v>3.84</v>
    <v>1738</v>
    <v>4175829634</v>
  </rv>
  <rv s="1">
    <v>1-10-2022</v>
    <v>9.39</v>
    <v>840</v>
    <v>9.5</v>
    <v>8.6</v>
    <v>1405</v>
    <v>1291538698</v>
  </rv>
  <rv s="1">
    <v>1-10-2022</v>
    <v>75.290000000000006</v>
    <v>840</v>
    <v>76.069999999999993</v>
    <v>75.010000000000005</v>
    <v>1320</v>
    <v>411090420</v>
  </rv>
  <rv s="1">
    <v>1-10-2022</v>
    <v>847.9</v>
    <v>840</v>
    <v>848.4</v>
    <v>845.2</v>
    <v>871</v>
    <v>19199871</v>
  </rv>
  <rv s="1">
    <v>1-10-2022</v>
    <v>2275</v>
    <v>840</v>
    <v>2278</v>
    <v>2255</v>
    <v>851</v>
    <v>6410176</v>
  </rv>
  <rv s="1">
    <v>1-10-2022</v>
    <v>1698</v>
    <v>840</v>
    <v>1700</v>
    <v>1680</v>
    <v>812</v>
    <v>5687183</v>
  </rv>
</rvData>
</file>

<file path=xl/richData/rdrichvaluestructure.xml><?xml version="1.0" encoding="utf-8"?>
<rvStructures xmlns="http://schemas.microsoft.com/office/spreadsheetml/2017/richdata" count="4">
  <s t="_formattednumber">
    <k n="_Format" t="spb"/>
  </s>
  <s t="_entity">
    <k n="_DisplayString" t="s"/>
    <k n="average"/>
    <k n="date" t="r"/>
    <k n="highest"/>
    <k n="lowest"/>
    <k n="order_count"/>
    <k n="volume"/>
  </s>
  <s t="_array">
    <k n="array" t="a"/>
  </s>
  <s t="_entity">
    <k n="_DisplayString" t="s"/>
    <k n="_Provider" t="spb"/>
    <k n="data_type" t="s"/>
    <k n="history" t="r"/>
    <k n="id" t="r"/>
    <k n="region_id"/>
    <k n="type_id"/>
  </s>
</rvStructures>
</file>

<file path=xl/richData/rdsupportingpropertybag.xml><?xml version="1.0" encoding="utf-8"?>
<supportingPropertyBags xmlns="http://schemas.microsoft.com/office/spreadsheetml/2017/richdata2">
  <spbData count="3">
    <spb s="0">
      <v>https://www.eveonline.com/</v>
      <v>https://excelprodstc.blob.core.windows.net/$web/app/assets/logo-filled.png</v>
      <v>Powered by EVE Online</v>
    </spb>
    <spb s="1">
      <v>1</v>
    </spb>
    <spb s="1">
      <v>2</v>
    </spb>
  </spbData>
</supportingPropertyBags>
</file>

<file path=xl/richData/rdsupportingpropertybagstructure.xml><?xml version="1.0" encoding="utf-8"?>
<spbStructures xmlns="http://schemas.microsoft.com/office/spreadsheetml/2017/richdata2" count="2">
  <s>
    <k n="link" t="s"/>
    <k n="logo" t="s"/>
    <k n="name"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76" formatCode="dd/mm/yyyy\ hh:mm"/>
    </x:dxf>
    <x:dxf>
      <x:numFmt numFmtId="0" formatCode="General"/>
    </x:dxf>
  </dxfs>
  <richProperties>
    <rPr n="NumberFormat" t="s"/>
  </richProperties>
  <richStyles>
    <rSty dxfid="0">
      <rpv i="0">[$-en-US]m/d/yy h:mm AM/PM;@</rpv>
    </rSty>
    <rSty dxfid="1">
      <rpv i="0">##0</rpv>
    </rSty>
  </richStyles>
</richStyleShee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99F91-F37E-42A2-82A8-2B0611B8BC9C}">
  <dimension ref="A1:DE327"/>
  <sheetViews>
    <sheetView tabSelected="1" zoomScaleNormal="100" workbookViewId="0">
      <selection activeCell="E57" sqref="E57"/>
    </sheetView>
  </sheetViews>
  <sheetFormatPr defaultColWidth="8.5" defaultRowHeight="15"/>
  <cols>
    <col min="1" max="1" width="3.125" style="1" customWidth="1"/>
    <col min="2" max="2" width="13.875" style="2" customWidth="1"/>
    <col min="3" max="3" width="13" style="2" customWidth="1"/>
    <col min="4" max="4" width="12.125" style="2" bestFit="1" customWidth="1"/>
    <col min="5" max="5" width="23" style="32" bestFit="1" customWidth="1"/>
    <col min="6" max="6" width="6" style="2" bestFit="1" customWidth="1"/>
    <col min="7" max="7" width="13" style="1" customWidth="1"/>
    <col min="8" max="8" width="6" style="1" bestFit="1" customWidth="1"/>
    <col min="9" max="14" width="10.5" style="1" bestFit="1" customWidth="1"/>
    <col min="15" max="49" width="10.25" style="1" bestFit="1" customWidth="1"/>
    <col min="50" max="16373" width="10.25" style="4" bestFit="1" customWidth="1"/>
    <col min="16374" max="16384" width="10.25" style="4" customWidth="1"/>
  </cols>
  <sheetData>
    <row r="1" spans="2:49" ht="15" customHeight="1">
      <c r="B1" s="1"/>
      <c r="C1" s="1"/>
      <c r="D1" s="1"/>
      <c r="E1" s="31"/>
      <c r="F1" s="1"/>
      <c r="AD1" s="3"/>
      <c r="AE1" s="3"/>
      <c r="AF1" s="3"/>
      <c r="AG1" s="3"/>
      <c r="AH1" s="3"/>
      <c r="AI1" s="3"/>
      <c r="AJ1" s="3"/>
      <c r="AK1" s="3"/>
      <c r="AL1" s="3"/>
      <c r="AM1" s="6"/>
      <c r="AN1" s="6"/>
      <c r="AO1" s="4"/>
      <c r="AP1" s="4"/>
      <c r="AQ1" s="4"/>
      <c r="AR1" s="4"/>
      <c r="AS1" s="4"/>
      <c r="AT1" s="4"/>
      <c r="AU1" s="4"/>
      <c r="AV1" s="4"/>
      <c r="AW1" s="4"/>
    </row>
    <row r="2" spans="2:49" ht="15" customHeight="1">
      <c r="B2" s="1"/>
      <c r="C2" s="1"/>
      <c r="D2" s="1"/>
      <c r="E2" s="31"/>
      <c r="F2" s="1"/>
      <c r="V2" s="7"/>
      <c r="W2" s="7"/>
      <c r="AI2" s="7"/>
      <c r="AJ2" s="7"/>
      <c r="AK2" s="7"/>
      <c r="AL2" s="7"/>
      <c r="AM2" s="7"/>
      <c r="AN2" s="7"/>
      <c r="AO2" s="7"/>
      <c r="AP2" s="7"/>
      <c r="AQ2" s="4"/>
      <c r="AR2" s="4"/>
      <c r="AS2" s="4"/>
      <c r="AT2" s="4"/>
      <c r="AU2" s="4"/>
      <c r="AV2" s="4"/>
      <c r="AW2" s="4"/>
    </row>
    <row r="3" spans="2:49" ht="60.6" customHeight="1">
      <c r="B3" s="200" t="s">
        <v>0</v>
      </c>
      <c r="C3" s="201"/>
      <c r="D3" s="201"/>
      <c r="E3" s="201"/>
      <c r="F3" s="201"/>
      <c r="G3" s="201"/>
      <c r="H3" s="201"/>
      <c r="I3" s="201"/>
      <c r="J3" s="201"/>
      <c r="K3" s="201"/>
      <c r="L3" s="201"/>
      <c r="M3" s="201"/>
      <c r="N3" s="201"/>
      <c r="O3" s="201"/>
      <c r="P3" s="201"/>
      <c r="Q3" s="201"/>
      <c r="R3" s="201"/>
      <c r="S3" s="201"/>
      <c r="T3" s="201"/>
      <c r="U3" s="202"/>
      <c r="AI3" s="3"/>
      <c r="AS3" s="4"/>
      <c r="AT3" s="4"/>
      <c r="AU3" s="4"/>
      <c r="AV3" s="4"/>
      <c r="AW3" s="4"/>
    </row>
    <row r="4" spans="2:49" ht="21.75" customHeight="1">
      <c r="B4" s="1"/>
      <c r="C4" s="1"/>
      <c r="D4" s="1"/>
      <c r="E4" s="31"/>
      <c r="F4" s="1"/>
      <c r="AI4" s="3"/>
      <c r="AS4" s="4"/>
      <c r="AT4" s="4"/>
      <c r="AU4" s="4"/>
      <c r="AV4" s="4"/>
      <c r="AW4" s="4"/>
    </row>
    <row r="5" spans="2:49" ht="33.6" customHeight="1">
      <c r="B5" s="203" t="s">
        <v>1</v>
      </c>
      <c r="C5" s="204"/>
      <c r="D5" s="204"/>
      <c r="E5" s="204"/>
      <c r="F5" s="204"/>
      <c r="G5" s="204"/>
      <c r="H5" s="204"/>
      <c r="I5" s="204"/>
      <c r="J5" s="204"/>
      <c r="K5" s="204"/>
      <c r="L5" s="204"/>
      <c r="M5" s="204"/>
      <c r="N5" s="204"/>
      <c r="O5" s="204"/>
      <c r="P5" s="205"/>
      <c r="R5" s="203" t="s">
        <v>2</v>
      </c>
      <c r="S5" s="204"/>
      <c r="T5" s="204"/>
      <c r="U5" s="205"/>
      <c r="AA5" s="3"/>
      <c r="AD5" s="39"/>
      <c r="AK5" s="4"/>
      <c r="AL5" s="4"/>
      <c r="AM5" s="4"/>
      <c r="AN5" s="4"/>
      <c r="AO5" s="4"/>
      <c r="AP5" s="4"/>
      <c r="AQ5" s="4"/>
      <c r="AR5" s="4"/>
      <c r="AS5" s="4"/>
      <c r="AT5" s="4"/>
      <c r="AU5" s="4"/>
      <c r="AV5" s="4"/>
      <c r="AW5" s="4"/>
    </row>
    <row r="6" spans="2:49" ht="33.6" customHeight="1">
      <c r="B6" s="27"/>
      <c r="C6" s="27"/>
      <c r="D6" s="27"/>
      <c r="E6" s="34"/>
      <c r="F6" s="27"/>
      <c r="G6" s="27"/>
      <c r="H6" s="27"/>
      <c r="I6" s="27"/>
      <c r="J6" s="27"/>
      <c r="K6" s="27"/>
      <c r="L6" s="27"/>
      <c r="M6" s="27"/>
      <c r="N6" s="27"/>
      <c r="O6" s="27"/>
      <c r="P6" s="27"/>
      <c r="Q6" s="27"/>
      <c r="R6" s="206" t="s">
        <v>3</v>
      </c>
      <c r="S6" s="206"/>
      <c r="T6" s="206"/>
      <c r="U6" s="206"/>
      <c r="AA6" s="3"/>
      <c r="AD6" s="39"/>
      <c r="AK6" s="4"/>
      <c r="AL6" s="4"/>
      <c r="AM6" s="4"/>
      <c r="AN6" s="4"/>
      <c r="AO6" s="4"/>
      <c r="AP6" s="4"/>
      <c r="AQ6" s="4"/>
      <c r="AR6" s="4"/>
      <c r="AS6" s="4"/>
      <c r="AT6" s="4"/>
      <c r="AU6" s="4"/>
      <c r="AV6" s="4"/>
      <c r="AW6" s="4"/>
    </row>
    <row r="7" spans="2:49" ht="33.6" customHeight="1">
      <c r="B7" s="27"/>
      <c r="C7" s="27"/>
      <c r="D7" s="27"/>
      <c r="E7" s="34"/>
      <c r="F7" s="27"/>
      <c r="G7" s="27"/>
      <c r="H7" s="27"/>
      <c r="I7" s="27"/>
      <c r="J7" s="27"/>
      <c r="K7" s="27"/>
      <c r="L7" s="27"/>
      <c r="M7" s="27"/>
      <c r="N7" s="27"/>
      <c r="O7" s="27"/>
      <c r="P7" s="27"/>
      <c r="Q7" s="27"/>
      <c r="R7" s="206"/>
      <c r="S7" s="206"/>
      <c r="T7" s="206"/>
      <c r="U7" s="206"/>
      <c r="AA7" s="3"/>
      <c r="AD7" s="39"/>
      <c r="AK7" s="4"/>
      <c r="AL7" s="4"/>
      <c r="AM7" s="4"/>
      <c r="AN7" s="4"/>
      <c r="AO7" s="4"/>
      <c r="AP7" s="4"/>
      <c r="AQ7" s="4"/>
      <c r="AR7" s="4"/>
      <c r="AS7" s="4"/>
      <c r="AT7" s="4"/>
      <c r="AU7" s="4"/>
      <c r="AV7" s="4"/>
      <c r="AW7" s="4"/>
    </row>
    <row r="8" spans="2:49" ht="33.6" customHeight="1">
      <c r="B8" s="27"/>
      <c r="C8" s="27"/>
      <c r="D8" s="27"/>
      <c r="E8" s="34"/>
      <c r="F8" s="27"/>
      <c r="G8" s="27"/>
      <c r="H8" s="27"/>
      <c r="I8" s="27"/>
      <c r="J8" s="27"/>
      <c r="K8" s="27"/>
      <c r="L8" s="27"/>
      <c r="M8" s="27"/>
      <c r="N8" s="27"/>
      <c r="O8" s="27"/>
      <c r="P8" s="27"/>
      <c r="Q8" s="27"/>
      <c r="R8" s="206"/>
      <c r="S8" s="206"/>
      <c r="T8" s="206"/>
      <c r="U8" s="206"/>
      <c r="AA8" s="3"/>
      <c r="AD8" s="39"/>
      <c r="AK8" s="4"/>
      <c r="AL8" s="4"/>
      <c r="AM8" s="4"/>
      <c r="AN8" s="4"/>
      <c r="AO8" s="4"/>
      <c r="AP8" s="4"/>
      <c r="AQ8" s="4"/>
      <c r="AR8" s="4"/>
      <c r="AS8" s="4"/>
      <c r="AT8" s="4"/>
      <c r="AU8" s="4"/>
      <c r="AV8" s="4"/>
      <c r="AW8" s="4"/>
    </row>
    <row r="9" spans="2:49" ht="33.6" customHeight="1">
      <c r="B9" s="27"/>
      <c r="C9" s="27"/>
      <c r="D9" s="27"/>
      <c r="E9" s="34"/>
      <c r="F9" s="27"/>
      <c r="G9" s="27"/>
      <c r="H9" s="27"/>
      <c r="I9" s="27"/>
      <c r="J9" s="27"/>
      <c r="K9" s="27"/>
      <c r="L9" s="27"/>
      <c r="M9" s="27"/>
      <c r="N9" s="27"/>
      <c r="O9" s="27"/>
      <c r="P9" s="27"/>
      <c r="Q9" s="27"/>
      <c r="R9" s="206"/>
      <c r="S9" s="206"/>
      <c r="T9" s="206"/>
      <c r="U9" s="206"/>
      <c r="AA9" s="3"/>
      <c r="AD9" s="39"/>
      <c r="AK9" s="4"/>
      <c r="AL9" s="4"/>
      <c r="AM9" s="4"/>
      <c r="AN9" s="4"/>
      <c r="AO9" s="4"/>
      <c r="AP9" s="4"/>
      <c r="AQ9" s="4"/>
      <c r="AR9" s="4"/>
      <c r="AS9" s="4"/>
      <c r="AT9" s="4"/>
      <c r="AU9" s="4"/>
      <c r="AV9" s="4"/>
      <c r="AW9" s="4"/>
    </row>
    <row r="10" spans="2:49" ht="33.6" customHeight="1">
      <c r="B10" s="27"/>
      <c r="C10" s="27"/>
      <c r="D10" s="27"/>
      <c r="E10" s="34"/>
      <c r="F10" s="27"/>
      <c r="G10" s="27"/>
      <c r="H10" s="27"/>
      <c r="I10" s="27"/>
      <c r="J10" s="27"/>
      <c r="K10" s="27"/>
      <c r="L10" s="27"/>
      <c r="M10" s="27"/>
      <c r="N10" s="27"/>
      <c r="O10" s="27"/>
      <c r="P10" s="27"/>
      <c r="Q10" s="27"/>
      <c r="R10" s="206"/>
      <c r="S10" s="206"/>
      <c r="T10" s="206"/>
      <c r="U10" s="206"/>
      <c r="AA10" s="3"/>
      <c r="AD10" s="39"/>
      <c r="AK10" s="4"/>
      <c r="AL10" s="4"/>
      <c r="AM10" s="4"/>
      <c r="AN10" s="4"/>
      <c r="AO10" s="4"/>
      <c r="AP10" s="4"/>
      <c r="AQ10" s="4"/>
      <c r="AR10" s="4"/>
      <c r="AS10" s="4"/>
      <c r="AT10" s="4"/>
      <c r="AU10" s="4"/>
      <c r="AV10" s="4"/>
      <c r="AW10" s="4"/>
    </row>
    <row r="11" spans="2:49" ht="33.6" customHeight="1">
      <c r="B11" s="27"/>
      <c r="C11" s="27"/>
      <c r="D11" s="27"/>
      <c r="E11" s="34"/>
      <c r="F11" s="27"/>
      <c r="G11" s="27"/>
      <c r="H11" s="27"/>
      <c r="I11" s="27"/>
      <c r="J11" s="27"/>
      <c r="K11" s="27"/>
      <c r="L11" s="27"/>
      <c r="M11" s="27"/>
      <c r="N11" s="27"/>
      <c r="O11" s="27"/>
      <c r="P11" s="27"/>
      <c r="Q11" s="27"/>
      <c r="R11" s="206"/>
      <c r="S11" s="206"/>
      <c r="T11" s="206"/>
      <c r="U11" s="206"/>
      <c r="AA11" s="3"/>
      <c r="AD11" s="39"/>
      <c r="AK11" s="4"/>
      <c r="AL11" s="4"/>
      <c r="AM11" s="4"/>
      <c r="AN11" s="4"/>
      <c r="AO11" s="4"/>
      <c r="AP11" s="4"/>
      <c r="AQ11" s="4"/>
      <c r="AR11" s="4"/>
      <c r="AS11" s="4"/>
      <c r="AT11" s="4"/>
      <c r="AU11" s="4"/>
      <c r="AV11" s="4"/>
      <c r="AW11" s="4"/>
    </row>
    <row r="12" spans="2:49" ht="13.5" customHeight="1">
      <c r="B12" s="27"/>
      <c r="C12" s="27"/>
      <c r="D12" s="27"/>
      <c r="E12" s="34"/>
      <c r="F12" s="27"/>
      <c r="G12" s="27"/>
      <c r="H12" s="27"/>
      <c r="I12" s="27"/>
      <c r="J12" s="27"/>
      <c r="K12" s="27"/>
      <c r="L12" s="27"/>
      <c r="M12" s="27"/>
      <c r="N12" s="27"/>
      <c r="O12" s="27"/>
      <c r="P12" s="27"/>
      <c r="Q12" s="27"/>
      <c r="R12" s="206"/>
      <c r="S12" s="206"/>
      <c r="T12" s="206"/>
      <c r="U12" s="206"/>
      <c r="AA12" s="3"/>
      <c r="AD12" s="39"/>
      <c r="AK12" s="4"/>
      <c r="AL12" s="4"/>
      <c r="AM12" s="4"/>
      <c r="AN12" s="4"/>
      <c r="AO12" s="4"/>
      <c r="AP12" s="4"/>
      <c r="AQ12" s="4"/>
      <c r="AR12" s="4"/>
      <c r="AS12" s="4"/>
      <c r="AT12" s="4"/>
      <c r="AU12" s="4"/>
      <c r="AV12" s="4"/>
      <c r="AW12" s="4"/>
    </row>
    <row r="13" spans="2:49" ht="33.6" customHeight="1">
      <c r="B13" s="27"/>
      <c r="C13" s="27"/>
      <c r="D13" s="27"/>
      <c r="E13" s="34"/>
      <c r="F13" s="27"/>
      <c r="G13" s="27"/>
      <c r="H13" s="27"/>
      <c r="I13" s="27"/>
      <c r="J13" s="27"/>
      <c r="K13" s="27"/>
      <c r="L13" s="27"/>
      <c r="M13" s="27"/>
      <c r="N13" s="27"/>
      <c r="O13" s="27"/>
      <c r="P13" s="27"/>
      <c r="Q13" s="27"/>
      <c r="R13" s="42"/>
      <c r="S13" s="42"/>
      <c r="T13" s="42"/>
      <c r="U13" s="42"/>
      <c r="X13" s="30"/>
      <c r="Y13" s="30"/>
      <c r="Z13" s="30"/>
      <c r="AA13" s="30"/>
      <c r="AB13" s="30"/>
      <c r="AC13" s="30"/>
      <c r="AD13" s="39"/>
      <c r="AE13" s="30"/>
      <c r="AI13" s="3"/>
      <c r="AS13" s="4"/>
      <c r="AT13" s="4"/>
      <c r="AU13" s="4"/>
      <c r="AV13" s="4"/>
      <c r="AW13" s="4"/>
    </row>
    <row r="14" spans="2:49" ht="24.95" customHeight="1">
      <c r="B14" s="203" t="s">
        <v>4</v>
      </c>
      <c r="C14" s="204"/>
      <c r="D14" s="204"/>
      <c r="E14" s="204"/>
      <c r="F14" s="204"/>
      <c r="G14" s="204"/>
      <c r="H14" s="204"/>
      <c r="I14" s="204"/>
      <c r="J14" s="204"/>
      <c r="K14" s="204"/>
      <c r="L14" s="204"/>
      <c r="M14" s="204"/>
      <c r="N14" s="204"/>
      <c r="O14" s="204"/>
      <c r="P14" s="204"/>
      <c r="Q14" s="204"/>
      <c r="R14" s="204"/>
      <c r="S14" s="204"/>
      <c r="T14" s="204"/>
      <c r="U14" s="205"/>
      <c r="AD14"/>
      <c r="AG14" s="3"/>
      <c r="AH14" s="3"/>
      <c r="AV14" s="4"/>
      <c r="AW14" s="4"/>
    </row>
    <row r="15" spans="2:49" ht="25.5" customHeight="1">
      <c r="B15" s="226" t="s">
        <v>5</v>
      </c>
      <c r="C15" s="227"/>
      <c r="D15" s="227"/>
      <c r="E15" s="227"/>
      <c r="F15" s="227"/>
      <c r="G15" s="227"/>
      <c r="H15" s="227"/>
      <c r="I15" s="227"/>
      <c r="J15" s="227"/>
      <c r="K15" s="227"/>
      <c r="L15" s="227"/>
      <c r="M15" s="227"/>
      <c r="N15" s="227"/>
      <c r="O15" s="227"/>
      <c r="P15" s="227"/>
      <c r="Q15" s="227"/>
      <c r="R15" s="227"/>
      <c r="S15" s="227"/>
      <c r="T15" s="227"/>
      <c r="U15" s="228"/>
      <c r="AD15"/>
      <c r="AH15" s="3"/>
      <c r="AV15" s="4"/>
      <c r="AW15" s="4"/>
    </row>
    <row r="16" spans="2:49" ht="25.5" customHeight="1">
      <c r="B16" s="229"/>
      <c r="C16" s="230"/>
      <c r="D16" s="230"/>
      <c r="E16" s="230"/>
      <c r="F16" s="230"/>
      <c r="G16" s="230"/>
      <c r="H16" s="230"/>
      <c r="I16" s="230"/>
      <c r="J16" s="230"/>
      <c r="K16" s="230"/>
      <c r="L16" s="230"/>
      <c r="M16" s="230"/>
      <c r="N16" s="230"/>
      <c r="O16" s="230"/>
      <c r="P16" s="230"/>
      <c r="Q16" s="230"/>
      <c r="R16" s="230"/>
      <c r="S16" s="230"/>
      <c r="T16" s="230"/>
      <c r="U16" s="231"/>
      <c r="AD16"/>
      <c r="AH16" s="3"/>
      <c r="AV16" s="4"/>
      <c r="AW16" s="4"/>
    </row>
    <row r="17" spans="2:49" ht="25.5" customHeight="1">
      <c r="B17" s="229"/>
      <c r="C17" s="230"/>
      <c r="D17" s="230"/>
      <c r="E17" s="230"/>
      <c r="F17" s="230"/>
      <c r="G17" s="230"/>
      <c r="H17" s="230"/>
      <c r="I17" s="230"/>
      <c r="J17" s="230"/>
      <c r="K17" s="230"/>
      <c r="L17" s="230"/>
      <c r="M17" s="230"/>
      <c r="N17" s="230"/>
      <c r="O17" s="230"/>
      <c r="P17" s="230"/>
      <c r="Q17" s="230"/>
      <c r="R17" s="230"/>
      <c r="S17" s="230"/>
      <c r="T17" s="230"/>
      <c r="U17" s="231"/>
      <c r="AD17"/>
      <c r="AH17" s="3"/>
      <c r="AV17" s="4"/>
      <c r="AW17" s="4"/>
    </row>
    <row r="18" spans="2:49" ht="25.5" customHeight="1">
      <c r="B18" s="229"/>
      <c r="C18" s="230"/>
      <c r="D18" s="230"/>
      <c r="E18" s="230"/>
      <c r="F18" s="230"/>
      <c r="G18" s="230"/>
      <c r="H18" s="230"/>
      <c r="I18" s="230"/>
      <c r="J18" s="230"/>
      <c r="K18" s="230"/>
      <c r="L18" s="230"/>
      <c r="M18" s="230"/>
      <c r="N18" s="230"/>
      <c r="O18" s="230"/>
      <c r="P18" s="230"/>
      <c r="Q18" s="230"/>
      <c r="R18" s="230"/>
      <c r="S18" s="230"/>
      <c r="T18" s="230"/>
      <c r="U18" s="231"/>
      <c r="AD18"/>
      <c r="AH18" s="3"/>
      <c r="AV18" s="4"/>
      <c r="AW18" s="4"/>
    </row>
    <row r="19" spans="2:49" ht="25.5" customHeight="1">
      <c r="B19" s="229"/>
      <c r="C19" s="230"/>
      <c r="D19" s="230"/>
      <c r="E19" s="230"/>
      <c r="F19" s="230"/>
      <c r="G19" s="230"/>
      <c r="H19" s="230"/>
      <c r="I19" s="230"/>
      <c r="J19" s="230"/>
      <c r="K19" s="230"/>
      <c r="L19" s="230"/>
      <c r="M19" s="230"/>
      <c r="N19" s="230"/>
      <c r="O19" s="230"/>
      <c r="P19" s="230"/>
      <c r="Q19" s="230"/>
      <c r="R19" s="230"/>
      <c r="S19" s="230"/>
      <c r="T19" s="230"/>
      <c r="U19" s="231"/>
      <c r="AD19"/>
      <c r="AS19" s="4"/>
      <c r="AT19" s="4"/>
      <c r="AU19" s="4"/>
      <c r="AV19" s="4"/>
      <c r="AW19" s="4"/>
    </row>
    <row r="20" spans="2:49" ht="25.5" customHeight="1">
      <c r="B20" s="229"/>
      <c r="C20" s="230"/>
      <c r="D20" s="230"/>
      <c r="E20" s="230"/>
      <c r="F20" s="230"/>
      <c r="G20" s="230"/>
      <c r="H20" s="230"/>
      <c r="I20" s="230"/>
      <c r="J20" s="230"/>
      <c r="K20" s="230"/>
      <c r="L20" s="230"/>
      <c r="M20" s="230"/>
      <c r="N20" s="230"/>
      <c r="O20" s="230"/>
      <c r="P20" s="230"/>
      <c r="Q20" s="230"/>
      <c r="R20" s="230"/>
      <c r="S20" s="230"/>
      <c r="T20" s="230"/>
      <c r="U20" s="231"/>
      <c r="AD20"/>
      <c r="AS20" s="4"/>
      <c r="AT20" s="4"/>
      <c r="AU20" s="4"/>
      <c r="AV20" s="4"/>
      <c r="AW20" s="4"/>
    </row>
    <row r="21" spans="2:49" ht="25.5" customHeight="1">
      <c r="B21" s="229"/>
      <c r="C21" s="230"/>
      <c r="D21" s="230"/>
      <c r="E21" s="230"/>
      <c r="F21" s="230"/>
      <c r="G21" s="230"/>
      <c r="H21" s="230"/>
      <c r="I21" s="230"/>
      <c r="J21" s="230"/>
      <c r="K21" s="230"/>
      <c r="L21" s="230"/>
      <c r="M21" s="230"/>
      <c r="N21" s="230"/>
      <c r="O21" s="230"/>
      <c r="P21" s="230"/>
      <c r="Q21" s="230"/>
      <c r="R21" s="230"/>
      <c r="S21" s="230"/>
      <c r="T21" s="230"/>
      <c r="U21" s="231"/>
      <c r="AD21"/>
      <c r="AS21" s="4"/>
      <c r="AT21" s="4"/>
      <c r="AU21" s="4"/>
      <c r="AV21" s="4"/>
      <c r="AW21" s="4"/>
    </row>
    <row r="22" spans="2:49" ht="25.5" customHeight="1">
      <c r="B22" s="229"/>
      <c r="C22" s="230"/>
      <c r="D22" s="230"/>
      <c r="E22" s="230"/>
      <c r="F22" s="230"/>
      <c r="G22" s="230"/>
      <c r="H22" s="230"/>
      <c r="I22" s="230"/>
      <c r="J22" s="230"/>
      <c r="K22" s="230"/>
      <c r="L22" s="230"/>
      <c r="M22" s="230"/>
      <c r="N22" s="230"/>
      <c r="O22" s="230"/>
      <c r="P22" s="230"/>
      <c r="Q22" s="230"/>
      <c r="R22" s="230"/>
      <c r="S22" s="230"/>
      <c r="T22" s="230"/>
      <c r="U22" s="231"/>
      <c r="AD22"/>
      <c r="AS22" s="4"/>
      <c r="AT22" s="4"/>
      <c r="AU22" s="4"/>
      <c r="AV22" s="4"/>
      <c r="AW22" s="4"/>
    </row>
    <row r="23" spans="2:49" ht="25.5" customHeight="1">
      <c r="B23" s="229"/>
      <c r="C23" s="230"/>
      <c r="D23" s="230"/>
      <c r="E23" s="230"/>
      <c r="F23" s="230"/>
      <c r="G23" s="230"/>
      <c r="H23" s="230"/>
      <c r="I23" s="230"/>
      <c r="J23" s="230"/>
      <c r="K23" s="230"/>
      <c r="L23" s="230"/>
      <c r="M23" s="230"/>
      <c r="N23" s="230"/>
      <c r="O23" s="230"/>
      <c r="P23" s="230"/>
      <c r="Q23" s="230"/>
      <c r="R23" s="230"/>
      <c r="S23" s="230"/>
      <c r="T23" s="230"/>
      <c r="U23" s="231"/>
      <c r="AD23"/>
      <c r="AS23" s="4"/>
      <c r="AT23" s="4"/>
      <c r="AU23" s="4"/>
      <c r="AV23" s="4"/>
      <c r="AW23" s="4"/>
    </row>
    <row r="24" spans="2:49" ht="25.5" customHeight="1">
      <c r="B24" s="229"/>
      <c r="C24" s="230"/>
      <c r="D24" s="230"/>
      <c r="E24" s="230"/>
      <c r="F24" s="230"/>
      <c r="G24" s="230"/>
      <c r="H24" s="230"/>
      <c r="I24" s="230"/>
      <c r="J24" s="230"/>
      <c r="K24" s="230"/>
      <c r="L24" s="230"/>
      <c r="M24" s="230"/>
      <c r="N24" s="230"/>
      <c r="O24" s="230"/>
      <c r="P24" s="230"/>
      <c r="Q24" s="230"/>
      <c r="R24" s="230"/>
      <c r="S24" s="230"/>
      <c r="T24" s="230"/>
      <c r="U24" s="231"/>
      <c r="AD24"/>
      <c r="AS24" s="4"/>
      <c r="AT24" s="4"/>
      <c r="AU24" s="4"/>
      <c r="AV24" s="4"/>
      <c r="AW24" s="4"/>
    </row>
    <row r="25" spans="2:49" ht="25.5" customHeight="1">
      <c r="B25" s="229"/>
      <c r="C25" s="230"/>
      <c r="D25" s="230"/>
      <c r="E25" s="230"/>
      <c r="F25" s="230"/>
      <c r="G25" s="230"/>
      <c r="H25" s="230"/>
      <c r="I25" s="230"/>
      <c r="J25" s="230"/>
      <c r="K25" s="230"/>
      <c r="L25" s="230"/>
      <c r="M25" s="230"/>
      <c r="N25" s="230"/>
      <c r="O25" s="230"/>
      <c r="P25" s="230"/>
      <c r="Q25" s="230"/>
      <c r="R25" s="230"/>
      <c r="S25" s="230"/>
      <c r="T25" s="230"/>
      <c r="U25" s="231"/>
      <c r="AD25"/>
      <c r="AS25" s="4"/>
      <c r="AT25" s="4"/>
      <c r="AU25" s="4"/>
      <c r="AV25" s="4"/>
      <c r="AW25" s="4"/>
    </row>
    <row r="26" spans="2:49" ht="25.5" customHeight="1">
      <c r="B26" s="229"/>
      <c r="C26" s="230"/>
      <c r="D26" s="230"/>
      <c r="E26" s="230"/>
      <c r="F26" s="230"/>
      <c r="G26" s="230"/>
      <c r="H26" s="230"/>
      <c r="I26" s="230"/>
      <c r="J26" s="230"/>
      <c r="K26" s="230"/>
      <c r="L26" s="230"/>
      <c r="M26" s="230"/>
      <c r="N26" s="230"/>
      <c r="O26" s="230"/>
      <c r="P26" s="230"/>
      <c r="Q26" s="230"/>
      <c r="R26" s="230"/>
      <c r="S26" s="230"/>
      <c r="T26" s="230"/>
      <c r="U26" s="231"/>
      <c r="AD26"/>
      <c r="AS26" s="4"/>
      <c r="AT26" s="4"/>
      <c r="AU26" s="4"/>
      <c r="AV26" s="4"/>
      <c r="AW26" s="4"/>
    </row>
    <row r="27" spans="2:49" ht="25.5" customHeight="1">
      <c r="B27" s="229"/>
      <c r="C27" s="230"/>
      <c r="D27" s="230"/>
      <c r="E27" s="230"/>
      <c r="F27" s="230"/>
      <c r="G27" s="230"/>
      <c r="H27" s="230"/>
      <c r="I27" s="230"/>
      <c r="J27" s="230"/>
      <c r="K27" s="230"/>
      <c r="L27" s="230"/>
      <c r="M27" s="230"/>
      <c r="N27" s="230"/>
      <c r="O27" s="230"/>
      <c r="P27" s="230"/>
      <c r="Q27" s="230"/>
      <c r="R27" s="230"/>
      <c r="S27" s="230"/>
      <c r="T27" s="230"/>
      <c r="U27" s="231"/>
      <c r="W27" s="25"/>
      <c r="AB27" s="210"/>
      <c r="AC27" s="210"/>
      <c r="AD27"/>
      <c r="AI27" s="3"/>
      <c r="AJ27" s="3"/>
    </row>
    <row r="28" spans="2:49" ht="25.5" customHeight="1">
      <c r="B28" s="232"/>
      <c r="C28" s="233"/>
      <c r="D28" s="233"/>
      <c r="E28" s="233"/>
      <c r="F28" s="233"/>
      <c r="G28" s="233"/>
      <c r="H28" s="233"/>
      <c r="I28" s="233"/>
      <c r="J28" s="233"/>
      <c r="K28" s="233"/>
      <c r="L28" s="233"/>
      <c r="M28" s="233"/>
      <c r="N28" s="233"/>
      <c r="O28" s="233"/>
      <c r="P28" s="233"/>
      <c r="Q28" s="233"/>
      <c r="R28" s="233"/>
      <c r="S28" s="233"/>
      <c r="T28" s="233"/>
      <c r="U28" s="234"/>
      <c r="X28" s="4"/>
      <c r="Y28" s="4"/>
      <c r="Z28" s="4"/>
      <c r="AA28" s="4"/>
      <c r="AI28" s="3"/>
      <c r="AJ28" s="3"/>
      <c r="AK28" s="3"/>
      <c r="AL28" s="3"/>
      <c r="AM28" s="6"/>
      <c r="AN28" s="6"/>
      <c r="AO28" s="4"/>
      <c r="AP28" s="4"/>
      <c r="AQ28" s="4"/>
      <c r="AR28" s="4"/>
      <c r="AS28" s="4"/>
      <c r="AT28" s="4"/>
      <c r="AU28" s="4"/>
      <c r="AV28" s="4"/>
      <c r="AW28" s="4"/>
    </row>
    <row r="29" spans="2:49" ht="25.5" customHeight="1">
      <c r="B29" s="3"/>
      <c r="C29" s="3"/>
      <c r="D29" s="3"/>
      <c r="E29" s="35"/>
      <c r="F29" s="3"/>
      <c r="G29" s="3"/>
      <c r="H29" s="3"/>
      <c r="I29" s="3"/>
      <c r="J29" s="3"/>
      <c r="K29" s="3"/>
      <c r="L29" s="3"/>
      <c r="M29" s="3"/>
      <c r="N29" s="3"/>
      <c r="O29" s="3"/>
      <c r="P29" s="3"/>
      <c r="X29" s="40"/>
      <c r="Y29" s="40"/>
      <c r="Z29" s="41"/>
      <c r="AA29" s="41"/>
      <c r="AI29" s="3"/>
      <c r="AJ29" s="3"/>
      <c r="AK29" s="3"/>
      <c r="AL29" s="3"/>
      <c r="AM29" s="6"/>
      <c r="AN29" s="6"/>
      <c r="AO29" s="4"/>
      <c r="AP29" s="4"/>
      <c r="AQ29" s="4"/>
      <c r="AR29" s="4"/>
      <c r="AS29" s="4"/>
      <c r="AT29" s="4"/>
      <c r="AU29" s="4"/>
      <c r="AV29" s="4"/>
      <c r="AW29" s="4"/>
    </row>
    <row r="30" spans="2:49" ht="25.5" customHeight="1" thickBot="1">
      <c r="B30" s="60" t="s">
        <v>220</v>
      </c>
      <c r="C30" s="3"/>
      <c r="D30" s="3"/>
      <c r="E30" s="35"/>
      <c r="F30" s="3"/>
      <c r="G30" s="3"/>
      <c r="I30" s="60" t="s">
        <v>7</v>
      </c>
      <c r="J30" s="3"/>
      <c r="K30" s="3"/>
      <c r="L30" s="3"/>
      <c r="M30" s="3"/>
      <c r="N30" s="3"/>
      <c r="O30" s="3"/>
      <c r="P30" s="3"/>
      <c r="X30" s="40"/>
      <c r="Y30" s="40"/>
      <c r="Z30" s="41"/>
      <c r="AA30" s="41"/>
      <c r="AI30" s="3"/>
      <c r="AJ30" s="3"/>
      <c r="AK30" s="3"/>
      <c r="AL30" s="3"/>
      <c r="AM30" s="6"/>
      <c r="AN30" s="6"/>
      <c r="AO30" s="4"/>
      <c r="AP30" s="4"/>
      <c r="AQ30" s="4"/>
      <c r="AR30" s="4"/>
      <c r="AS30" s="4"/>
      <c r="AT30" s="4"/>
      <c r="AU30" s="4"/>
      <c r="AV30" s="4"/>
      <c r="AW30" s="4"/>
    </row>
    <row r="31" spans="2:49" ht="25.5" customHeight="1" thickBot="1">
      <c r="B31" s="211" t="s">
        <v>8</v>
      </c>
      <c r="C31" s="212"/>
      <c r="D31" s="212"/>
      <c r="E31" s="213"/>
      <c r="F31" s="3"/>
      <c r="G31" s="49" t="s">
        <v>9</v>
      </c>
      <c r="I31" s="49" t="s">
        <v>10</v>
      </c>
      <c r="J31" s="49" t="s">
        <v>11</v>
      </c>
      <c r="K31" s="49" t="s">
        <v>12</v>
      </c>
      <c r="L31" s="49" t="s">
        <v>13</v>
      </c>
      <c r="M31" s="49" t="s">
        <v>14</v>
      </c>
      <c r="N31" s="49" t="s">
        <v>15</v>
      </c>
      <c r="O31" s="49" t="s">
        <v>16</v>
      </c>
      <c r="P31" s="3"/>
      <c r="Q31" s="3"/>
      <c r="R31" s="3"/>
      <c r="S31" s="3"/>
      <c r="T31" s="3"/>
      <c r="U31" s="3"/>
      <c r="AW31" s="4"/>
    </row>
    <row r="32" spans="2:49" ht="57" customHeight="1">
      <c r="B32" s="214" t="s">
        <v>17</v>
      </c>
      <c r="C32" s="215"/>
      <c r="D32" s="215"/>
      <c r="E32" s="216"/>
      <c r="F32" s="3"/>
      <c r="G32" s="50" t="s">
        <v>18</v>
      </c>
      <c r="I32" s="55">
        <v>24000</v>
      </c>
      <c r="J32" s="55">
        <v>4500</v>
      </c>
      <c r="K32" s="55">
        <v>1875</v>
      </c>
      <c r="L32" s="55">
        <v>375</v>
      </c>
      <c r="M32" s="55"/>
      <c r="N32" s="55"/>
      <c r="O32" s="55"/>
      <c r="P32" s="3"/>
      <c r="Q32" s="3"/>
      <c r="R32" s="3"/>
      <c r="S32" s="3"/>
      <c r="T32" s="3"/>
      <c r="U32" s="3"/>
      <c r="AW32" s="4"/>
    </row>
    <row r="33" spans="2:49" ht="57" customHeight="1">
      <c r="B33" s="217" t="s">
        <v>19</v>
      </c>
      <c r="C33" s="218"/>
      <c r="D33" s="218"/>
      <c r="E33" s="219"/>
      <c r="F33" s="3"/>
      <c r="G33" s="51" t="s">
        <v>20</v>
      </c>
      <c r="I33" s="56">
        <v>80000</v>
      </c>
      <c r="J33" s="56">
        <v>15000</v>
      </c>
      <c r="K33" s="56">
        <v>5000</v>
      </c>
      <c r="L33" s="56">
        <v>1000</v>
      </c>
      <c r="M33" s="56"/>
      <c r="N33" s="56"/>
      <c r="O33" s="56"/>
      <c r="P33" s="3"/>
      <c r="Q33" s="3"/>
      <c r="R33" s="3"/>
      <c r="S33" s="3"/>
      <c r="T33" s="3"/>
      <c r="U33" s="3"/>
      <c r="AW33" s="4"/>
    </row>
    <row r="34" spans="2:49" ht="57" customHeight="1">
      <c r="B34" s="220" t="s">
        <v>21</v>
      </c>
      <c r="C34" s="221"/>
      <c r="D34" s="221"/>
      <c r="E34" s="222"/>
      <c r="F34" s="3"/>
      <c r="G34" s="52" t="s">
        <v>22</v>
      </c>
      <c r="I34" s="57">
        <v>540000</v>
      </c>
      <c r="J34" s="57">
        <v>180000</v>
      </c>
      <c r="K34" s="57">
        <v>36000</v>
      </c>
      <c r="L34" s="57">
        <v>10000</v>
      </c>
      <c r="M34" s="57">
        <v>1500</v>
      </c>
      <c r="N34" s="57">
        <v>350</v>
      </c>
      <c r="O34" s="57">
        <v>140</v>
      </c>
      <c r="P34" s="3"/>
      <c r="Q34" s="3"/>
      <c r="R34" s="3"/>
      <c r="S34" s="3"/>
      <c r="T34" s="3"/>
      <c r="U34" s="3"/>
      <c r="AW34" s="4"/>
    </row>
    <row r="35" spans="2:49" ht="57" customHeight="1">
      <c r="B35" s="223" t="s">
        <v>210</v>
      </c>
      <c r="C35" s="224"/>
      <c r="D35" s="224"/>
      <c r="E35" s="225"/>
      <c r="F35" s="3"/>
      <c r="G35" s="53" t="s">
        <v>24</v>
      </c>
      <c r="I35" s="58">
        <v>2800000</v>
      </c>
      <c r="J35" s="58">
        <v>1000000</v>
      </c>
      <c r="K35" s="58">
        <v>180000</v>
      </c>
      <c r="L35" s="58">
        <v>20000</v>
      </c>
      <c r="M35" s="58">
        <v>8000</v>
      </c>
      <c r="N35" s="58">
        <v>2000</v>
      </c>
      <c r="O35" s="58">
        <v>400</v>
      </c>
      <c r="P35" s="3"/>
      <c r="Q35" s="3"/>
      <c r="R35" s="3"/>
      <c r="S35" s="3"/>
      <c r="T35" s="3"/>
      <c r="U35" s="3"/>
      <c r="AW35" s="4"/>
    </row>
    <row r="36" spans="2:49" ht="57" customHeight="1">
      <c r="B36" s="235" t="s">
        <v>25</v>
      </c>
      <c r="C36" s="236"/>
      <c r="D36" s="236"/>
      <c r="E36" s="237"/>
      <c r="F36" s="3"/>
      <c r="G36" s="54" t="s">
        <v>26</v>
      </c>
      <c r="I36" s="59">
        <v>8000000</v>
      </c>
      <c r="J36" s="59">
        <v>4000000</v>
      </c>
      <c r="K36" s="59">
        <v>600000</v>
      </c>
      <c r="L36" s="59">
        <v>400000</v>
      </c>
      <c r="M36" s="59">
        <v>12000</v>
      </c>
      <c r="N36" s="59">
        <v>6000</v>
      </c>
      <c r="O36" s="59">
        <v>3000</v>
      </c>
      <c r="P36" s="3"/>
      <c r="Q36" s="3"/>
      <c r="R36" s="3"/>
      <c r="S36" s="3"/>
      <c r="T36" s="3"/>
      <c r="U36" s="3"/>
      <c r="AW36" s="4"/>
    </row>
    <row r="37" spans="2:49" ht="25.5" customHeight="1">
      <c r="B37" s="3"/>
      <c r="C37" s="3"/>
      <c r="D37" s="3"/>
      <c r="E37" s="35"/>
      <c r="F37" s="3"/>
      <c r="G37" s="3"/>
      <c r="H37" s="3"/>
      <c r="I37" s="3"/>
      <c r="J37" s="3"/>
      <c r="K37" s="3"/>
      <c r="L37" s="3"/>
      <c r="M37" s="3"/>
      <c r="N37" s="3"/>
      <c r="O37" s="3"/>
      <c r="P37" s="3"/>
      <c r="X37" s="40"/>
      <c r="Y37" s="40"/>
      <c r="Z37" s="41"/>
      <c r="AA37" s="41"/>
      <c r="AI37" s="3"/>
      <c r="AJ37" s="3"/>
      <c r="AK37" s="3"/>
      <c r="AL37" s="3"/>
      <c r="AM37" s="6"/>
      <c r="AN37" s="6"/>
      <c r="AO37" s="4"/>
      <c r="AP37" s="4"/>
      <c r="AQ37" s="4"/>
      <c r="AR37" s="4"/>
      <c r="AS37" s="4"/>
      <c r="AT37" s="4"/>
      <c r="AU37" s="4"/>
      <c r="AV37" s="4"/>
      <c r="AW37" s="4"/>
    </row>
    <row r="38" spans="2:49" ht="25.5" customHeight="1" thickBot="1">
      <c r="B38" s="60" t="s">
        <v>221</v>
      </c>
      <c r="C38" s="3"/>
      <c r="D38" s="3"/>
      <c r="E38" s="35"/>
      <c r="F38" s="3"/>
      <c r="G38" s="94" t="s">
        <v>343</v>
      </c>
      <c r="I38" s="60" t="s">
        <v>29</v>
      </c>
      <c r="J38" s="3"/>
      <c r="K38" s="3"/>
      <c r="L38" s="3"/>
      <c r="M38" s="3"/>
      <c r="N38" s="3"/>
      <c r="O38" s="3"/>
      <c r="P38" s="3"/>
      <c r="X38" s="40"/>
      <c r="Y38" s="40"/>
      <c r="Z38" s="41"/>
      <c r="AA38" s="41"/>
      <c r="AI38" s="3"/>
      <c r="AJ38" s="3"/>
      <c r="AK38" s="3"/>
      <c r="AL38" s="3"/>
      <c r="AM38" s="6"/>
      <c r="AN38" s="6"/>
      <c r="AO38" s="4"/>
      <c r="AP38" s="4"/>
      <c r="AQ38" s="4"/>
      <c r="AR38" s="4"/>
      <c r="AS38" s="4"/>
      <c r="AT38" s="4"/>
      <c r="AU38" s="4"/>
      <c r="AV38" s="4"/>
      <c r="AW38" s="4"/>
    </row>
    <row r="39" spans="2:49" ht="25.5" customHeight="1" thickBot="1">
      <c r="B39" s="211" t="s">
        <v>30</v>
      </c>
      <c r="C39" s="212"/>
      <c r="D39" s="212"/>
      <c r="E39" s="213"/>
      <c r="F39" s="3"/>
      <c r="G39" s="49" t="s">
        <v>31</v>
      </c>
      <c r="I39" s="49" t="s">
        <v>10</v>
      </c>
      <c r="J39" s="49" t="s">
        <v>11</v>
      </c>
      <c r="K39" s="49" t="s">
        <v>12</v>
      </c>
      <c r="L39" s="49" t="s">
        <v>13</v>
      </c>
      <c r="M39" s="49" t="s">
        <v>14</v>
      </c>
      <c r="N39" s="49" t="s">
        <v>15</v>
      </c>
      <c r="O39" s="49" t="s">
        <v>16</v>
      </c>
      <c r="P39" s="3"/>
      <c r="X39" s="40"/>
      <c r="Y39" s="40"/>
      <c r="Z39" s="41"/>
      <c r="AA39" s="41"/>
      <c r="AI39" s="3"/>
      <c r="AJ39" s="3"/>
      <c r="AK39" s="3"/>
      <c r="AL39" s="3"/>
      <c r="AM39" s="6"/>
      <c r="AN39" s="6"/>
      <c r="AO39" s="4"/>
      <c r="AP39" s="4"/>
      <c r="AQ39" s="4"/>
      <c r="AR39" s="4"/>
      <c r="AS39" s="4"/>
      <c r="AT39" s="4"/>
      <c r="AU39" s="4"/>
      <c r="AV39" s="4"/>
      <c r="AW39" s="4"/>
    </row>
    <row r="40" spans="2:49" ht="25.5" customHeight="1">
      <c r="B40" s="238" t="s">
        <v>32</v>
      </c>
      <c r="C40" s="239"/>
      <c r="D40" s="239"/>
      <c r="E40" s="240"/>
      <c r="F40" s="3"/>
      <c r="G40" s="80">
        <v>0.1</v>
      </c>
      <c r="I40" s="79">
        <v>400</v>
      </c>
      <c r="J40" s="79"/>
      <c r="K40" s="79"/>
      <c r="L40" s="79"/>
      <c r="M40" s="79"/>
      <c r="N40" s="79"/>
      <c r="O40" s="79"/>
      <c r="P40" s="3"/>
      <c r="X40" s="40"/>
      <c r="Y40" s="40"/>
      <c r="Z40" s="41"/>
      <c r="AA40" s="41"/>
      <c r="AI40" s="3"/>
      <c r="AJ40" s="3"/>
      <c r="AK40" s="3"/>
      <c r="AL40" s="3"/>
      <c r="AM40" s="6"/>
      <c r="AN40" s="6"/>
      <c r="AO40" s="4"/>
      <c r="AP40" s="4"/>
      <c r="AQ40" s="4"/>
      <c r="AR40" s="4"/>
      <c r="AS40" s="4"/>
      <c r="AT40" s="4"/>
      <c r="AU40" s="4"/>
      <c r="AV40" s="4"/>
      <c r="AW40" s="4"/>
    </row>
    <row r="41" spans="2:49" ht="25.5" customHeight="1">
      <c r="B41" s="241" t="s">
        <v>33</v>
      </c>
      <c r="C41" s="242"/>
      <c r="D41" s="242"/>
      <c r="E41" s="243"/>
      <c r="F41" s="3"/>
      <c r="G41" s="81">
        <v>0.15</v>
      </c>
      <c r="I41" s="76">
        <v>150</v>
      </c>
      <c r="J41" s="76">
        <v>90</v>
      </c>
      <c r="K41" s="76"/>
      <c r="L41" s="76"/>
      <c r="M41" s="76"/>
      <c r="N41" s="76"/>
      <c r="O41" s="76"/>
      <c r="P41" s="3"/>
      <c r="X41" s="40"/>
      <c r="Y41" s="40"/>
      <c r="Z41" s="41"/>
      <c r="AA41" s="41"/>
      <c r="AI41" s="3"/>
      <c r="AJ41" s="3"/>
      <c r="AK41" s="3"/>
      <c r="AL41" s="3"/>
      <c r="AM41" s="6"/>
      <c r="AN41" s="6"/>
      <c r="AO41" s="4"/>
      <c r="AP41" s="4"/>
      <c r="AQ41" s="4"/>
      <c r="AR41" s="4"/>
      <c r="AS41" s="4"/>
      <c r="AT41" s="4"/>
      <c r="AU41" s="4"/>
      <c r="AV41" s="4"/>
      <c r="AW41" s="4"/>
    </row>
    <row r="42" spans="2:49" ht="25.5" customHeight="1">
      <c r="B42" s="244" t="s">
        <v>34</v>
      </c>
      <c r="C42" s="245"/>
      <c r="D42" s="245"/>
      <c r="E42" s="246"/>
      <c r="F42" s="3"/>
      <c r="G42" s="82">
        <v>0.6</v>
      </c>
      <c r="I42" s="77"/>
      <c r="J42" s="77">
        <v>90</v>
      </c>
      <c r="K42" s="77"/>
      <c r="L42" s="77">
        <v>75</v>
      </c>
      <c r="M42" s="77"/>
      <c r="N42" s="77"/>
      <c r="O42" s="77"/>
      <c r="P42" s="3"/>
      <c r="X42" s="40"/>
      <c r="Y42" s="40"/>
      <c r="Z42" s="41"/>
      <c r="AA42" s="41"/>
      <c r="AI42" s="3"/>
      <c r="AJ42" s="3"/>
      <c r="AK42" s="3"/>
      <c r="AL42" s="3"/>
      <c r="AM42" s="6"/>
      <c r="AN42" s="6"/>
      <c r="AO42" s="4"/>
      <c r="AP42" s="4"/>
      <c r="AQ42" s="4"/>
      <c r="AR42" s="4"/>
      <c r="AS42" s="4"/>
      <c r="AT42" s="4"/>
      <c r="AU42" s="4"/>
      <c r="AV42" s="4"/>
      <c r="AW42" s="4"/>
    </row>
    <row r="43" spans="2:49" ht="25.5" customHeight="1">
      <c r="B43" s="207" t="s">
        <v>35</v>
      </c>
      <c r="C43" s="208"/>
      <c r="D43" s="208"/>
      <c r="E43" s="209"/>
      <c r="F43" s="3"/>
      <c r="G43" s="83">
        <v>1.2</v>
      </c>
      <c r="I43" s="78"/>
      <c r="J43" s="78"/>
      <c r="K43" s="78">
        <v>60</v>
      </c>
      <c r="L43" s="78">
        <v>120</v>
      </c>
      <c r="M43" s="78"/>
      <c r="N43" s="78"/>
      <c r="O43" s="78"/>
      <c r="P43" s="3"/>
      <c r="X43" s="40"/>
      <c r="Y43" s="40"/>
      <c r="Z43" s="41"/>
      <c r="AA43" s="41"/>
      <c r="AI43" s="3"/>
      <c r="AJ43" s="3"/>
      <c r="AK43" s="3"/>
      <c r="AL43" s="3"/>
      <c r="AM43" s="6"/>
      <c r="AN43" s="6"/>
      <c r="AO43" s="4"/>
      <c r="AP43" s="4"/>
      <c r="AQ43" s="4"/>
      <c r="AR43" s="4"/>
      <c r="AS43" s="4"/>
      <c r="AT43" s="4"/>
      <c r="AU43" s="4"/>
      <c r="AV43" s="4"/>
      <c r="AW43" s="4"/>
    </row>
    <row r="44" spans="2:49" ht="25.5" customHeight="1">
      <c r="B44" s="60" t="s">
        <v>342</v>
      </c>
      <c r="C44" s="3"/>
      <c r="D44" s="3"/>
      <c r="E44" s="35"/>
      <c r="F44" s="3"/>
      <c r="G44" s="3"/>
      <c r="H44" s="3"/>
      <c r="I44" s="3"/>
      <c r="J44" s="3"/>
      <c r="K44" s="3"/>
      <c r="L44" s="3"/>
      <c r="M44" s="3"/>
      <c r="N44" s="3"/>
      <c r="O44" s="3"/>
      <c r="P44" s="3"/>
      <c r="X44" s="40"/>
      <c r="Y44" s="40"/>
      <c r="Z44" s="41"/>
      <c r="AA44" s="41"/>
      <c r="AI44" s="3"/>
      <c r="AJ44" s="3"/>
      <c r="AK44" s="3"/>
      <c r="AL44" s="3"/>
      <c r="AM44" s="6"/>
      <c r="AN44" s="6"/>
      <c r="AO44" s="4"/>
      <c r="AP44" s="4"/>
      <c r="AQ44" s="4"/>
      <c r="AR44" s="4"/>
      <c r="AS44" s="4"/>
      <c r="AT44" s="4"/>
      <c r="AU44" s="4"/>
      <c r="AV44" s="4"/>
      <c r="AW44" s="4"/>
    </row>
    <row r="45" spans="2:49" ht="25.5" customHeight="1">
      <c r="B45" s="84" t="s">
        <v>37</v>
      </c>
      <c r="C45" s="3"/>
      <c r="D45" s="3"/>
      <c r="E45" s="35"/>
      <c r="F45" s="3"/>
      <c r="G45" s="3"/>
      <c r="H45" s="3"/>
      <c r="I45" s="3"/>
      <c r="J45" s="3"/>
      <c r="K45" s="3"/>
      <c r="L45" s="3"/>
      <c r="M45" s="3"/>
      <c r="N45" s="3"/>
      <c r="O45" s="3"/>
      <c r="P45" s="3"/>
      <c r="X45" s="40"/>
      <c r="Y45" s="40"/>
      <c r="Z45" s="41"/>
      <c r="AA45" s="41"/>
      <c r="AI45" s="3"/>
      <c r="AJ45" s="3"/>
      <c r="AK45" s="3"/>
      <c r="AL45" s="3"/>
      <c r="AM45" s="6"/>
      <c r="AN45" s="6"/>
      <c r="AO45" s="4"/>
      <c r="AP45" s="4"/>
      <c r="AQ45" s="4"/>
      <c r="AR45" s="4"/>
      <c r="AS45" s="4"/>
      <c r="AT45" s="4"/>
      <c r="AU45" s="4"/>
      <c r="AV45" s="4"/>
      <c r="AW45" s="4"/>
    </row>
    <row r="46" spans="2:49" ht="25.5" customHeight="1">
      <c r="B46" s="3"/>
      <c r="C46" s="3"/>
      <c r="D46" s="3"/>
      <c r="E46" s="35"/>
      <c r="F46" s="3"/>
      <c r="G46" s="3"/>
      <c r="H46" s="3"/>
      <c r="I46" s="3"/>
      <c r="J46" s="3"/>
      <c r="K46" s="3"/>
      <c r="L46" s="3"/>
      <c r="M46" s="3"/>
      <c r="N46" s="3"/>
      <c r="O46" s="3"/>
      <c r="P46" s="3"/>
      <c r="X46" s="40"/>
      <c r="Y46" s="40"/>
      <c r="Z46" s="41"/>
      <c r="AA46" s="41"/>
      <c r="AI46" s="3"/>
      <c r="AJ46" s="3"/>
      <c r="AK46" s="3"/>
      <c r="AL46" s="3"/>
      <c r="AM46" s="6"/>
      <c r="AN46" s="6"/>
      <c r="AO46" s="4"/>
      <c r="AP46" s="4"/>
      <c r="AQ46" s="4"/>
      <c r="AR46" s="4"/>
      <c r="AS46" s="4"/>
      <c r="AT46" s="4"/>
      <c r="AU46" s="4"/>
      <c r="AV46" s="4"/>
      <c r="AW46" s="4"/>
    </row>
    <row r="47" spans="2:49" ht="25.5" customHeight="1">
      <c r="B47" s="203" t="s">
        <v>375</v>
      </c>
      <c r="C47" s="204"/>
      <c r="D47" s="204"/>
      <c r="E47" s="204"/>
      <c r="F47" s="204"/>
      <c r="G47" s="204"/>
      <c r="H47" s="204"/>
      <c r="I47" s="204"/>
      <c r="J47" s="204"/>
      <c r="K47" s="204"/>
      <c r="L47" s="204"/>
      <c r="M47" s="204"/>
      <c r="N47" s="204"/>
      <c r="O47" s="204"/>
      <c r="P47" s="204"/>
      <c r="Q47" s="204"/>
      <c r="R47" s="204"/>
      <c r="S47" s="204"/>
      <c r="T47" s="204"/>
      <c r="U47" s="204"/>
      <c r="AU47" s="4"/>
      <c r="AV47" s="4"/>
      <c r="AW47" s="4"/>
    </row>
    <row r="48" spans="2:49" ht="14.45" customHeight="1">
      <c r="D48" s="3"/>
      <c r="E48" s="35"/>
      <c r="F48" s="3"/>
      <c r="G48" s="3"/>
      <c r="H48" s="3"/>
      <c r="I48" s="3"/>
      <c r="J48" s="3"/>
      <c r="K48" s="3"/>
      <c r="L48" s="3"/>
      <c r="M48" s="3"/>
      <c r="N48" s="3"/>
      <c r="O48" s="3"/>
      <c r="P48" s="3"/>
      <c r="Q48" s="24"/>
      <c r="AU48" s="4"/>
      <c r="AV48" s="4"/>
      <c r="AW48" s="4"/>
    </row>
    <row r="49" spans="2:109" ht="39" customHeight="1">
      <c r="B49" s="259" t="s">
        <v>39</v>
      </c>
      <c r="C49" s="259"/>
      <c r="D49" s="259"/>
      <c r="E49" s="259"/>
      <c r="F49" s="259"/>
      <c r="G49" s="259"/>
      <c r="H49" s="259"/>
      <c r="I49" s="259"/>
      <c r="J49" s="259"/>
      <c r="K49" s="259"/>
      <c r="L49" s="259"/>
      <c r="M49" s="259"/>
      <c r="N49" s="259"/>
      <c r="O49" s="259"/>
      <c r="P49" s="259"/>
      <c r="Q49" s="259"/>
      <c r="R49" s="259"/>
      <c r="S49" s="259"/>
      <c r="T49" s="259"/>
      <c r="U49" s="259"/>
      <c r="AU49" s="4"/>
      <c r="AV49" s="4"/>
      <c r="AW49" s="4"/>
    </row>
    <row r="50" spans="2:109" ht="25.5" customHeight="1" thickBot="1">
      <c r="B50" s="28"/>
      <c r="Q50" s="24"/>
      <c r="AU50" s="4"/>
      <c r="AV50" s="4"/>
      <c r="AW50" s="4"/>
    </row>
    <row r="51" spans="2:109" ht="25.5" customHeight="1" thickTop="1" thickBot="1">
      <c r="B51" s="17" t="s">
        <v>40</v>
      </c>
      <c r="C51" s="17" t="s">
        <v>41</v>
      </c>
      <c r="D51" s="17" t="s">
        <v>42</v>
      </c>
      <c r="E51" s="36" t="s">
        <v>43</v>
      </c>
      <c r="G51" s="260" t="s">
        <v>44</v>
      </c>
      <c r="H51" s="261"/>
      <c r="I51" s="261"/>
      <c r="J51" s="261"/>
      <c r="K51" s="261"/>
      <c r="L51" s="261"/>
      <c r="M51" s="261"/>
      <c r="N51" s="261"/>
      <c r="O51" s="261"/>
      <c r="P51" s="261"/>
      <c r="Q51" s="261"/>
      <c r="R51" s="261"/>
      <c r="S51" s="261"/>
      <c r="T51" s="261"/>
      <c r="U51" s="262"/>
      <c r="AU51" s="4"/>
      <c r="AV51" s="4"/>
      <c r="AW51" s="4"/>
    </row>
    <row r="52" spans="2:109" ht="33.75" customHeight="1" thickTop="1">
      <c r="B52" s="12" t="s">
        <v>377</v>
      </c>
      <c r="C52" s="13" t="s">
        <v>46</v>
      </c>
      <c r="D52" s="14">
        <v>50</v>
      </c>
      <c r="E52" s="26">
        <f>ROUND(MAX('草稿-Bonus'!B7/'草稿-Bonus'!B4,'草稿-Bonus'!C7/'草稿-Bonus'!C4),0)</f>
        <v>26667</v>
      </c>
      <c r="F52" s="29">
        <f>IF(ISBLANK(E52),0,IF(E52=Answers!E52,1,-1))</f>
        <v>1</v>
      </c>
      <c r="G52" s="263" t="s">
        <v>47</v>
      </c>
      <c r="H52" s="264"/>
      <c r="I52" s="264"/>
      <c r="J52" s="264"/>
      <c r="K52" s="264"/>
      <c r="L52" s="264"/>
      <c r="M52" s="264"/>
      <c r="N52" s="264"/>
      <c r="O52" s="264"/>
      <c r="P52" s="264"/>
      <c r="Q52" s="264"/>
      <c r="R52" s="264"/>
      <c r="S52" s="264"/>
      <c r="T52" s="264"/>
      <c r="U52" s="265"/>
      <c r="AU52" s="4"/>
      <c r="AV52" s="4"/>
      <c r="AW52" s="4"/>
    </row>
    <row r="53" spans="2:109" ht="33.75" customHeight="1">
      <c r="B53" s="12" t="s">
        <v>48</v>
      </c>
      <c r="C53" s="13" t="s">
        <v>49</v>
      </c>
      <c r="D53" s="14">
        <v>75</v>
      </c>
      <c r="E53" s="26">
        <f>ROUND(MIN('草稿-Bonus'!F8:F38)*1.1/1000,0)</f>
        <v>58687</v>
      </c>
      <c r="F53" s="29">
        <f>IF(ISBLANK(E53),0,IF(E53=Answers!E53,1,-1))</f>
        <v>1</v>
      </c>
      <c r="G53" s="247" t="s">
        <v>383</v>
      </c>
      <c r="H53" s="248"/>
      <c r="I53" s="248"/>
      <c r="J53" s="248"/>
      <c r="K53" s="248"/>
      <c r="L53" s="248"/>
      <c r="M53" s="248"/>
      <c r="N53" s="248"/>
      <c r="O53" s="248"/>
      <c r="P53" s="248"/>
      <c r="Q53" s="248"/>
      <c r="R53" s="248"/>
      <c r="S53" s="248"/>
      <c r="T53" s="248"/>
      <c r="U53" s="249"/>
      <c r="AU53" s="4"/>
      <c r="AV53" s="4"/>
      <c r="AW53" s="4"/>
    </row>
    <row r="54" spans="2:109" ht="58.5" customHeight="1">
      <c r="B54" s="12" t="s">
        <v>384</v>
      </c>
      <c r="C54" s="13" t="s">
        <v>52</v>
      </c>
      <c r="D54" s="14">
        <v>100</v>
      </c>
      <c r="E54" s="26">
        <f>ROUND(MAX('草稿-Bonus'!Q8:Q216)*1.1/1000000,0)</f>
        <v>49</v>
      </c>
      <c r="F54" s="29">
        <f>IF(ISBLANK(E54),0,IF(E54=Answers!E54,1,-1))</f>
        <v>1</v>
      </c>
      <c r="G54" s="247" t="s">
        <v>385</v>
      </c>
      <c r="H54" s="248"/>
      <c r="I54" s="248"/>
      <c r="J54" s="248"/>
      <c r="K54" s="248"/>
      <c r="L54" s="248"/>
      <c r="M54" s="248"/>
      <c r="N54" s="248"/>
      <c r="O54" s="248"/>
      <c r="P54" s="248"/>
      <c r="Q54" s="248"/>
      <c r="R54" s="248"/>
      <c r="S54" s="248"/>
      <c r="T54" s="248"/>
      <c r="U54" s="249"/>
      <c r="AU54" s="4"/>
      <c r="AV54" s="4"/>
      <c r="AW54" s="4"/>
    </row>
    <row r="55" spans="2:109" ht="33.75" customHeight="1">
      <c r="B55" s="12" t="s">
        <v>54</v>
      </c>
      <c r="C55" s="13" t="s">
        <v>55</v>
      </c>
      <c r="D55" s="14">
        <v>125</v>
      </c>
      <c r="E55" s="26">
        <f>ROUND(MAX('草稿-Bonus'!Y15:Y18),0)</f>
        <v>63921</v>
      </c>
      <c r="F55" s="29">
        <f>IF(ISBLANK(E55),0,IF(E55=Answers!E55,1,-1))</f>
        <v>1</v>
      </c>
      <c r="G55" s="247" t="s">
        <v>390</v>
      </c>
      <c r="H55" s="248"/>
      <c r="I55" s="248"/>
      <c r="J55" s="248"/>
      <c r="K55" s="248"/>
      <c r="L55" s="248"/>
      <c r="M55" s="248"/>
      <c r="N55" s="248"/>
      <c r="O55" s="248"/>
      <c r="P55" s="248"/>
      <c r="Q55" s="248"/>
      <c r="R55" s="248"/>
      <c r="S55" s="248"/>
      <c r="T55" s="248"/>
      <c r="U55" s="249"/>
      <c r="AU55" s="4"/>
      <c r="AV55" s="4"/>
      <c r="AW55" s="4"/>
    </row>
    <row r="56" spans="2:109" ht="33" customHeight="1">
      <c r="B56" s="12" t="s">
        <v>391</v>
      </c>
      <c r="C56" s="13" t="s">
        <v>58</v>
      </c>
      <c r="D56" s="14">
        <v>150</v>
      </c>
      <c r="E56" s="26">
        <f>ROUND(SUM('草稿-Bonus'!AH55:BE74)-27500*20,0)</f>
        <v>287923</v>
      </c>
      <c r="F56" s="29">
        <f>IF(ISBLANK(E56),0,IF(E56=Answers!E56,1,-1))</f>
        <v>1</v>
      </c>
      <c r="G56" s="247" t="s">
        <v>392</v>
      </c>
      <c r="H56" s="248"/>
      <c r="I56" s="248"/>
      <c r="J56" s="248"/>
      <c r="K56" s="248"/>
      <c r="L56" s="248"/>
      <c r="M56" s="248"/>
      <c r="N56" s="248"/>
      <c r="O56" s="248"/>
      <c r="P56" s="248"/>
      <c r="Q56" s="248"/>
      <c r="R56" s="248"/>
      <c r="S56" s="248"/>
      <c r="T56" s="248"/>
      <c r="U56" s="249"/>
      <c r="AI56" s="3"/>
      <c r="AS56" s="4"/>
      <c r="AT56" s="4"/>
      <c r="AU56" s="4"/>
      <c r="AV56" s="4"/>
      <c r="AW56" s="4"/>
    </row>
    <row r="57" spans="2:109" ht="21.75" customHeight="1">
      <c r="B57" s="1"/>
      <c r="C57" s="1"/>
      <c r="D57" s="1"/>
      <c r="E57" s="31"/>
      <c r="AI57" s="3"/>
      <c r="AS57" s="4"/>
      <c r="AT57" s="4"/>
      <c r="AU57" s="4"/>
      <c r="AV57" s="4"/>
      <c r="AW57" s="4"/>
    </row>
    <row r="58" spans="2:109" ht="21.75" customHeight="1">
      <c r="B58" s="1"/>
      <c r="C58" s="1"/>
      <c r="D58" s="1"/>
      <c r="E58" s="31"/>
      <c r="AI58" s="3"/>
      <c r="AS58" s="4"/>
      <c r="AT58" s="4"/>
      <c r="AU58" s="4"/>
      <c r="AV58" s="4"/>
      <c r="AW58" s="4"/>
    </row>
    <row r="59" spans="2:109" ht="27.75">
      <c r="B59" s="23" t="s">
        <v>376</v>
      </c>
      <c r="C59" s="101"/>
      <c r="D59" s="101"/>
      <c r="E59" s="102"/>
      <c r="F59" s="101"/>
      <c r="G59" s="101"/>
      <c r="H59" s="101"/>
      <c r="I59" s="101"/>
      <c r="J59" s="20"/>
      <c r="K59" s="20"/>
      <c r="L59" s="20"/>
      <c r="M59" s="20"/>
      <c r="N59" s="20"/>
      <c r="O59" s="20"/>
      <c r="P59" s="20"/>
      <c r="Q59" s="20"/>
      <c r="R59" s="20"/>
      <c r="S59" s="20"/>
      <c r="T59" s="20"/>
      <c r="U59" s="20"/>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row>
    <row r="60" spans="2:109" ht="20.25" customHeight="1" thickBot="1">
      <c r="B60" s="8"/>
      <c r="C60" s="8"/>
      <c r="D60" s="8"/>
      <c r="E60" s="37"/>
      <c r="F60" s="8"/>
      <c r="G60" s="8"/>
      <c r="H60" s="8"/>
      <c r="I60" s="8"/>
      <c r="J60" s="8"/>
      <c r="K60" s="8"/>
      <c r="L60" s="8"/>
      <c r="M60" s="8"/>
      <c r="N60" s="8"/>
      <c r="O60" s="8"/>
      <c r="P60" s="8"/>
      <c r="Q60" s="8"/>
      <c r="R60" s="8"/>
      <c r="S60" s="8"/>
      <c r="T60" s="8"/>
      <c r="U60" s="8"/>
      <c r="AM60" s="4"/>
      <c r="AN60" s="4"/>
      <c r="AO60" s="4"/>
      <c r="AP60" s="4"/>
      <c r="AQ60" s="4"/>
      <c r="AR60" s="4"/>
      <c r="AS60" s="4"/>
      <c r="AT60" s="4"/>
      <c r="AU60" s="4"/>
      <c r="AV60" s="4"/>
      <c r="AW60" s="4"/>
    </row>
    <row r="61" spans="2:109" ht="24.75" customHeight="1" thickTop="1" thickBot="1">
      <c r="B61" s="19" t="s">
        <v>61</v>
      </c>
      <c r="C61" s="9" t="s">
        <v>62</v>
      </c>
      <c r="Q61" s="203" t="s">
        <v>63</v>
      </c>
      <c r="R61" s="204"/>
      <c r="S61" s="204"/>
      <c r="T61" s="204"/>
      <c r="U61" s="205"/>
      <c r="AM61" s="4"/>
      <c r="AN61" s="4"/>
      <c r="AO61" s="4"/>
      <c r="AP61" s="4"/>
      <c r="AQ61" s="4"/>
      <c r="AR61" s="4"/>
      <c r="AS61" s="4"/>
      <c r="AT61" s="4"/>
      <c r="AU61" s="4"/>
      <c r="AV61" s="4"/>
      <c r="AW61" s="4"/>
    </row>
    <row r="62" spans="2:109" ht="15" customHeight="1" thickTop="1">
      <c r="Q62" s="250" cm="1">
        <f t="array" ref="Q62">SUMPRODUCT(--(F:F=1),D:D)</f>
        <v>2000</v>
      </c>
      <c r="R62" s="251"/>
      <c r="S62" s="251"/>
      <c r="T62" s="251"/>
      <c r="U62" s="252"/>
      <c r="AM62" s="4"/>
      <c r="AN62" s="4"/>
      <c r="AO62" s="4"/>
      <c r="AP62" s="4"/>
      <c r="AQ62" s="4"/>
      <c r="AR62" s="4"/>
      <c r="AS62" s="4"/>
      <c r="AT62" s="4"/>
      <c r="AU62" s="4"/>
      <c r="AV62" s="4"/>
      <c r="AW62" s="4"/>
    </row>
    <row r="63" spans="2:109" ht="15" customHeight="1">
      <c r="B63" s="18" t="s">
        <v>64</v>
      </c>
      <c r="Q63" s="253"/>
      <c r="R63" s="254"/>
      <c r="S63" s="254"/>
      <c r="T63" s="254"/>
      <c r="U63" s="255"/>
      <c r="AM63" s="4"/>
      <c r="AN63" s="4"/>
      <c r="AO63" s="4"/>
      <c r="AP63" s="4"/>
      <c r="AQ63" s="4"/>
      <c r="AR63" s="4"/>
      <c r="AS63" s="4"/>
      <c r="AT63" s="4"/>
      <c r="AU63" s="4"/>
      <c r="AV63" s="4"/>
      <c r="AW63" s="4"/>
    </row>
    <row r="64" spans="2:109" ht="15" customHeight="1">
      <c r="B64" s="18" t="s">
        <v>65</v>
      </c>
      <c r="Q64" s="253"/>
      <c r="R64" s="254"/>
      <c r="S64" s="254"/>
      <c r="T64" s="254"/>
      <c r="U64" s="255"/>
      <c r="AM64" s="4"/>
      <c r="AN64" s="4"/>
      <c r="AO64" s="4"/>
      <c r="AP64" s="4"/>
      <c r="AQ64" s="4"/>
      <c r="AR64" s="4"/>
      <c r="AS64" s="4"/>
      <c r="AT64" s="4"/>
      <c r="AU64" s="4"/>
      <c r="AV64" s="4"/>
      <c r="AW64" s="4"/>
    </row>
    <row r="65" spans="2:99" ht="15" customHeight="1">
      <c r="B65" s="18"/>
      <c r="Q65" s="253"/>
      <c r="R65" s="254"/>
      <c r="S65" s="254"/>
      <c r="T65" s="254"/>
      <c r="U65" s="255"/>
      <c r="AM65" s="4"/>
      <c r="AN65" s="4"/>
      <c r="AO65" s="4"/>
      <c r="AP65" s="4"/>
      <c r="AQ65" s="4"/>
      <c r="AR65" s="4"/>
      <c r="AS65" s="4"/>
      <c r="AT65" s="4"/>
      <c r="AU65" s="4"/>
      <c r="AV65" s="4"/>
      <c r="AW65" s="4"/>
    </row>
    <row r="66" spans="2:99" ht="15" customHeight="1">
      <c r="B66" s="18" t="s">
        <v>66</v>
      </c>
      <c r="Q66" s="256"/>
      <c r="R66" s="257"/>
      <c r="S66" s="257"/>
      <c r="T66" s="257"/>
      <c r="U66" s="258"/>
      <c r="AM66" s="4"/>
      <c r="AN66" s="4"/>
      <c r="AO66" s="4"/>
      <c r="AP66" s="4"/>
      <c r="AQ66" s="4"/>
      <c r="AR66" s="4"/>
      <c r="AS66" s="4"/>
      <c r="AT66" s="4"/>
      <c r="AU66" s="4"/>
      <c r="AV66" s="4"/>
      <c r="AW66" s="4"/>
    </row>
    <row r="67" spans="2:99" ht="15" customHeight="1">
      <c r="B67" s="18"/>
      <c r="C67" s="64" t="s">
        <v>67</v>
      </c>
      <c r="Q67" s="4"/>
      <c r="R67" s="4"/>
      <c r="S67" s="4"/>
      <c r="T67" s="4"/>
      <c r="U67" s="4"/>
      <c r="AM67" s="4"/>
      <c r="AN67" s="4"/>
      <c r="AO67" s="4"/>
      <c r="AP67" s="4"/>
      <c r="AQ67" s="4"/>
      <c r="AR67" s="4"/>
      <c r="AS67" s="4"/>
      <c r="AT67" s="4"/>
      <c r="AU67" s="4"/>
      <c r="AV67" s="4"/>
      <c r="AW67" s="4"/>
    </row>
    <row r="68" spans="2:99" ht="15" customHeight="1">
      <c r="B68" s="18"/>
      <c r="G68" s="22"/>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row>
    <row r="69" spans="2:99" ht="15" customHeight="1" thickBot="1">
      <c r="B69" s="18"/>
      <c r="G69" s="22"/>
      <c r="I69" s="21" t="s">
        <v>68</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row>
    <row r="70" spans="2:99" ht="16.5" thickTop="1" thickBot="1">
      <c r="B70" s="17" t="s">
        <v>69</v>
      </c>
      <c r="C70" s="17" t="s">
        <v>70</v>
      </c>
      <c r="D70" s="17" t="s">
        <v>42</v>
      </c>
      <c r="E70" s="36" t="s">
        <v>43</v>
      </c>
      <c r="G70" s="49" t="s">
        <v>8</v>
      </c>
      <c r="I70" s="61" t="s">
        <v>10</v>
      </c>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2:99" ht="15.75" thickTop="1">
      <c r="B71" s="1"/>
      <c r="C71" s="1"/>
      <c r="D71" s="1"/>
      <c r="E71" s="31"/>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row>
    <row r="72" spans="2:99" ht="23.25">
      <c r="B72" s="12" t="s">
        <v>71</v>
      </c>
      <c r="C72" s="13">
        <v>1</v>
      </c>
      <c r="D72" s="14">
        <v>0</v>
      </c>
      <c r="E72" s="26">
        <v>366</v>
      </c>
      <c r="F72" s="29">
        <f>IF(ISBLANK(E72),0,IF(E72=Answers!E72,1,-1))</f>
        <v>1</v>
      </c>
      <c r="G72" s="62" t="s">
        <v>72</v>
      </c>
      <c r="I72" s="63">
        <v>4.58</v>
      </c>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row>
    <row r="73" spans="2:99" ht="15.75">
      <c r="B73" s="1"/>
      <c r="C73" s="1"/>
      <c r="D73" s="1"/>
      <c r="E73" s="31"/>
      <c r="G73" s="48"/>
      <c r="I73" s="48"/>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row>
    <row r="74" spans="2:99" ht="23.25">
      <c r="B74" s="15">
        <v>1</v>
      </c>
      <c r="C74" s="15">
        <v>1</v>
      </c>
      <c r="D74" s="16">
        <v>5</v>
      </c>
      <c r="E74" s="26">
        <f>ROUND(I74*'草稿-Questions'!B4/1000,0)</f>
        <v>323</v>
      </c>
      <c r="F74" s="29">
        <f>IF(ISBLANK(E74),0,IF(E74=Answers!E74,1,-1))</f>
        <v>1</v>
      </c>
      <c r="G74" s="62" t="s">
        <v>72</v>
      </c>
      <c r="I74" s="63">
        <v>4.04</v>
      </c>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row>
    <row r="75" spans="2:99" ht="23.25">
      <c r="B75" s="15">
        <f>B74+1</f>
        <v>2</v>
      </c>
      <c r="C75" s="15">
        <v>1</v>
      </c>
      <c r="D75" s="16">
        <v>5</v>
      </c>
      <c r="E75" s="26">
        <f>ROUND(I75*'草稿-Questions'!B5/1000,0)</f>
        <v>2533</v>
      </c>
      <c r="F75" s="29">
        <f>IF(ISBLANK(E75),0,IF(E75=Answers!E75,1,-1))</f>
        <v>1</v>
      </c>
      <c r="G75" s="62" t="s">
        <v>21</v>
      </c>
      <c r="I75" s="63">
        <v>4.6900000000000004</v>
      </c>
      <c r="J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row>
    <row r="76" spans="2:99" ht="23.25">
      <c r="B76" s="15">
        <f>B75+1</f>
        <v>3</v>
      </c>
      <c r="C76" s="15">
        <v>1</v>
      </c>
      <c r="D76" s="16">
        <v>5</v>
      </c>
      <c r="E76" s="26">
        <f>ROUND(I76*'草稿-Questions'!B6/1000,0)</f>
        <v>2176</v>
      </c>
      <c r="F76" s="29">
        <f>IF(ISBLANK(E76),0,IF(E76=Answers!E76,1,-1))</f>
        <v>1</v>
      </c>
      <c r="G76" s="62" t="s">
        <v>21</v>
      </c>
      <c r="I76" s="63">
        <v>4.03</v>
      </c>
      <c r="J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row>
    <row r="77" spans="2:99" ht="23.25">
      <c r="B77" s="15">
        <f t="shared" ref="B77:B126" si="0">B76+1</f>
        <v>4</v>
      </c>
      <c r="C77" s="15">
        <v>1</v>
      </c>
      <c r="D77" s="16">
        <v>5</v>
      </c>
      <c r="E77" s="26">
        <f>ROUND(I77*'草稿-Questions'!B7/1000,0)</f>
        <v>102</v>
      </c>
      <c r="F77" s="29">
        <f>IF(ISBLANK(E77),0,IF(E77=Answers!E77,1,-1))</f>
        <v>1</v>
      </c>
      <c r="G77" s="62" t="s">
        <v>17</v>
      </c>
      <c r="I77" s="63">
        <v>4.26</v>
      </c>
      <c r="J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row>
    <row r="78" spans="2:99" ht="23.25">
      <c r="B78" s="15">
        <f t="shared" si="0"/>
        <v>5</v>
      </c>
      <c r="C78" s="15">
        <v>1</v>
      </c>
      <c r="D78" s="16">
        <v>5</v>
      </c>
      <c r="E78" s="26">
        <f>ROUND(I78*'草稿-Questions'!B8/1000,0)</f>
        <v>2182</v>
      </c>
      <c r="F78" s="29">
        <f>IF(ISBLANK(E78),0,IF(E78=Answers!E78,1,-1))</f>
        <v>1</v>
      </c>
      <c r="G78" s="62" t="s">
        <v>21</v>
      </c>
      <c r="I78" s="63">
        <v>4.04</v>
      </c>
      <c r="J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row>
    <row r="79" spans="2:99" ht="23.25">
      <c r="B79" s="15">
        <f t="shared" si="0"/>
        <v>6</v>
      </c>
      <c r="C79" s="15">
        <v>1</v>
      </c>
      <c r="D79" s="16">
        <v>5</v>
      </c>
      <c r="E79" s="26">
        <f>ROUND(I79*'草稿-Questions'!B9/1000,0)</f>
        <v>13664</v>
      </c>
      <c r="F79" s="29">
        <f>IF(ISBLANK(E79),0,IF(E79=Answers!E79,1,-1))</f>
        <v>1</v>
      </c>
      <c r="G79" s="62" t="s">
        <v>23</v>
      </c>
      <c r="I79" s="63">
        <v>4.88</v>
      </c>
      <c r="J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row>
    <row r="80" spans="2:99" ht="23.25">
      <c r="B80" s="15">
        <f t="shared" si="0"/>
        <v>7</v>
      </c>
      <c r="C80" s="15">
        <v>1</v>
      </c>
      <c r="D80" s="16">
        <v>5</v>
      </c>
      <c r="E80" s="26">
        <f>ROUND(I80*'草稿-Questions'!B10/1000,0)</f>
        <v>334</v>
      </c>
      <c r="F80" s="29">
        <f>IF(ISBLANK(E80),0,IF(E80=Answers!E80,1,-1))</f>
        <v>1</v>
      </c>
      <c r="G80" s="62" t="s">
        <v>72</v>
      </c>
      <c r="I80" s="63">
        <v>4.17</v>
      </c>
      <c r="J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row>
    <row r="81" spans="2:49" ht="23.25">
      <c r="B81" s="15">
        <f t="shared" si="0"/>
        <v>8</v>
      </c>
      <c r="C81" s="15">
        <v>1</v>
      </c>
      <c r="D81" s="16">
        <v>5</v>
      </c>
      <c r="E81" s="26">
        <f>ROUND(I81*'草稿-Questions'!B11/1000,0)</f>
        <v>324</v>
      </c>
      <c r="F81" s="29">
        <f>IF(ISBLANK(E81),0,IF(E81=Answers!E81,1,-1))</f>
        <v>1</v>
      </c>
      <c r="G81" s="62" t="s">
        <v>72</v>
      </c>
      <c r="I81" s="63">
        <v>4.05</v>
      </c>
      <c r="J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row>
    <row r="82" spans="2:49" ht="23.25">
      <c r="B82" s="15">
        <f t="shared" si="0"/>
        <v>9</v>
      </c>
      <c r="C82" s="15">
        <v>1</v>
      </c>
      <c r="D82" s="16">
        <v>5</v>
      </c>
      <c r="E82" s="26">
        <f>ROUND(I82*'草稿-Questions'!B12/1000,0)</f>
        <v>11312</v>
      </c>
      <c r="F82" s="29">
        <f>IF(ISBLANK(E82),0,IF(E82=Answers!E82,1,-1))</f>
        <v>1</v>
      </c>
      <c r="G82" s="62" t="s">
        <v>23</v>
      </c>
      <c r="I82" s="63">
        <v>4.04</v>
      </c>
      <c r="J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row>
    <row r="83" spans="2:49" ht="23.25">
      <c r="B83" s="15">
        <f t="shared" si="0"/>
        <v>10</v>
      </c>
      <c r="C83" s="15">
        <v>1</v>
      </c>
      <c r="D83" s="16">
        <v>5</v>
      </c>
      <c r="E83" s="26">
        <f>ROUND(I83*'草稿-Questions'!B13/1000,0)</f>
        <v>2176</v>
      </c>
      <c r="F83" s="29">
        <f>IF(ISBLANK(E83),0,IF(E83=Answers!E83,1,-1))</f>
        <v>1</v>
      </c>
      <c r="G83" s="62" t="s">
        <v>21</v>
      </c>
      <c r="I83" s="63">
        <v>4.03</v>
      </c>
      <c r="J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row>
    <row r="84" spans="2:49" ht="23.25">
      <c r="B84" s="15">
        <f t="shared" si="0"/>
        <v>11</v>
      </c>
      <c r="C84" s="15">
        <v>1</v>
      </c>
      <c r="D84" s="16">
        <v>5</v>
      </c>
      <c r="E84" s="26">
        <f>ROUND(I84*'草稿-Questions'!B14/1000,0)</f>
        <v>97</v>
      </c>
      <c r="F84" s="29">
        <f>IF(ISBLANK(E84),0,IF(E84=Answers!E84,1,-1))</f>
        <v>1</v>
      </c>
      <c r="G84" s="62" t="s">
        <v>17</v>
      </c>
      <c r="I84" s="63">
        <v>4.03</v>
      </c>
      <c r="J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row>
    <row r="85" spans="2:49" ht="23.25">
      <c r="B85" s="15">
        <f t="shared" si="0"/>
        <v>12</v>
      </c>
      <c r="C85" s="15">
        <v>1</v>
      </c>
      <c r="D85" s="16">
        <v>5</v>
      </c>
      <c r="E85" s="26">
        <f>ROUND(I85*'草稿-Questions'!B15/1000,0)</f>
        <v>13384</v>
      </c>
      <c r="F85" s="29">
        <f>IF(ISBLANK(E85),0,IF(E85=Answers!E85,1,-1))</f>
        <v>1</v>
      </c>
      <c r="G85" s="62" t="s">
        <v>23</v>
      </c>
      <c r="I85" s="63">
        <v>4.78</v>
      </c>
      <c r="J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row>
    <row r="86" spans="2:49" ht="23.25">
      <c r="B86" s="15">
        <f t="shared" si="0"/>
        <v>13</v>
      </c>
      <c r="C86" s="15">
        <v>1</v>
      </c>
      <c r="D86" s="16">
        <v>5</v>
      </c>
      <c r="E86" s="26">
        <f>ROUND(I86*'草稿-Questions'!B16/1000,0)</f>
        <v>349</v>
      </c>
      <c r="F86" s="29">
        <f>IF(ISBLANK(E86),0,IF(E86=Answers!E86,1,-1))</f>
        <v>1</v>
      </c>
      <c r="G86" s="62" t="s">
        <v>72</v>
      </c>
      <c r="I86" s="63">
        <v>4.3600000000000003</v>
      </c>
      <c r="J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row>
    <row r="87" spans="2:49" ht="23.25">
      <c r="B87" s="15">
        <f t="shared" si="0"/>
        <v>14</v>
      </c>
      <c r="C87" s="15">
        <v>1</v>
      </c>
      <c r="D87" s="16">
        <v>5</v>
      </c>
      <c r="E87" s="26">
        <f>ROUND(I87*'草稿-Questions'!B17/1000,0)</f>
        <v>98</v>
      </c>
      <c r="F87" s="29">
        <f>IF(ISBLANK(E87),0,IF(E87=Answers!E87,1,-1))</f>
        <v>1</v>
      </c>
      <c r="G87" s="62" t="s">
        <v>17</v>
      </c>
      <c r="I87" s="63">
        <v>4.08</v>
      </c>
      <c r="J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row>
    <row r="88" spans="2:49" ht="23.25">
      <c r="B88" s="15">
        <f t="shared" si="0"/>
        <v>15</v>
      </c>
      <c r="C88" s="15">
        <v>1</v>
      </c>
      <c r="D88" s="16">
        <v>5</v>
      </c>
      <c r="E88" s="26">
        <f>ROUND(I88*'草稿-Questions'!B18/1000,0)</f>
        <v>108</v>
      </c>
      <c r="F88" s="29">
        <f>IF(ISBLANK(E88),0,IF(E88=Answers!E88,1,-1))</f>
        <v>1</v>
      </c>
      <c r="G88" s="62" t="s">
        <v>17</v>
      </c>
      <c r="I88" s="63">
        <v>4.5199999999999996</v>
      </c>
      <c r="J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row>
    <row r="89" spans="2:49" ht="23.25">
      <c r="B89" s="15">
        <f t="shared" si="0"/>
        <v>16</v>
      </c>
      <c r="C89" s="15">
        <v>1</v>
      </c>
      <c r="D89" s="16">
        <v>5</v>
      </c>
      <c r="E89" s="26">
        <f>ROUND(I89*'草稿-Questions'!B19/1000,0)</f>
        <v>11900</v>
      </c>
      <c r="F89" s="29">
        <f>IF(ISBLANK(E89),0,IF(E89=Answers!E89,1,-1))</f>
        <v>1</v>
      </c>
      <c r="G89" s="62" t="s">
        <v>23</v>
      </c>
      <c r="I89" s="63">
        <v>4.25</v>
      </c>
      <c r="J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row>
    <row r="90" spans="2:49" ht="23.25">
      <c r="B90" s="15">
        <f t="shared" si="0"/>
        <v>17</v>
      </c>
      <c r="C90" s="15">
        <v>1</v>
      </c>
      <c r="D90" s="16">
        <v>5</v>
      </c>
      <c r="E90" s="26">
        <f>ROUND(I90*'草稿-Questions'!B20/1000,0)</f>
        <v>38960</v>
      </c>
      <c r="F90" s="29">
        <f>IF(ISBLANK(E90),0,IF(E90=Answers!E90,1,-1))</f>
        <v>1</v>
      </c>
      <c r="G90" s="62" t="s">
        <v>25</v>
      </c>
      <c r="I90" s="63">
        <v>4.87</v>
      </c>
      <c r="J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row>
    <row r="91" spans="2:49" ht="23.25">
      <c r="B91" s="15">
        <f t="shared" si="0"/>
        <v>18</v>
      </c>
      <c r="C91" s="15">
        <v>1</v>
      </c>
      <c r="D91" s="16">
        <v>5</v>
      </c>
      <c r="E91" s="26">
        <f>ROUND(I91*'草稿-Questions'!B21/1000,0)</f>
        <v>2657</v>
      </c>
      <c r="F91" s="29">
        <f>IF(ISBLANK(E91),0,IF(E91=Answers!E91,1,-1))</f>
        <v>1</v>
      </c>
      <c r="G91" s="62" t="s">
        <v>21</v>
      </c>
      <c r="I91" s="63">
        <v>4.92</v>
      </c>
      <c r="J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row>
    <row r="92" spans="2:49" ht="23.25">
      <c r="B92" s="15">
        <f t="shared" si="0"/>
        <v>19</v>
      </c>
      <c r="C92" s="15">
        <v>1</v>
      </c>
      <c r="D92" s="16">
        <v>5</v>
      </c>
      <c r="E92" s="26">
        <f>ROUND(I92*'草稿-Questions'!B22/1000,0)</f>
        <v>376</v>
      </c>
      <c r="F92" s="29">
        <f>IF(ISBLANK(E92),0,IF(E92=Answers!E92,1,-1))</f>
        <v>1</v>
      </c>
      <c r="G92" s="62" t="s">
        <v>72</v>
      </c>
      <c r="I92" s="63">
        <v>4.7</v>
      </c>
      <c r="J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row>
    <row r="93" spans="2:49" ht="23.25">
      <c r="B93" s="15">
        <f t="shared" si="0"/>
        <v>20</v>
      </c>
      <c r="C93" s="15">
        <v>1</v>
      </c>
      <c r="D93" s="16">
        <v>5</v>
      </c>
      <c r="E93" s="26">
        <f>ROUND(I93*'草稿-Questions'!B23/1000,0)</f>
        <v>2468</v>
      </c>
      <c r="F93" s="29">
        <f>IF(ISBLANK(E93),0,IF(E93=Answers!E93,1,-1))</f>
        <v>1</v>
      </c>
      <c r="G93" s="62" t="s">
        <v>21</v>
      </c>
      <c r="I93" s="63">
        <v>4.57</v>
      </c>
      <c r="J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row>
    <row r="94" spans="2:49">
      <c r="B94" s="1"/>
      <c r="C94" s="1"/>
      <c r="D94" s="1"/>
      <c r="E94" s="31"/>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row>
    <row r="95" spans="2:49" ht="15.75" thickBot="1">
      <c r="B95" s="1"/>
      <c r="C95" s="1"/>
      <c r="D95" s="1"/>
      <c r="E95" s="31"/>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row>
    <row r="96" spans="2:49" ht="25.5" customHeight="1" thickTop="1" thickBot="1">
      <c r="B96" s="19" t="s">
        <v>73</v>
      </c>
      <c r="C96" s="9" t="s">
        <v>74</v>
      </c>
      <c r="D96" s="1"/>
      <c r="E96" s="31"/>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row>
    <row r="97" spans="2:49" ht="15.75" thickTop="1">
      <c r="B97" s="18"/>
      <c r="C97" s="1"/>
      <c r="D97" s="1"/>
      <c r="E97" s="31"/>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row>
    <row r="98" spans="2:49">
      <c r="B98" s="18" t="s">
        <v>75</v>
      </c>
      <c r="C98" s="1"/>
      <c r="D98" s="1"/>
      <c r="E98" s="31"/>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row>
    <row r="99" spans="2:49">
      <c r="B99" s="18" t="s">
        <v>76</v>
      </c>
      <c r="C99" s="1"/>
      <c r="D99" s="1"/>
      <c r="E99" s="31"/>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row>
    <row r="100" spans="2:49">
      <c r="B100" s="18"/>
      <c r="C100" s="64" t="s">
        <v>77</v>
      </c>
      <c r="D100" s="1"/>
      <c r="E100" s="31"/>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row>
    <row r="101" spans="2:49">
      <c r="B101" s="18"/>
      <c r="C101" s="64"/>
      <c r="D101" s="1"/>
      <c r="E101" s="31"/>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row>
    <row r="102" spans="2:49" ht="15.75" thickBot="1">
      <c r="B102" s="18"/>
      <c r="C102" s="1"/>
      <c r="D102" s="1"/>
      <c r="E102" s="31"/>
      <c r="G102" s="22"/>
      <c r="I102" s="43" t="s">
        <v>68</v>
      </c>
      <c r="M102" s="21"/>
      <c r="N102" s="21"/>
      <c r="O102" s="21"/>
      <c r="P102" s="21"/>
      <c r="Q102" s="21"/>
      <c r="R102" s="21"/>
      <c r="S102" s="21"/>
      <c r="T102" s="21"/>
      <c r="U102" s="21"/>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row>
    <row r="103" spans="2:49" ht="24.95" customHeight="1" thickTop="1" thickBot="1">
      <c r="B103" s="17" t="s">
        <v>40</v>
      </c>
      <c r="C103" s="17" t="s">
        <v>70</v>
      </c>
      <c r="D103" s="17" t="s">
        <v>42</v>
      </c>
      <c r="E103" s="36" t="s">
        <v>43</v>
      </c>
      <c r="G103" s="49" t="s">
        <v>8</v>
      </c>
      <c r="I103" s="61" t="s">
        <v>10</v>
      </c>
      <c r="J103" s="49" t="s">
        <v>11</v>
      </c>
      <c r="K103" s="49" t="s">
        <v>12</v>
      </c>
      <c r="L103" s="49" t="s">
        <v>13</v>
      </c>
      <c r="M103" s="49" t="s">
        <v>14</v>
      </c>
      <c r="N103" s="49" t="s">
        <v>15</v>
      </c>
      <c r="O103" s="49" t="s">
        <v>16</v>
      </c>
      <c r="AJ103" s="4"/>
      <c r="AK103" s="4"/>
      <c r="AL103" s="4"/>
      <c r="AM103" s="4"/>
      <c r="AN103" s="4"/>
      <c r="AO103" s="4"/>
      <c r="AP103" s="4"/>
      <c r="AQ103" s="4"/>
      <c r="AR103" s="4"/>
      <c r="AS103" s="4"/>
      <c r="AT103" s="4"/>
      <c r="AU103" s="4"/>
      <c r="AV103" s="4"/>
      <c r="AW103" s="4"/>
    </row>
    <row r="104" spans="2:49" ht="15.75" thickTop="1">
      <c r="B104" s="1"/>
      <c r="C104" s="1"/>
      <c r="D104" s="1"/>
      <c r="E104" s="31"/>
      <c r="AJ104" s="4"/>
      <c r="AK104" s="4"/>
      <c r="AL104" s="4"/>
      <c r="AM104" s="4"/>
      <c r="AN104" s="4"/>
      <c r="AO104" s="4"/>
      <c r="AP104" s="4"/>
      <c r="AQ104" s="4"/>
      <c r="AR104" s="4"/>
      <c r="AS104" s="4"/>
      <c r="AT104" s="4"/>
      <c r="AU104" s="4"/>
      <c r="AV104" s="4"/>
      <c r="AW104" s="4"/>
    </row>
    <row r="105" spans="2:49" ht="25.5" customHeight="1">
      <c r="B105" s="15" t="s">
        <v>78</v>
      </c>
      <c r="C105" s="15">
        <v>2</v>
      </c>
      <c r="D105" s="16">
        <v>0</v>
      </c>
      <c r="E105" s="26">
        <v>363721</v>
      </c>
      <c r="F105" s="29">
        <f>IF(ISBLANK(E105),0,IF(E105=Answers!E105,1,-1))</f>
        <v>1</v>
      </c>
      <c r="G105" s="62" t="s">
        <v>25</v>
      </c>
      <c r="I105" s="63">
        <v>4.1500000000000004</v>
      </c>
      <c r="J105" s="63">
        <v>10.99</v>
      </c>
      <c r="K105" s="65">
        <v>57</v>
      </c>
      <c r="L105" s="65">
        <v>451</v>
      </c>
      <c r="M105" s="65">
        <v>1230</v>
      </c>
      <c r="N105" s="65">
        <v>2234</v>
      </c>
      <c r="O105" s="65">
        <v>3577</v>
      </c>
      <c r="AJ105" s="4"/>
      <c r="AK105" s="4"/>
      <c r="AL105" s="4"/>
      <c r="AM105" s="4"/>
      <c r="AN105" s="4"/>
      <c r="AO105" s="4"/>
      <c r="AP105" s="4"/>
      <c r="AQ105" s="4"/>
      <c r="AR105" s="4"/>
      <c r="AS105" s="4"/>
      <c r="AT105" s="4"/>
      <c r="AU105" s="4"/>
      <c r="AV105" s="4"/>
      <c r="AW105" s="4"/>
    </row>
    <row r="106" spans="2:49" ht="15.75">
      <c r="B106" s="1"/>
      <c r="C106" s="1"/>
      <c r="D106" s="1"/>
      <c r="E106" s="31"/>
      <c r="G106" s="48"/>
      <c r="I106" s="48"/>
      <c r="AJ106" s="4"/>
      <c r="AK106" s="4"/>
      <c r="AL106" s="4"/>
      <c r="AM106" s="4"/>
      <c r="AN106" s="4"/>
      <c r="AO106" s="4"/>
      <c r="AP106" s="4"/>
      <c r="AQ106" s="4"/>
      <c r="AR106" s="4"/>
      <c r="AS106" s="4"/>
      <c r="AT106" s="4"/>
      <c r="AU106" s="4"/>
      <c r="AV106" s="4"/>
      <c r="AW106" s="4"/>
    </row>
    <row r="107" spans="2:49" ht="25.5" customHeight="1">
      <c r="B107" s="15">
        <v>21</v>
      </c>
      <c r="C107" s="15">
        <v>2</v>
      </c>
      <c r="D107" s="16">
        <v>7</v>
      </c>
      <c r="E107" s="26">
        <f>ROUND(SUMPRODUCT('草稿-Questions'!E4:K4,Case!I107:O107)/1000*1.1,0)</f>
        <v>449445</v>
      </c>
      <c r="F107" s="29">
        <f>IF(ISBLANK(E107),0,IF(E107=Answers!E107,1,-1))</f>
        <v>1</v>
      </c>
      <c r="G107" s="62" t="s">
        <v>25</v>
      </c>
      <c r="I107" s="63">
        <v>3.97</v>
      </c>
      <c r="J107" s="63">
        <v>12.8</v>
      </c>
      <c r="K107" s="65">
        <v>61</v>
      </c>
      <c r="L107" s="65">
        <v>618</v>
      </c>
      <c r="M107" s="65">
        <v>1153</v>
      </c>
      <c r="N107" s="65">
        <v>2544</v>
      </c>
      <c r="O107" s="65">
        <v>4242</v>
      </c>
      <c r="AJ107" s="4"/>
      <c r="AK107" s="4"/>
      <c r="AL107" s="4"/>
      <c r="AM107" s="4"/>
      <c r="AN107" s="4"/>
      <c r="AO107" s="4"/>
      <c r="AP107" s="4"/>
      <c r="AQ107" s="4"/>
      <c r="AR107" s="4"/>
      <c r="AS107" s="4"/>
      <c r="AT107" s="4"/>
      <c r="AU107" s="4"/>
      <c r="AV107" s="4"/>
      <c r="AW107" s="4"/>
    </row>
    <row r="108" spans="2:49" ht="25.5" customHeight="1">
      <c r="B108" s="15">
        <f t="shared" si="0"/>
        <v>22</v>
      </c>
      <c r="C108" s="15">
        <v>2</v>
      </c>
      <c r="D108" s="16">
        <v>7</v>
      </c>
      <c r="E108" s="26">
        <f>ROUND(SUMPRODUCT('草稿-Questions'!E5:K5,Case!I108:O108)/1000*1.1,0)</f>
        <v>16640</v>
      </c>
      <c r="F108" s="29">
        <f>IF(ISBLANK(E108),0,IF(E108=Answers!E108,1,-1))</f>
        <v>1</v>
      </c>
      <c r="G108" s="62" t="s">
        <v>21</v>
      </c>
      <c r="I108" s="63">
        <v>4.6500000000000004</v>
      </c>
      <c r="J108" s="63">
        <v>12.66</v>
      </c>
      <c r="K108" s="65">
        <v>56</v>
      </c>
      <c r="L108" s="65">
        <v>554</v>
      </c>
      <c r="M108" s="65">
        <v>963</v>
      </c>
      <c r="N108" s="65">
        <v>2278</v>
      </c>
      <c r="O108" s="65">
        <v>3856</v>
      </c>
      <c r="AJ108" s="4"/>
      <c r="AK108" s="4"/>
      <c r="AL108" s="4"/>
      <c r="AM108" s="4"/>
      <c r="AN108" s="4"/>
      <c r="AO108" s="4"/>
      <c r="AP108" s="4"/>
      <c r="AQ108" s="4"/>
      <c r="AR108" s="4"/>
      <c r="AS108" s="4"/>
      <c r="AT108" s="4"/>
      <c r="AU108" s="4"/>
      <c r="AV108" s="4"/>
      <c r="AW108" s="4"/>
    </row>
    <row r="109" spans="2:49" ht="25.5" customHeight="1">
      <c r="B109" s="15">
        <f t="shared" si="0"/>
        <v>23</v>
      </c>
      <c r="C109" s="15">
        <v>2</v>
      </c>
      <c r="D109" s="16">
        <v>7</v>
      </c>
      <c r="E109" s="26">
        <f>ROUND(SUMPRODUCT('草稿-Questions'!E6:K6,Case!I109:O109)/1000*1.1,0)</f>
        <v>62440</v>
      </c>
      <c r="F109" s="29">
        <f>IF(ISBLANK(E109),0,IF(E109=Answers!E109,1,-1))</f>
        <v>1</v>
      </c>
      <c r="G109" s="62" t="s">
        <v>23</v>
      </c>
      <c r="I109" s="63">
        <v>4.07</v>
      </c>
      <c r="J109" s="63">
        <v>9.52</v>
      </c>
      <c r="K109" s="65">
        <v>52</v>
      </c>
      <c r="L109" s="65">
        <v>454</v>
      </c>
      <c r="M109" s="65">
        <v>1268</v>
      </c>
      <c r="N109" s="65">
        <v>2775</v>
      </c>
      <c r="O109" s="65">
        <v>4284</v>
      </c>
      <c r="AJ109" s="4"/>
      <c r="AK109" s="4"/>
      <c r="AL109" s="4"/>
      <c r="AM109" s="4"/>
      <c r="AN109" s="4"/>
      <c r="AO109" s="4"/>
      <c r="AP109" s="4"/>
      <c r="AQ109" s="4"/>
      <c r="AR109" s="4"/>
      <c r="AS109" s="4"/>
      <c r="AT109" s="4"/>
      <c r="AU109" s="4"/>
      <c r="AV109" s="4"/>
      <c r="AW109" s="4"/>
    </row>
    <row r="110" spans="2:49" ht="25.5" customHeight="1">
      <c r="B110" s="15">
        <f t="shared" si="0"/>
        <v>24</v>
      </c>
      <c r="C110" s="15">
        <v>2</v>
      </c>
      <c r="D110" s="16">
        <v>7</v>
      </c>
      <c r="E110" s="26">
        <f>ROUND(SUMPRODUCT('草稿-Questions'!E7:K7,Case!I110:O110)/1000*1.1,0)</f>
        <v>520</v>
      </c>
      <c r="F110" s="29">
        <f>IF(ISBLANK(E110),0,IF(E110=Answers!E110,1,-1))</f>
        <v>1</v>
      </c>
      <c r="G110" s="62" t="s">
        <v>17</v>
      </c>
      <c r="I110" s="63">
        <v>3.98</v>
      </c>
      <c r="J110" s="63">
        <v>12.38</v>
      </c>
      <c r="K110" s="65">
        <v>64</v>
      </c>
      <c r="L110" s="65">
        <v>538</v>
      </c>
      <c r="M110" s="65">
        <v>1233</v>
      </c>
      <c r="N110" s="65">
        <v>2313</v>
      </c>
      <c r="O110" s="65">
        <v>4434</v>
      </c>
      <c r="AJ110" s="4"/>
      <c r="AK110" s="4"/>
      <c r="AL110" s="4"/>
      <c r="AM110" s="4"/>
      <c r="AN110" s="4"/>
      <c r="AO110" s="4"/>
      <c r="AP110" s="4"/>
      <c r="AQ110" s="4"/>
      <c r="AR110" s="4"/>
      <c r="AS110" s="4"/>
      <c r="AT110" s="4"/>
      <c r="AU110" s="4"/>
      <c r="AV110" s="4"/>
      <c r="AW110" s="4"/>
    </row>
    <row r="111" spans="2:49" ht="25.5" customHeight="1">
      <c r="B111" s="15">
        <f t="shared" si="0"/>
        <v>25</v>
      </c>
      <c r="C111" s="15">
        <v>2</v>
      </c>
      <c r="D111" s="16">
        <v>7</v>
      </c>
      <c r="E111" s="26">
        <f>ROUND(SUMPRODUCT('草稿-Questions'!E8:K8,Case!I111:O111)/1000*1.1,0)</f>
        <v>401314</v>
      </c>
      <c r="F111" s="29">
        <f>IF(ISBLANK(E111),0,IF(E111=Answers!E111,1,-1))</f>
        <v>1</v>
      </c>
      <c r="G111" s="62" t="s">
        <v>25</v>
      </c>
      <c r="I111" s="63">
        <v>4.25</v>
      </c>
      <c r="J111" s="63">
        <v>10.210000000000001</v>
      </c>
      <c r="K111" s="65">
        <v>54</v>
      </c>
      <c r="L111" s="65">
        <v>539</v>
      </c>
      <c r="M111" s="65">
        <v>1139</v>
      </c>
      <c r="N111" s="65">
        <v>2320</v>
      </c>
      <c r="O111" s="65">
        <v>4801</v>
      </c>
      <c r="AJ111" s="4"/>
      <c r="AK111" s="4"/>
      <c r="AL111" s="4"/>
      <c r="AM111" s="4"/>
      <c r="AN111" s="4"/>
      <c r="AO111" s="4"/>
      <c r="AP111" s="4"/>
      <c r="AQ111" s="4"/>
      <c r="AR111" s="4"/>
      <c r="AS111" s="4"/>
      <c r="AT111" s="4"/>
      <c r="AU111" s="4"/>
      <c r="AV111" s="4"/>
      <c r="AW111" s="4"/>
    </row>
    <row r="112" spans="2:49" ht="25.5" customHeight="1">
      <c r="B112" s="15">
        <f t="shared" si="0"/>
        <v>26</v>
      </c>
      <c r="C112" s="15">
        <v>2</v>
      </c>
      <c r="D112" s="16">
        <v>7</v>
      </c>
      <c r="E112" s="26">
        <f>ROUND(SUMPRODUCT('草稿-Questions'!E9:K9,Case!I112:O112)/1000*1.1,0)</f>
        <v>514</v>
      </c>
      <c r="F112" s="29">
        <f>IF(ISBLANK(E112),0,IF(E112=Answers!E112,1,-1))</f>
        <v>1</v>
      </c>
      <c r="G112" s="62" t="s">
        <v>17</v>
      </c>
      <c r="I112" s="63">
        <v>4.99</v>
      </c>
      <c r="J112" s="63">
        <v>10.53</v>
      </c>
      <c r="K112" s="65">
        <v>62</v>
      </c>
      <c r="L112" s="65">
        <v>490</v>
      </c>
      <c r="M112" s="65">
        <v>1149</v>
      </c>
      <c r="N112" s="65">
        <v>1871</v>
      </c>
      <c r="O112" s="65">
        <v>4811</v>
      </c>
      <c r="AJ112" s="4"/>
      <c r="AK112" s="4"/>
      <c r="AL112" s="4"/>
      <c r="AM112" s="4"/>
      <c r="AN112" s="4"/>
      <c r="AO112" s="4"/>
      <c r="AP112" s="4"/>
      <c r="AQ112" s="4"/>
      <c r="AR112" s="4"/>
      <c r="AS112" s="4"/>
      <c r="AT112" s="4"/>
      <c r="AU112" s="4"/>
      <c r="AV112" s="4"/>
      <c r="AW112" s="4"/>
    </row>
    <row r="113" spans="2:49" ht="25.5" customHeight="1">
      <c r="B113" s="15">
        <f t="shared" si="0"/>
        <v>27</v>
      </c>
      <c r="C113" s="15">
        <v>2</v>
      </c>
      <c r="D113" s="16">
        <v>7</v>
      </c>
      <c r="E113" s="26">
        <f>ROUND(SUMPRODUCT('草稿-Questions'!E10:K10,Case!I113:O113)/1000*1.1,0)</f>
        <v>384080</v>
      </c>
      <c r="F113" s="29">
        <f>IF(ISBLANK(E113),0,IF(E113=Answers!E113,1,-1))</f>
        <v>1</v>
      </c>
      <c r="G113" s="62" t="s">
        <v>25</v>
      </c>
      <c r="I113" s="63">
        <v>4.83</v>
      </c>
      <c r="J113" s="63">
        <v>9.2200000000000006</v>
      </c>
      <c r="K113" s="65">
        <v>62</v>
      </c>
      <c r="L113" s="65">
        <v>470</v>
      </c>
      <c r="M113" s="65">
        <v>1283</v>
      </c>
      <c r="N113" s="65">
        <v>2782</v>
      </c>
      <c r="O113" s="65">
        <v>5452</v>
      </c>
      <c r="AJ113" s="4"/>
      <c r="AK113" s="4"/>
      <c r="AL113" s="4"/>
      <c r="AM113" s="4"/>
      <c r="AN113" s="4"/>
      <c r="AO113" s="4"/>
      <c r="AP113" s="4"/>
      <c r="AQ113" s="4"/>
      <c r="AR113" s="4"/>
      <c r="AS113" s="4"/>
      <c r="AT113" s="4"/>
      <c r="AU113" s="4"/>
      <c r="AV113" s="4"/>
      <c r="AW113" s="4"/>
    </row>
    <row r="114" spans="2:49" ht="25.5" customHeight="1">
      <c r="B114" s="15">
        <f t="shared" si="0"/>
        <v>28</v>
      </c>
      <c r="C114" s="15">
        <v>2</v>
      </c>
      <c r="D114" s="16">
        <v>7</v>
      </c>
      <c r="E114" s="26">
        <f>ROUND(SUMPRODUCT('草稿-Questions'!E11:K11,Case!I114:O114)/1000*1.1,0)</f>
        <v>1576</v>
      </c>
      <c r="F114" s="29">
        <f>IF(ISBLANK(E114),0,IF(E114=Answers!E114,1,-1))</f>
        <v>1</v>
      </c>
      <c r="G114" s="62" t="s">
        <v>72</v>
      </c>
      <c r="I114" s="63">
        <v>4.6100000000000003</v>
      </c>
      <c r="J114" s="63">
        <v>10.11</v>
      </c>
      <c r="K114" s="65">
        <v>60</v>
      </c>
      <c r="L114" s="65">
        <v>612</v>
      </c>
      <c r="M114" s="65">
        <v>1235</v>
      </c>
      <c r="N114" s="65">
        <v>2249</v>
      </c>
      <c r="O114" s="65">
        <v>3598</v>
      </c>
      <c r="AJ114" s="4"/>
      <c r="AK114" s="4"/>
      <c r="AL114" s="4"/>
      <c r="AM114" s="4"/>
      <c r="AN114" s="4"/>
      <c r="AO114" s="4"/>
      <c r="AP114" s="4"/>
      <c r="AQ114" s="4"/>
      <c r="AR114" s="4"/>
      <c r="AS114" s="4"/>
      <c r="AT114" s="4"/>
      <c r="AU114" s="4"/>
      <c r="AV114" s="4"/>
      <c r="AW114" s="4"/>
    </row>
    <row r="115" spans="2:49" ht="25.5" customHeight="1">
      <c r="B115" s="15">
        <f t="shared" si="0"/>
        <v>29</v>
      </c>
      <c r="C115" s="15">
        <v>2</v>
      </c>
      <c r="D115" s="16">
        <v>7</v>
      </c>
      <c r="E115" s="26">
        <f>ROUND(SUMPRODUCT('草稿-Questions'!E12:K12,Case!I115:O115)/1000*1.1,0)</f>
        <v>557</v>
      </c>
      <c r="F115" s="29">
        <f>IF(ISBLANK(E115),0,IF(E115=Answers!E115,1,-1))</f>
        <v>1</v>
      </c>
      <c r="G115" s="62" t="s">
        <v>17</v>
      </c>
      <c r="I115" s="63">
        <v>4.5599999999999996</v>
      </c>
      <c r="J115" s="63">
        <v>13.76</v>
      </c>
      <c r="K115" s="65">
        <v>50</v>
      </c>
      <c r="L115" s="65">
        <v>643</v>
      </c>
      <c r="M115" s="65">
        <v>1056</v>
      </c>
      <c r="N115" s="65">
        <v>2038</v>
      </c>
      <c r="O115" s="65">
        <v>5162</v>
      </c>
      <c r="AJ115" s="4"/>
      <c r="AK115" s="4"/>
      <c r="AL115" s="4"/>
      <c r="AM115" s="4"/>
      <c r="AN115" s="4"/>
      <c r="AO115" s="4"/>
      <c r="AP115" s="4"/>
      <c r="AQ115" s="4"/>
      <c r="AR115" s="4"/>
      <c r="AS115" s="4"/>
      <c r="AT115" s="4"/>
      <c r="AU115" s="4"/>
      <c r="AV115" s="4"/>
      <c r="AW115" s="4"/>
    </row>
    <row r="116" spans="2:49" ht="25.5" customHeight="1">
      <c r="B116" s="15">
        <f t="shared" si="0"/>
        <v>30</v>
      </c>
      <c r="C116" s="15">
        <v>2</v>
      </c>
      <c r="D116" s="16">
        <v>7</v>
      </c>
      <c r="E116" s="26">
        <f>ROUND(SUMPRODUCT('草稿-Questions'!E13:K13,Case!I116:O116)/1000*1.1,0)</f>
        <v>17127</v>
      </c>
      <c r="F116" s="29">
        <f>IF(ISBLANK(E116),0,IF(E116=Answers!E116,1,-1))</f>
        <v>1</v>
      </c>
      <c r="G116" s="62" t="s">
        <v>21</v>
      </c>
      <c r="I116" s="63">
        <v>4.8600000000000003</v>
      </c>
      <c r="J116" s="63">
        <v>13.92</v>
      </c>
      <c r="K116" s="65">
        <v>59</v>
      </c>
      <c r="L116" s="65">
        <v>553</v>
      </c>
      <c r="M116" s="65">
        <v>892</v>
      </c>
      <c r="N116" s="65">
        <v>2068</v>
      </c>
      <c r="O116" s="65">
        <v>5172</v>
      </c>
      <c r="AJ116" s="4"/>
      <c r="AK116" s="4"/>
      <c r="AL116" s="4"/>
      <c r="AM116" s="4"/>
      <c r="AN116" s="4"/>
      <c r="AO116" s="4"/>
      <c r="AP116" s="4"/>
      <c r="AQ116" s="4"/>
      <c r="AR116" s="4"/>
      <c r="AS116" s="4"/>
      <c r="AT116" s="4"/>
      <c r="AU116" s="4"/>
      <c r="AV116" s="4"/>
      <c r="AW116" s="4"/>
    </row>
    <row r="117" spans="2:49" ht="25.5" customHeight="1">
      <c r="B117" s="15">
        <f t="shared" si="0"/>
        <v>31</v>
      </c>
      <c r="C117" s="15">
        <v>2</v>
      </c>
      <c r="D117" s="16">
        <v>7</v>
      </c>
      <c r="E117" s="26">
        <f>ROUND(SUMPRODUCT('草稿-Questions'!E14:K14,Case!I117:O117)/1000*1.1,0)</f>
        <v>526</v>
      </c>
      <c r="F117" s="29">
        <f>IF(ISBLANK(E117),0,IF(E117=Answers!E117,1,-1))</f>
        <v>1</v>
      </c>
      <c r="G117" s="62" t="s">
        <v>17</v>
      </c>
      <c r="I117" s="63">
        <v>4.58</v>
      </c>
      <c r="J117" s="63">
        <v>13.91</v>
      </c>
      <c r="K117" s="65">
        <v>54</v>
      </c>
      <c r="L117" s="65">
        <v>546</v>
      </c>
      <c r="M117" s="65">
        <v>1262</v>
      </c>
      <c r="N117" s="65">
        <v>1913</v>
      </c>
      <c r="O117" s="65">
        <v>4020</v>
      </c>
      <c r="AJ117" s="4"/>
      <c r="AK117" s="4"/>
      <c r="AL117" s="4"/>
      <c r="AM117" s="4"/>
      <c r="AN117" s="4"/>
      <c r="AO117" s="4"/>
      <c r="AP117" s="4"/>
      <c r="AQ117" s="4"/>
      <c r="AR117" s="4"/>
      <c r="AS117" s="4"/>
      <c r="AT117" s="4"/>
      <c r="AU117" s="4"/>
      <c r="AV117" s="4"/>
      <c r="AW117" s="4"/>
    </row>
    <row r="118" spans="2:49" ht="25.5" customHeight="1">
      <c r="B118" s="15">
        <f t="shared" si="0"/>
        <v>32</v>
      </c>
      <c r="C118" s="15">
        <v>2</v>
      </c>
      <c r="D118" s="16">
        <v>7</v>
      </c>
      <c r="E118" s="26">
        <f>ROUND(SUMPRODUCT('草稿-Questions'!E15:K15,Case!I118:O118)/1000*1.1,0)</f>
        <v>66301</v>
      </c>
      <c r="F118" s="29">
        <f>IF(ISBLANK(E118),0,IF(E118=Answers!E118,1,-1))</f>
        <v>1</v>
      </c>
      <c r="G118" s="62" t="s">
        <v>23</v>
      </c>
      <c r="I118" s="63">
        <v>3.94</v>
      </c>
      <c r="J118" s="63">
        <v>12.38</v>
      </c>
      <c r="K118" s="65">
        <v>59</v>
      </c>
      <c r="L118" s="65">
        <v>589</v>
      </c>
      <c r="M118" s="65">
        <v>917</v>
      </c>
      <c r="N118" s="65">
        <v>2732</v>
      </c>
      <c r="O118" s="65">
        <v>4155</v>
      </c>
      <c r="AJ118" s="4"/>
      <c r="AK118" s="4"/>
      <c r="AL118" s="4"/>
      <c r="AM118" s="4"/>
      <c r="AN118" s="4"/>
      <c r="AO118" s="4"/>
      <c r="AP118" s="4"/>
      <c r="AQ118" s="4"/>
      <c r="AR118" s="4"/>
      <c r="AS118" s="4"/>
      <c r="AT118" s="4"/>
      <c r="AU118" s="4"/>
      <c r="AV118" s="4"/>
      <c r="AW118" s="4"/>
    </row>
    <row r="119" spans="2:49" ht="25.5" customHeight="1">
      <c r="B119" s="15">
        <f t="shared" si="0"/>
        <v>33</v>
      </c>
      <c r="C119" s="15">
        <v>2</v>
      </c>
      <c r="D119" s="16">
        <v>7</v>
      </c>
      <c r="E119" s="26">
        <f>ROUND(SUMPRODUCT('草稿-Questions'!E16:K16,Case!I119:O119)/1000*1.1,0)</f>
        <v>468</v>
      </c>
      <c r="F119" s="29">
        <f>IF(ISBLANK(E119),0,IF(E119=Answers!E119,1,-1))</f>
        <v>1</v>
      </c>
      <c r="G119" s="62" t="s">
        <v>17</v>
      </c>
      <c r="I119" s="63">
        <v>4.4000000000000004</v>
      </c>
      <c r="J119" s="63">
        <v>12.33</v>
      </c>
      <c r="K119" s="65">
        <v>49</v>
      </c>
      <c r="L119" s="65">
        <v>460</v>
      </c>
      <c r="M119" s="65">
        <v>1152</v>
      </c>
      <c r="N119" s="65">
        <v>2793</v>
      </c>
      <c r="O119" s="65">
        <v>5385</v>
      </c>
      <c r="AJ119" s="4"/>
      <c r="AK119" s="4"/>
      <c r="AL119" s="4"/>
      <c r="AM119" s="4"/>
      <c r="AN119" s="4"/>
      <c r="AO119" s="4"/>
      <c r="AP119" s="4"/>
      <c r="AQ119" s="4"/>
      <c r="AR119" s="4"/>
      <c r="AS119" s="4"/>
      <c r="AT119" s="4"/>
      <c r="AU119" s="4"/>
      <c r="AV119" s="4"/>
      <c r="AW119" s="4"/>
    </row>
    <row r="120" spans="2:49" ht="25.5" customHeight="1">
      <c r="B120" s="15">
        <f t="shared" si="0"/>
        <v>34</v>
      </c>
      <c r="C120" s="15">
        <v>2</v>
      </c>
      <c r="D120" s="16">
        <v>7</v>
      </c>
      <c r="E120" s="26">
        <f>ROUND(SUMPRODUCT('草稿-Questions'!E17:K17,Case!I120:O120)/1000*1.1,0)</f>
        <v>71583</v>
      </c>
      <c r="F120" s="29">
        <f>IF(ISBLANK(E120),0,IF(E120=Answers!E120,1,-1))</f>
        <v>1</v>
      </c>
      <c r="G120" s="62" t="s">
        <v>23</v>
      </c>
      <c r="I120" s="63">
        <v>4.96</v>
      </c>
      <c r="J120" s="63">
        <v>13.22</v>
      </c>
      <c r="K120" s="65">
        <v>59</v>
      </c>
      <c r="L120" s="65">
        <v>592</v>
      </c>
      <c r="M120" s="65">
        <v>1219</v>
      </c>
      <c r="N120" s="65">
        <v>1898</v>
      </c>
      <c r="O120" s="65">
        <v>4898</v>
      </c>
      <c r="AJ120" s="4"/>
      <c r="AK120" s="4"/>
      <c r="AL120" s="4"/>
      <c r="AM120" s="4"/>
      <c r="AN120" s="4"/>
      <c r="AO120" s="4"/>
      <c r="AP120" s="4"/>
      <c r="AQ120" s="4"/>
      <c r="AR120" s="4"/>
      <c r="AS120" s="4"/>
      <c r="AT120" s="4"/>
      <c r="AU120" s="4"/>
      <c r="AV120" s="4"/>
      <c r="AW120" s="4"/>
    </row>
    <row r="121" spans="2:49" ht="25.5" customHeight="1">
      <c r="B121" s="15">
        <f t="shared" si="0"/>
        <v>35</v>
      </c>
      <c r="C121" s="15">
        <v>2</v>
      </c>
      <c r="D121" s="16">
        <v>7</v>
      </c>
      <c r="E121" s="26">
        <f>ROUND(SUMPRODUCT('草稿-Questions'!E18:K18,Case!I121:O121)/1000*1.1,0)</f>
        <v>17545</v>
      </c>
      <c r="F121" s="29">
        <f>IF(ISBLANK(E121),0,IF(E121=Answers!E121,1,-1))</f>
        <v>1</v>
      </c>
      <c r="G121" s="62" t="s">
        <v>21</v>
      </c>
      <c r="I121" s="63">
        <v>4.71</v>
      </c>
      <c r="J121" s="63">
        <v>13.94</v>
      </c>
      <c r="K121" s="65">
        <v>50</v>
      </c>
      <c r="L121" s="65">
        <v>588</v>
      </c>
      <c r="M121" s="65">
        <v>1010</v>
      </c>
      <c r="N121" s="65">
        <v>2618</v>
      </c>
      <c r="O121" s="65">
        <v>5618</v>
      </c>
      <c r="AJ121" s="4"/>
      <c r="AK121" s="4"/>
      <c r="AL121" s="4"/>
      <c r="AM121" s="4"/>
      <c r="AN121" s="4"/>
      <c r="AO121" s="4"/>
      <c r="AP121" s="4"/>
      <c r="AQ121" s="4"/>
      <c r="AR121" s="4"/>
      <c r="AS121" s="4"/>
      <c r="AT121" s="4"/>
      <c r="AU121" s="4"/>
      <c r="AV121" s="4"/>
      <c r="AW121" s="4"/>
    </row>
    <row r="122" spans="2:49" ht="25.5" customHeight="1">
      <c r="B122" s="15">
        <f t="shared" si="0"/>
        <v>36</v>
      </c>
      <c r="C122" s="15">
        <v>2</v>
      </c>
      <c r="D122" s="16">
        <v>7</v>
      </c>
      <c r="E122" s="26">
        <f>ROUND(SUMPRODUCT('草稿-Questions'!E19:K19,Case!I122:O122)/1000*1.1,0)</f>
        <v>15863</v>
      </c>
      <c r="F122" s="29">
        <f>IF(ISBLANK(E122),0,IF(E122=Answers!E122,1,-1))</f>
        <v>1</v>
      </c>
      <c r="G122" s="62" t="s">
        <v>21</v>
      </c>
      <c r="I122" s="63">
        <v>4.38</v>
      </c>
      <c r="J122" s="63">
        <v>11.73</v>
      </c>
      <c r="K122" s="65">
        <v>57</v>
      </c>
      <c r="L122" s="65">
        <v>536</v>
      </c>
      <c r="M122" s="65">
        <v>893</v>
      </c>
      <c r="N122" s="65">
        <v>2005</v>
      </c>
      <c r="O122" s="65">
        <v>3505</v>
      </c>
      <c r="AJ122" s="4"/>
      <c r="AK122" s="4"/>
      <c r="AL122" s="4"/>
      <c r="AM122" s="4"/>
      <c r="AN122" s="4"/>
      <c r="AO122" s="4"/>
      <c r="AP122" s="4"/>
      <c r="AQ122" s="4"/>
      <c r="AR122" s="4"/>
      <c r="AS122" s="4"/>
      <c r="AT122" s="4"/>
      <c r="AU122" s="4"/>
      <c r="AV122" s="4"/>
      <c r="AW122" s="4"/>
    </row>
    <row r="123" spans="2:49" ht="25.5" customHeight="1">
      <c r="B123" s="15">
        <f t="shared" si="0"/>
        <v>37</v>
      </c>
      <c r="C123" s="15">
        <v>2</v>
      </c>
      <c r="D123" s="16">
        <v>7</v>
      </c>
      <c r="E123" s="26">
        <f>ROUND(SUMPRODUCT('草稿-Questions'!E20:K20,Case!I123:O123)/1000*1.1,0)</f>
        <v>63961</v>
      </c>
      <c r="F123" s="29">
        <f>IF(ISBLANK(E123),0,IF(E123=Answers!E123,1,-1))</f>
        <v>1</v>
      </c>
      <c r="G123" s="62" t="s">
        <v>23</v>
      </c>
      <c r="I123" s="63">
        <v>4.5199999999999996</v>
      </c>
      <c r="J123" s="63">
        <v>12.99</v>
      </c>
      <c r="K123" s="65">
        <v>48</v>
      </c>
      <c r="L123" s="65">
        <v>456</v>
      </c>
      <c r="M123" s="65">
        <v>1076</v>
      </c>
      <c r="N123" s="65">
        <v>2268</v>
      </c>
      <c r="O123" s="65">
        <v>3991</v>
      </c>
      <c r="AJ123" s="4"/>
      <c r="AK123" s="4"/>
      <c r="AL123" s="4"/>
      <c r="AM123" s="4"/>
      <c r="AN123" s="4"/>
      <c r="AO123" s="4"/>
      <c r="AP123" s="4"/>
      <c r="AQ123" s="4"/>
      <c r="AR123" s="4"/>
      <c r="AS123" s="4"/>
      <c r="AT123" s="4"/>
      <c r="AU123" s="4"/>
      <c r="AV123" s="4"/>
      <c r="AW123" s="4"/>
    </row>
    <row r="124" spans="2:49" ht="25.5" customHeight="1">
      <c r="B124" s="15">
        <f t="shared" si="0"/>
        <v>38</v>
      </c>
      <c r="C124" s="15">
        <v>2</v>
      </c>
      <c r="D124" s="16">
        <v>7</v>
      </c>
      <c r="E124" s="26">
        <f>ROUND(SUMPRODUCT('草稿-Questions'!E21:K21,Case!I124:O124)/1000*1.1,0)</f>
        <v>456079</v>
      </c>
      <c r="F124" s="29">
        <f>IF(ISBLANK(E124),0,IF(E124=Answers!E124,1,-1))</f>
        <v>1</v>
      </c>
      <c r="G124" s="62" t="s">
        <v>25</v>
      </c>
      <c r="I124" s="63">
        <v>4.41</v>
      </c>
      <c r="J124" s="63">
        <v>12.68</v>
      </c>
      <c r="K124" s="65">
        <v>57</v>
      </c>
      <c r="L124" s="65">
        <v>627</v>
      </c>
      <c r="M124" s="65">
        <v>1140</v>
      </c>
      <c r="N124" s="65">
        <v>2203</v>
      </c>
      <c r="O124" s="65">
        <v>5573</v>
      </c>
      <c r="AJ124" s="4"/>
      <c r="AK124" s="4"/>
      <c r="AL124" s="4"/>
      <c r="AM124" s="4"/>
      <c r="AN124" s="4"/>
      <c r="AO124" s="4"/>
      <c r="AP124" s="4"/>
      <c r="AQ124" s="4"/>
      <c r="AR124" s="4"/>
      <c r="AS124" s="4"/>
      <c r="AT124" s="4"/>
      <c r="AU124" s="4"/>
      <c r="AV124" s="4"/>
      <c r="AW124" s="4"/>
    </row>
    <row r="125" spans="2:49" ht="25.5" customHeight="1">
      <c r="B125" s="15">
        <f t="shared" si="0"/>
        <v>39</v>
      </c>
      <c r="C125" s="15">
        <v>2</v>
      </c>
      <c r="D125" s="16">
        <v>7</v>
      </c>
      <c r="E125" s="26">
        <f>ROUND(SUMPRODUCT('草稿-Questions'!E22:K22,Case!I125:O125)/1000*1.1,0)</f>
        <v>15224</v>
      </c>
      <c r="F125" s="29">
        <f>IF(ISBLANK(E125),0,IF(E125=Answers!E125,1,-1))</f>
        <v>1</v>
      </c>
      <c r="G125" s="62" t="s">
        <v>21</v>
      </c>
      <c r="I125" s="63">
        <v>4.5199999999999996</v>
      </c>
      <c r="J125" s="63">
        <v>9.9700000000000006</v>
      </c>
      <c r="K125" s="65">
        <v>48</v>
      </c>
      <c r="L125" s="65">
        <v>516</v>
      </c>
      <c r="M125" s="65">
        <v>974</v>
      </c>
      <c r="N125" s="65">
        <v>2191</v>
      </c>
      <c r="O125" s="65">
        <v>3491</v>
      </c>
      <c r="AJ125" s="4"/>
      <c r="AK125" s="4"/>
      <c r="AL125" s="4"/>
      <c r="AM125" s="4"/>
      <c r="AN125" s="4"/>
      <c r="AO125" s="4"/>
      <c r="AP125" s="4"/>
      <c r="AQ125" s="4"/>
      <c r="AR125" s="4"/>
      <c r="AS125" s="4"/>
      <c r="AT125" s="4"/>
      <c r="AU125" s="4"/>
      <c r="AV125" s="4"/>
      <c r="AW125" s="4"/>
    </row>
    <row r="126" spans="2:49" ht="25.5" customHeight="1">
      <c r="B126" s="15">
        <f t="shared" si="0"/>
        <v>40</v>
      </c>
      <c r="C126" s="15">
        <v>2</v>
      </c>
      <c r="D126" s="16">
        <v>7</v>
      </c>
      <c r="E126" s="26">
        <f>ROUND(SUMPRODUCT('草稿-Questions'!E23:K23,Case!I126:O126)/1000*1.1,0)</f>
        <v>16235</v>
      </c>
      <c r="F126" s="29">
        <f>IF(ISBLANK(E126),0,IF(E126=Answers!E126,1,-1))</f>
        <v>1</v>
      </c>
      <c r="G126" s="62" t="s">
        <v>21</v>
      </c>
      <c r="I126" s="63">
        <v>4.01</v>
      </c>
      <c r="J126" s="63">
        <v>11.54</v>
      </c>
      <c r="K126" s="65">
        <v>51</v>
      </c>
      <c r="L126" s="65">
        <v>519</v>
      </c>
      <c r="M126" s="65">
        <v>1314</v>
      </c>
      <c r="N126" s="65">
        <v>2556</v>
      </c>
      <c r="O126" s="65">
        <v>4462</v>
      </c>
      <c r="AJ126" s="4"/>
      <c r="AK126" s="4"/>
      <c r="AL126" s="4"/>
      <c r="AM126" s="4"/>
      <c r="AN126" s="4"/>
      <c r="AO126" s="4"/>
      <c r="AP126" s="4"/>
      <c r="AQ126" s="4"/>
      <c r="AR126" s="4"/>
      <c r="AS126" s="4"/>
      <c r="AT126" s="4"/>
      <c r="AU126" s="4"/>
      <c r="AV126" s="4"/>
      <c r="AW126" s="4"/>
    </row>
    <row r="127" spans="2:49" ht="23.25">
      <c r="B127" s="10"/>
      <c r="C127" s="10"/>
      <c r="D127" s="11"/>
      <c r="E127" s="38"/>
      <c r="G127" s="46"/>
      <c r="H127" s="46"/>
      <c r="I127" s="46"/>
      <c r="J127" s="46"/>
      <c r="K127" s="46"/>
      <c r="L127" s="47"/>
      <c r="M127" s="47"/>
      <c r="N127" s="47"/>
      <c r="O127" s="47"/>
      <c r="P127" s="47"/>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row>
    <row r="128" spans="2:49" ht="16.5" thickBot="1">
      <c r="B128" s="4"/>
      <c r="C128" s="4"/>
      <c r="D128" s="4"/>
      <c r="E128" s="33"/>
      <c r="F128" s="5"/>
      <c r="G128" s="46"/>
      <c r="H128" s="46"/>
      <c r="I128" s="46"/>
      <c r="J128" s="46"/>
      <c r="K128" s="46"/>
      <c r="L128" s="46"/>
      <c r="M128" s="46"/>
      <c r="N128" s="46"/>
      <c r="O128" s="46"/>
      <c r="P128" s="46"/>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row>
    <row r="129" spans="2:49" ht="20.25" thickTop="1" thickBot="1">
      <c r="B129" s="19" t="s">
        <v>79</v>
      </c>
      <c r="C129" s="9" t="s">
        <v>80</v>
      </c>
      <c r="D129" s="4"/>
      <c r="E129" s="33"/>
      <c r="F129" s="5"/>
      <c r="G129" s="45"/>
      <c r="H129" s="45"/>
      <c r="I129" s="45"/>
      <c r="J129" s="46"/>
      <c r="K129" s="46"/>
      <c r="L129" s="46"/>
      <c r="M129" s="46"/>
      <c r="N129" s="46"/>
      <c r="O129" s="46"/>
      <c r="P129" s="46"/>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row>
    <row r="130" spans="2:49" ht="16.5" thickTop="1">
      <c r="B130" s="18"/>
      <c r="C130" s="4"/>
      <c r="D130" s="4"/>
      <c r="E130" s="33"/>
      <c r="F130" s="5"/>
      <c r="G130" s="45"/>
      <c r="H130" s="45"/>
      <c r="I130" s="45"/>
      <c r="J130" s="46"/>
      <c r="K130" s="46"/>
      <c r="L130" s="46"/>
      <c r="M130" s="46"/>
      <c r="N130" s="46"/>
      <c r="O130" s="46"/>
      <c r="P130" s="46"/>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row>
    <row r="131" spans="2:49" ht="15.75">
      <c r="B131" s="18" t="s">
        <v>81</v>
      </c>
      <c r="C131" s="1"/>
      <c r="D131" s="1"/>
      <c r="E131" s="31"/>
      <c r="G131" s="46"/>
      <c r="H131" s="46"/>
      <c r="I131" s="46"/>
      <c r="J131" s="46"/>
      <c r="K131" s="46"/>
      <c r="L131" s="46"/>
      <c r="M131" s="46"/>
      <c r="N131" s="46"/>
      <c r="O131" s="46"/>
      <c r="P131" s="46"/>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row>
    <row r="132" spans="2:49" ht="15.75">
      <c r="B132" s="18"/>
      <c r="C132" s="1" t="s">
        <v>82</v>
      </c>
      <c r="D132" s="1"/>
      <c r="E132" s="31"/>
      <c r="G132" s="46"/>
      <c r="H132" s="46"/>
      <c r="I132" s="46"/>
      <c r="J132" s="46"/>
      <c r="K132" s="46"/>
      <c r="L132" s="46"/>
      <c r="M132" s="46"/>
      <c r="N132" s="46"/>
      <c r="O132" s="46"/>
      <c r="P132" s="46"/>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row>
    <row r="133" spans="2:49" ht="15.75">
      <c r="B133" s="18" t="s">
        <v>83</v>
      </c>
      <c r="C133" s="1"/>
      <c r="D133" s="1"/>
      <c r="E133" s="31"/>
      <c r="G133" s="46"/>
      <c r="H133" s="46"/>
      <c r="I133" s="46"/>
      <c r="J133" s="46"/>
      <c r="K133" s="46"/>
      <c r="L133" s="46"/>
      <c r="M133" s="46"/>
      <c r="N133" s="46"/>
      <c r="O133" s="46"/>
      <c r="P133" s="46"/>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row>
    <row r="134" spans="2:49" ht="15.75">
      <c r="B134" s="18"/>
      <c r="C134" s="1"/>
      <c r="D134" s="1"/>
      <c r="E134" s="31"/>
      <c r="G134" s="46"/>
      <c r="H134" s="46"/>
      <c r="I134" s="46"/>
      <c r="J134" s="46"/>
      <c r="K134" s="46"/>
      <c r="L134" s="46"/>
      <c r="M134" s="46"/>
      <c r="N134" s="46"/>
      <c r="O134" s="46"/>
      <c r="P134" s="46"/>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row>
    <row r="135" spans="2:49" ht="15.75">
      <c r="B135" s="18" t="s">
        <v>84</v>
      </c>
      <c r="C135" s="1"/>
      <c r="D135" s="1"/>
      <c r="E135" s="31"/>
      <c r="G135" s="46"/>
      <c r="H135" s="46"/>
      <c r="I135" s="46"/>
      <c r="J135" s="46"/>
      <c r="K135" s="46"/>
      <c r="L135" s="46"/>
      <c r="M135" s="46"/>
      <c r="N135" s="46"/>
      <c r="O135" s="46"/>
      <c r="P135" s="46"/>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row>
    <row r="136" spans="2:49" ht="15.75">
      <c r="B136" s="18"/>
      <c r="C136" s="64" t="s">
        <v>85</v>
      </c>
      <c r="D136" s="1"/>
      <c r="E136" s="31"/>
      <c r="G136" s="46"/>
      <c r="H136" s="46"/>
      <c r="I136" s="46"/>
      <c r="J136" s="46"/>
      <c r="K136" s="46"/>
      <c r="L136" s="46"/>
      <c r="M136" s="46"/>
      <c r="N136" s="46"/>
      <c r="O136" s="46"/>
      <c r="P136" s="46"/>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row>
    <row r="137" spans="2:49" ht="15.75">
      <c r="B137" s="18"/>
      <c r="C137" s="64"/>
      <c r="D137" s="1"/>
      <c r="E137" s="31"/>
      <c r="G137" s="46"/>
      <c r="H137" s="46"/>
      <c r="I137" s="46"/>
      <c r="J137" s="46"/>
      <c r="K137" s="46"/>
      <c r="L137" s="46"/>
      <c r="M137" s="46"/>
      <c r="N137" s="46"/>
      <c r="O137" s="46"/>
      <c r="P137" s="46"/>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row>
    <row r="138" spans="2:49" ht="16.5" thickBot="1">
      <c r="B138" s="4"/>
      <c r="C138" s="4"/>
      <c r="D138" s="4"/>
      <c r="E138" s="33"/>
      <c r="F138" s="5"/>
      <c r="G138" s="44"/>
      <c r="H138" s="46"/>
      <c r="I138" s="43" t="s">
        <v>86</v>
      </c>
      <c r="J138" s="46"/>
      <c r="K138" s="46"/>
      <c r="L138" s="47"/>
      <c r="M138" s="47"/>
      <c r="N138" s="47"/>
      <c r="O138" s="46"/>
      <c r="P138" s="46"/>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row>
    <row r="139" spans="2:49" ht="25.5" customHeight="1" thickTop="1" thickBot="1">
      <c r="B139" s="17" t="s">
        <v>40</v>
      </c>
      <c r="C139" s="17" t="s">
        <v>70</v>
      </c>
      <c r="D139" s="17" t="s">
        <v>42</v>
      </c>
      <c r="E139" s="36" t="s">
        <v>43</v>
      </c>
      <c r="G139" s="49" t="s">
        <v>87</v>
      </c>
      <c r="H139" s="44"/>
      <c r="I139" s="61" t="s">
        <v>88</v>
      </c>
      <c r="J139" s="49" t="s">
        <v>89</v>
      </c>
      <c r="K139" s="49" t="s">
        <v>90</v>
      </c>
      <c r="L139" s="49" t="s">
        <v>91</v>
      </c>
      <c r="M139" s="49" t="s">
        <v>92</v>
      </c>
      <c r="N139" s="44"/>
      <c r="O139" s="46"/>
      <c r="P139" s="46"/>
      <c r="Q139" s="4"/>
      <c r="R139" s="4"/>
      <c r="S139" s="4"/>
      <c r="T139" s="4"/>
      <c r="U139" s="4"/>
      <c r="V139" s="44"/>
      <c r="W139" s="44"/>
      <c r="X139" s="44"/>
      <c r="Y139" s="44"/>
      <c r="Z139" s="44"/>
      <c r="AA139" s="44"/>
      <c r="AB139" s="44"/>
      <c r="AC139" s="44"/>
      <c r="AD139" s="44"/>
      <c r="AE139" s="44"/>
      <c r="AF139" s="44"/>
      <c r="AG139" s="44"/>
      <c r="AH139" s="44"/>
      <c r="AI139" s="44"/>
      <c r="AJ139" s="4"/>
      <c r="AK139" s="4"/>
      <c r="AL139" s="4"/>
      <c r="AM139" s="4"/>
      <c r="AN139" s="4"/>
      <c r="AO139" s="4"/>
      <c r="AP139" s="4"/>
      <c r="AQ139" s="4"/>
      <c r="AR139" s="4"/>
      <c r="AS139" s="4"/>
      <c r="AT139" s="4"/>
      <c r="AU139" s="4"/>
      <c r="AV139" s="4"/>
      <c r="AW139" s="4"/>
    </row>
    <row r="140" spans="2:49" ht="16.5" thickTop="1">
      <c r="B140" s="1"/>
      <c r="C140" s="1"/>
      <c r="D140" s="1"/>
      <c r="E140" s="31"/>
      <c r="H140" s="44"/>
      <c r="I140" s="44"/>
      <c r="J140" s="44"/>
      <c r="K140" s="44"/>
      <c r="L140" s="44"/>
      <c r="M140" s="44"/>
      <c r="N140" s="44"/>
      <c r="O140" s="46"/>
      <c r="P140" s="46"/>
      <c r="Q140" s="4"/>
      <c r="R140" s="4"/>
      <c r="S140" s="4"/>
      <c r="T140" s="4"/>
      <c r="U140" s="4"/>
      <c r="V140" s="44"/>
      <c r="W140" s="44"/>
      <c r="X140" s="44"/>
      <c r="Y140" s="44"/>
      <c r="Z140" s="44"/>
      <c r="AA140" s="44"/>
      <c r="AB140" s="44"/>
      <c r="AC140" s="44"/>
      <c r="AD140" s="44"/>
      <c r="AE140" s="44"/>
      <c r="AF140" s="44"/>
      <c r="AG140" s="44"/>
      <c r="AH140" s="44"/>
      <c r="AI140" s="44"/>
      <c r="AJ140" s="4"/>
      <c r="AK140" s="4"/>
      <c r="AL140" s="4"/>
      <c r="AM140" s="4"/>
      <c r="AN140" s="4"/>
      <c r="AO140" s="4"/>
      <c r="AP140" s="4"/>
      <c r="AQ140" s="4"/>
      <c r="AR140" s="4"/>
      <c r="AS140" s="4"/>
      <c r="AT140" s="4"/>
      <c r="AU140" s="4"/>
      <c r="AV140" s="4"/>
      <c r="AW140" s="4"/>
    </row>
    <row r="141" spans="2:49" ht="23.25">
      <c r="B141" s="15" t="s">
        <v>93</v>
      </c>
      <c r="C141" s="15">
        <v>3</v>
      </c>
      <c r="D141" s="16">
        <v>0</v>
      </c>
      <c r="E141" s="26">
        <v>2306</v>
      </c>
      <c r="F141" s="29">
        <f>IF(ISBLANK(E141),0,IF(E141=Answers!E141,1,-1))</f>
        <v>1</v>
      </c>
      <c r="G141" s="74">
        <v>45110</v>
      </c>
      <c r="H141" s="44"/>
      <c r="I141" s="67">
        <v>10</v>
      </c>
      <c r="J141" s="68">
        <v>11</v>
      </c>
      <c r="K141" s="67">
        <v>12</v>
      </c>
      <c r="L141" s="68">
        <v>11</v>
      </c>
      <c r="M141" s="67">
        <v>10</v>
      </c>
      <c r="N141" s="44"/>
      <c r="O141" s="44"/>
      <c r="P141" s="44"/>
      <c r="Q141" s="44"/>
      <c r="R141" s="44"/>
      <c r="S141" s="44"/>
      <c r="T141" s="4"/>
      <c r="U141" s="4"/>
      <c r="V141" s="44"/>
      <c r="W141" s="44"/>
      <c r="X141" s="44"/>
      <c r="Y141" s="44"/>
      <c r="Z141" s="44"/>
      <c r="AA141" s="44"/>
      <c r="AB141" s="44"/>
      <c r="AC141" s="44"/>
      <c r="AD141" s="44"/>
      <c r="AE141" s="44"/>
      <c r="AF141" s="44"/>
      <c r="AG141" s="44"/>
      <c r="AH141" s="44"/>
      <c r="AI141" s="44"/>
      <c r="AJ141" s="4"/>
      <c r="AK141" s="4"/>
      <c r="AL141" s="4"/>
      <c r="AM141" s="4"/>
      <c r="AN141" s="4"/>
      <c r="AO141" s="4"/>
      <c r="AP141" s="4"/>
      <c r="AQ141" s="4"/>
      <c r="AR141" s="4"/>
      <c r="AS141" s="4"/>
      <c r="AT141" s="4"/>
      <c r="AU141" s="4"/>
      <c r="AV141" s="4"/>
      <c r="AW141" s="4"/>
    </row>
    <row r="142" spans="2:49" ht="15.75">
      <c r="B142" s="1"/>
      <c r="C142" s="1"/>
      <c r="D142" s="1"/>
      <c r="E142" s="31"/>
      <c r="G142" s="48"/>
      <c r="H142" s="44"/>
      <c r="I142" s="44"/>
      <c r="J142" s="44"/>
      <c r="K142" s="44"/>
      <c r="L142" s="44"/>
      <c r="M142" s="44"/>
      <c r="N142" s="44"/>
      <c r="O142" s="44"/>
      <c r="P142" s="44"/>
      <c r="Q142" s="44"/>
      <c r="R142" s="44"/>
      <c r="S142" s="44"/>
      <c r="T142" s="4"/>
      <c r="U142" s="4"/>
      <c r="V142" s="44"/>
      <c r="W142" s="44"/>
      <c r="X142" s="44"/>
      <c r="Y142" s="44"/>
      <c r="Z142" s="44"/>
      <c r="AA142" s="44"/>
      <c r="AB142" s="44"/>
      <c r="AC142" s="44"/>
      <c r="AD142" s="44"/>
      <c r="AE142" s="44"/>
      <c r="AF142" s="44"/>
      <c r="AG142" s="44"/>
      <c r="AH142" s="44"/>
      <c r="AI142" s="44"/>
      <c r="AJ142" s="4"/>
      <c r="AK142" s="4"/>
      <c r="AL142" s="4"/>
      <c r="AM142" s="4"/>
      <c r="AN142" s="4"/>
      <c r="AO142" s="4"/>
      <c r="AP142" s="4"/>
      <c r="AQ142" s="4"/>
      <c r="AR142" s="4"/>
      <c r="AS142" s="4"/>
      <c r="AT142" s="4"/>
      <c r="AU142" s="4"/>
      <c r="AV142" s="4"/>
      <c r="AW142" s="4"/>
    </row>
    <row r="143" spans="2:49" ht="23.25">
      <c r="B143" s="15">
        <v>41</v>
      </c>
      <c r="C143" s="15">
        <v>3</v>
      </c>
      <c r="D143" s="16">
        <v>9</v>
      </c>
      <c r="E143" s="26">
        <f>ROUND(SUMPRODUCT('草稿-Questions'!AA4:AG4,'草稿-Questions'!AA27:AG27)*1.1/1000000,0)</f>
        <v>1</v>
      </c>
      <c r="F143" s="29">
        <f>IF(ISBLANK(E143),0,IF(E143=Answers!E143,1,-1))</f>
        <v>1</v>
      </c>
      <c r="G143" s="74">
        <v>45070</v>
      </c>
      <c r="H143" s="44"/>
      <c r="I143" s="66"/>
      <c r="J143" s="66"/>
      <c r="K143" s="69">
        <v>1</v>
      </c>
      <c r="L143" s="66"/>
      <c r="M143" s="66"/>
      <c r="N143" s="44"/>
      <c r="O143" s="44"/>
      <c r="P143" s="44"/>
      <c r="Q143" s="44"/>
      <c r="R143" s="44"/>
      <c r="S143" s="44"/>
      <c r="T143" s="4"/>
      <c r="U143" s="4"/>
      <c r="V143" s="44"/>
      <c r="W143" s="44"/>
      <c r="X143" s="44"/>
      <c r="Y143" s="44"/>
      <c r="Z143" s="44"/>
      <c r="AA143" s="44"/>
      <c r="AB143" s="44"/>
      <c r="AC143" s="44"/>
      <c r="AD143" s="44"/>
      <c r="AE143" s="44"/>
      <c r="AF143" s="44"/>
      <c r="AG143" s="44"/>
      <c r="AH143" s="44"/>
      <c r="AI143" s="44"/>
      <c r="AJ143" s="4"/>
      <c r="AK143" s="4"/>
      <c r="AL143" s="4"/>
      <c r="AM143" s="4"/>
      <c r="AN143" s="4"/>
      <c r="AO143" s="4"/>
      <c r="AP143" s="4"/>
      <c r="AQ143" s="4"/>
      <c r="AR143" s="4"/>
      <c r="AS143" s="4"/>
      <c r="AT143" s="4"/>
      <c r="AU143" s="4"/>
      <c r="AV143" s="4"/>
      <c r="AW143" s="4"/>
    </row>
    <row r="144" spans="2:49" ht="23.25">
      <c r="B144" s="15">
        <f t="shared" ref="B144:B162" si="1">B143+1</f>
        <v>42</v>
      </c>
      <c r="C144" s="15">
        <v>3</v>
      </c>
      <c r="D144" s="16">
        <v>9</v>
      </c>
      <c r="E144" s="26">
        <f>ROUND(SUMPRODUCT('草稿-Questions'!AA5:AG5,'草稿-Questions'!AA28:AG28)*1.1/1000000,0)</f>
        <v>7</v>
      </c>
      <c r="F144" s="29">
        <f>IF(ISBLANK(E144),0,IF(E144=Answers!E144,1,-1))</f>
        <v>1</v>
      </c>
      <c r="G144" s="74">
        <v>45250</v>
      </c>
      <c r="H144" s="44"/>
      <c r="I144" s="66"/>
      <c r="J144" s="69">
        <v>2</v>
      </c>
      <c r="K144" s="70">
        <v>3</v>
      </c>
      <c r="L144" s="69">
        <v>4</v>
      </c>
      <c r="M144" s="66"/>
      <c r="N144" s="44"/>
      <c r="O144" s="44"/>
      <c r="P144" s="44"/>
      <c r="Q144" s="44"/>
      <c r="R144" s="44"/>
      <c r="S144" s="44"/>
      <c r="T144" s="4"/>
      <c r="U144" s="4"/>
      <c r="V144" s="44"/>
      <c r="W144" s="44"/>
      <c r="X144" s="44"/>
      <c r="Y144" s="44"/>
      <c r="Z144" s="44"/>
      <c r="AA144" s="44"/>
      <c r="AB144" s="44"/>
      <c r="AC144" s="44"/>
      <c r="AD144" s="44"/>
      <c r="AE144" s="44"/>
      <c r="AF144" s="44"/>
      <c r="AG144" s="44"/>
      <c r="AH144" s="44"/>
      <c r="AI144" s="44"/>
      <c r="AJ144" s="4"/>
      <c r="AK144" s="4"/>
      <c r="AL144" s="4"/>
      <c r="AM144" s="4"/>
      <c r="AN144" s="4"/>
      <c r="AO144" s="4"/>
      <c r="AP144" s="4"/>
      <c r="AQ144" s="4"/>
      <c r="AR144" s="4"/>
      <c r="AS144" s="4"/>
      <c r="AT144" s="4"/>
      <c r="AU144" s="4"/>
      <c r="AV144" s="4"/>
      <c r="AW144" s="4"/>
    </row>
    <row r="145" spans="2:49" ht="23.25">
      <c r="B145" s="15">
        <f t="shared" si="1"/>
        <v>43</v>
      </c>
      <c r="C145" s="15">
        <v>3</v>
      </c>
      <c r="D145" s="16">
        <v>9</v>
      </c>
      <c r="E145" s="26">
        <f>ROUND(SUMPRODUCT('草稿-Questions'!AA6:AG6,'草稿-Questions'!AA29:AG29)*1.1/1000000,0)</f>
        <v>136</v>
      </c>
      <c r="F145" s="29">
        <f>IF(ISBLANK(E145),0,IF(E145=Answers!E145,1,-1))</f>
        <v>1</v>
      </c>
      <c r="G145" s="74">
        <v>45157</v>
      </c>
      <c r="H145" s="44"/>
      <c r="I145" s="69">
        <v>5</v>
      </c>
      <c r="J145" s="70">
        <v>6</v>
      </c>
      <c r="K145" s="68">
        <v>7</v>
      </c>
      <c r="L145" s="70">
        <v>8</v>
      </c>
      <c r="M145" s="69">
        <v>9</v>
      </c>
      <c r="N145" s="44"/>
      <c r="O145" s="44"/>
      <c r="P145" s="44"/>
      <c r="Q145" s="44"/>
      <c r="R145" s="44"/>
      <c r="S145" s="44"/>
      <c r="T145" s="4"/>
      <c r="U145" s="4"/>
      <c r="V145" s="44"/>
      <c r="W145" s="44"/>
      <c r="X145" s="44"/>
      <c r="Y145" s="44"/>
      <c r="Z145" s="44"/>
      <c r="AA145" s="44"/>
      <c r="AB145" s="44"/>
      <c r="AC145" s="44"/>
      <c r="AD145" s="44"/>
      <c r="AE145" s="44"/>
      <c r="AF145" s="44"/>
      <c r="AG145" s="44"/>
      <c r="AH145" s="44"/>
      <c r="AI145" s="44"/>
      <c r="AJ145" s="4"/>
      <c r="AK145" s="4"/>
      <c r="AL145" s="4"/>
      <c r="AM145" s="4"/>
      <c r="AN145" s="4"/>
      <c r="AO145" s="4"/>
      <c r="AP145" s="4"/>
      <c r="AQ145" s="4"/>
      <c r="AR145" s="4"/>
      <c r="AS145" s="4"/>
      <c r="AT145" s="4"/>
      <c r="AU145" s="4"/>
      <c r="AV145" s="4"/>
      <c r="AW145" s="4"/>
    </row>
    <row r="146" spans="2:49" ht="23.25">
      <c r="B146" s="15">
        <f t="shared" si="1"/>
        <v>44</v>
      </c>
      <c r="C146" s="15">
        <v>3</v>
      </c>
      <c r="D146" s="16">
        <v>9</v>
      </c>
      <c r="E146" s="26">
        <f>ROUND(SUMPRODUCT('草稿-Questions'!AA7:AG7,'草稿-Questions'!AA30:AG30)*1.1/1000000,0)</f>
        <v>2501</v>
      </c>
      <c r="F146" s="29">
        <f>IF(ISBLANK(E146),0,IF(E146=Answers!E146,1,-1))</f>
        <v>1</v>
      </c>
      <c r="G146" s="74">
        <v>45209</v>
      </c>
      <c r="H146" s="44"/>
      <c r="I146" s="67">
        <v>10</v>
      </c>
      <c r="J146" s="68">
        <v>11</v>
      </c>
      <c r="K146" s="67">
        <v>12</v>
      </c>
      <c r="L146" s="68">
        <v>13</v>
      </c>
      <c r="M146" s="67">
        <v>14</v>
      </c>
      <c r="N146" s="44"/>
      <c r="O146" s="44"/>
      <c r="P146" s="44"/>
      <c r="Q146" s="44"/>
      <c r="R146" s="44"/>
      <c r="S146" s="44"/>
      <c r="T146" s="4"/>
      <c r="U146" s="4"/>
      <c r="V146" s="44"/>
      <c r="W146" s="44"/>
      <c r="X146" s="44"/>
      <c r="Y146" s="44"/>
      <c r="Z146" s="44"/>
      <c r="AA146" s="44"/>
      <c r="AB146" s="44"/>
      <c r="AC146" s="44"/>
      <c r="AD146" s="44"/>
      <c r="AE146" s="44"/>
      <c r="AF146" s="44"/>
      <c r="AG146" s="44"/>
      <c r="AH146" s="44"/>
      <c r="AI146" s="44"/>
      <c r="AJ146" s="4"/>
      <c r="AK146" s="4"/>
      <c r="AL146" s="4"/>
      <c r="AM146" s="4"/>
      <c r="AN146" s="4"/>
      <c r="AO146" s="4"/>
      <c r="AP146" s="4"/>
      <c r="AQ146" s="4"/>
      <c r="AR146" s="4"/>
      <c r="AS146" s="4"/>
      <c r="AT146" s="4"/>
      <c r="AU146" s="4"/>
      <c r="AV146" s="4"/>
      <c r="AW146" s="4"/>
    </row>
    <row r="147" spans="2:49" ht="23.25">
      <c r="B147" s="15">
        <f t="shared" si="1"/>
        <v>45</v>
      </c>
      <c r="C147" s="15">
        <v>3</v>
      </c>
      <c r="D147" s="16">
        <v>9</v>
      </c>
      <c r="E147" s="26">
        <f>ROUND(SUMPRODUCT('草稿-Questions'!AA8:AG8,'草稿-Questions'!AA31:AG31)*1.1/1000000,0)</f>
        <v>11773</v>
      </c>
      <c r="F147" s="29">
        <f>IF(ISBLANK(E147),0,IF(E147=Answers!E147,1,-1))</f>
        <v>1</v>
      </c>
      <c r="G147" s="74">
        <v>45195</v>
      </c>
      <c r="H147" s="44"/>
      <c r="I147" s="66"/>
      <c r="J147" s="71">
        <v>15</v>
      </c>
      <c r="K147" s="68">
        <v>16</v>
      </c>
      <c r="L147" s="71">
        <v>17</v>
      </c>
      <c r="M147" s="66"/>
      <c r="N147" s="44"/>
      <c r="O147" s="44"/>
      <c r="P147" s="44"/>
      <c r="Q147" s="44"/>
      <c r="R147" s="44"/>
      <c r="S147" s="44"/>
      <c r="T147" s="4"/>
      <c r="U147" s="4"/>
      <c r="V147" s="44"/>
      <c r="W147" s="44"/>
      <c r="X147" s="44"/>
      <c r="Y147" s="44"/>
      <c r="Z147" s="44"/>
      <c r="AA147" s="44"/>
      <c r="AB147" s="44"/>
      <c r="AC147" s="44"/>
      <c r="AD147" s="44"/>
      <c r="AE147" s="44"/>
      <c r="AF147" s="44"/>
      <c r="AG147" s="44"/>
      <c r="AH147" s="44"/>
      <c r="AI147" s="44"/>
      <c r="AJ147" s="4"/>
      <c r="AK147" s="4"/>
      <c r="AL147" s="4"/>
      <c r="AM147" s="4"/>
      <c r="AN147" s="4"/>
      <c r="AO147" s="4"/>
      <c r="AP147" s="4"/>
      <c r="AQ147" s="4"/>
      <c r="AR147" s="4"/>
      <c r="AS147" s="4"/>
      <c r="AT147" s="4"/>
      <c r="AU147" s="4"/>
      <c r="AV147" s="4"/>
      <c r="AW147" s="4"/>
    </row>
    <row r="148" spans="2:49" ht="23.25">
      <c r="B148" s="15">
        <f t="shared" si="1"/>
        <v>46</v>
      </c>
      <c r="C148" s="15">
        <v>3</v>
      </c>
      <c r="D148" s="16">
        <v>9</v>
      </c>
      <c r="E148" s="26">
        <f>ROUND(SUMPRODUCT('草稿-Questions'!AA9:AG9,'草稿-Questions'!AA32:AG32)*1.1/1000000,0)</f>
        <v>1171</v>
      </c>
      <c r="F148" s="29">
        <f>IF(ISBLANK(E148),0,IF(E148=Answers!E148,1,-1))</f>
        <v>1</v>
      </c>
      <c r="G148" s="74">
        <v>45227</v>
      </c>
      <c r="H148" s="44"/>
      <c r="I148" s="66"/>
      <c r="J148" s="69">
        <v>19</v>
      </c>
      <c r="K148" s="67">
        <v>18</v>
      </c>
      <c r="L148" s="69">
        <v>20</v>
      </c>
      <c r="M148" s="66"/>
      <c r="N148" s="44"/>
      <c r="O148" s="44"/>
      <c r="P148" s="44"/>
      <c r="Q148" s="44"/>
      <c r="R148" s="44"/>
      <c r="S148" s="44"/>
      <c r="T148" s="4"/>
      <c r="U148" s="4"/>
      <c r="V148" s="44"/>
      <c r="W148" s="44"/>
      <c r="X148" s="44"/>
      <c r="Y148" s="44"/>
      <c r="Z148" s="44"/>
      <c r="AA148" s="44"/>
      <c r="AB148" s="44"/>
      <c r="AC148" s="44"/>
      <c r="AD148" s="44"/>
      <c r="AE148" s="44"/>
      <c r="AF148" s="44"/>
      <c r="AG148" s="44"/>
      <c r="AH148" s="44"/>
      <c r="AI148" s="44"/>
      <c r="AJ148" s="4"/>
      <c r="AK148" s="4"/>
      <c r="AL148" s="4"/>
      <c r="AM148" s="4"/>
      <c r="AN148" s="4"/>
      <c r="AO148" s="4"/>
      <c r="AP148" s="4"/>
      <c r="AQ148" s="4"/>
      <c r="AR148" s="4"/>
      <c r="AS148" s="4"/>
      <c r="AT148" s="4"/>
      <c r="AU148" s="4"/>
      <c r="AV148" s="4"/>
      <c r="AW148" s="4"/>
    </row>
    <row r="149" spans="2:49" ht="23.25">
      <c r="B149" s="15">
        <f t="shared" si="1"/>
        <v>47</v>
      </c>
      <c r="C149" s="15">
        <v>3</v>
      </c>
      <c r="D149" s="16">
        <v>9</v>
      </c>
      <c r="E149" s="26">
        <f>ROUND(SUMPRODUCT('草稿-Questions'!AA10:AG10,'草稿-Questions'!AA33:AG33)*1.1/1000000,0)</f>
        <v>89</v>
      </c>
      <c r="F149" s="29">
        <f>IF(ISBLANK(E149),0,IF(E149=Answers!E149,1,-1))</f>
        <v>1</v>
      </c>
      <c r="G149" s="74">
        <v>45054</v>
      </c>
      <c r="H149" s="44"/>
      <c r="I149" s="69">
        <v>7</v>
      </c>
      <c r="J149" s="44"/>
      <c r="K149" s="69">
        <v>6</v>
      </c>
      <c r="L149" s="68">
        <v>5</v>
      </c>
      <c r="M149" s="69">
        <v>7</v>
      </c>
      <c r="N149" s="44"/>
      <c r="O149" s="44"/>
      <c r="P149" s="44"/>
      <c r="Q149" s="44"/>
      <c r="R149" s="44"/>
      <c r="S149" s="44"/>
      <c r="T149" s="4"/>
      <c r="U149" s="4"/>
      <c r="V149" s="44"/>
      <c r="W149" s="44"/>
      <c r="X149" s="44"/>
      <c r="Y149" s="44"/>
      <c r="Z149" s="44"/>
      <c r="AA149" s="44"/>
      <c r="AB149" s="44"/>
      <c r="AC149" s="44"/>
      <c r="AD149" s="44"/>
      <c r="AE149" s="44"/>
      <c r="AF149" s="44"/>
      <c r="AG149" s="44"/>
      <c r="AH149" s="44"/>
      <c r="AI149" s="44"/>
      <c r="AJ149" s="4"/>
      <c r="AK149" s="4"/>
      <c r="AL149" s="4"/>
      <c r="AM149" s="4"/>
      <c r="AN149" s="4"/>
      <c r="AO149" s="4"/>
      <c r="AP149" s="4"/>
      <c r="AQ149" s="4"/>
      <c r="AR149" s="4"/>
      <c r="AS149" s="4"/>
      <c r="AT149" s="4"/>
      <c r="AU149" s="4"/>
      <c r="AV149" s="4"/>
      <c r="AW149" s="4"/>
    </row>
    <row r="150" spans="2:49" ht="23.25">
      <c r="B150" s="15">
        <f t="shared" si="1"/>
        <v>48</v>
      </c>
      <c r="C150" s="15">
        <v>3</v>
      </c>
      <c r="D150" s="16">
        <v>9</v>
      </c>
      <c r="E150" s="26">
        <f>ROUND(SUMPRODUCT('草稿-Questions'!AA11:AG11,'草稿-Questions'!AA34:AG34)*1.1/1000000,0)</f>
        <v>5498</v>
      </c>
      <c r="F150" s="29">
        <f>IF(ISBLANK(E150),0,IF(E150=Answers!E150,1,-1))</f>
        <v>1</v>
      </c>
      <c r="G150" s="74">
        <v>45172</v>
      </c>
      <c r="H150" s="44"/>
      <c r="I150" s="44"/>
      <c r="J150" s="68">
        <v>5</v>
      </c>
      <c r="K150" s="71">
        <v>14</v>
      </c>
      <c r="L150" s="44"/>
      <c r="M150" s="44"/>
      <c r="N150" s="44"/>
      <c r="O150" s="44"/>
      <c r="P150" s="44"/>
      <c r="Q150" s="44"/>
      <c r="R150" s="44"/>
      <c r="S150" s="44"/>
      <c r="T150" s="4"/>
      <c r="U150" s="4"/>
      <c r="V150" s="44"/>
      <c r="W150" s="44"/>
      <c r="X150" s="44"/>
      <c r="Y150" s="44"/>
      <c r="Z150" s="44"/>
      <c r="AA150" s="44"/>
      <c r="AB150" s="44"/>
      <c r="AC150" s="44"/>
      <c r="AD150" s="44"/>
      <c r="AE150" s="44"/>
      <c r="AF150" s="44"/>
      <c r="AG150" s="44"/>
      <c r="AH150" s="44"/>
      <c r="AI150" s="44"/>
      <c r="AJ150" s="4"/>
      <c r="AK150" s="4"/>
      <c r="AL150" s="4"/>
      <c r="AM150" s="4"/>
      <c r="AN150" s="4"/>
      <c r="AO150" s="4"/>
      <c r="AP150" s="4"/>
      <c r="AQ150" s="4"/>
      <c r="AR150" s="4"/>
      <c r="AS150" s="4"/>
      <c r="AT150" s="4"/>
      <c r="AU150" s="4"/>
      <c r="AV150" s="4"/>
      <c r="AW150" s="4"/>
    </row>
    <row r="151" spans="2:49" ht="23.25">
      <c r="B151" s="15">
        <f t="shared" si="1"/>
        <v>49</v>
      </c>
      <c r="C151" s="15">
        <v>3</v>
      </c>
      <c r="D151" s="16">
        <v>9</v>
      </c>
      <c r="E151" s="26">
        <f>ROUND(SUMPRODUCT('草稿-Questions'!AA12:AG12,'草稿-Questions'!AA35:AG35)*1.1/1000000,0)</f>
        <v>7599</v>
      </c>
      <c r="F151" s="29">
        <f>IF(ISBLANK(E151),0,IF(E151=Answers!E151,1,-1))</f>
        <v>1</v>
      </c>
      <c r="G151" s="74">
        <v>45247</v>
      </c>
      <c r="H151" s="44"/>
      <c r="I151" s="71">
        <v>7</v>
      </c>
      <c r="J151" s="44"/>
      <c r="K151" s="69">
        <v>5</v>
      </c>
      <c r="L151" s="44"/>
      <c r="M151" s="71">
        <v>14</v>
      </c>
      <c r="N151" s="44"/>
      <c r="O151" s="44"/>
      <c r="P151" s="44"/>
      <c r="Q151" s="44"/>
      <c r="R151" s="44"/>
      <c r="S151" s="44"/>
      <c r="T151" s="4"/>
      <c r="U151" s="4"/>
      <c r="V151" s="44"/>
      <c r="W151" s="44"/>
      <c r="X151" s="44"/>
      <c r="Y151" s="44"/>
      <c r="Z151" s="44"/>
      <c r="AA151" s="44"/>
      <c r="AB151" s="44"/>
      <c r="AC151" s="44"/>
      <c r="AD151" s="44"/>
      <c r="AE151" s="44"/>
      <c r="AF151" s="44"/>
      <c r="AG151" s="44"/>
      <c r="AH151" s="44"/>
      <c r="AI151" s="44"/>
      <c r="AJ151" s="4"/>
      <c r="AK151" s="4"/>
      <c r="AL151" s="4"/>
      <c r="AM151" s="4"/>
      <c r="AN151" s="4"/>
      <c r="AO151" s="4"/>
      <c r="AP151" s="4"/>
      <c r="AQ151" s="4"/>
      <c r="AR151" s="4"/>
      <c r="AS151" s="4"/>
      <c r="AT151" s="4"/>
      <c r="AU151" s="4"/>
      <c r="AV151" s="4"/>
      <c r="AW151" s="4"/>
    </row>
    <row r="152" spans="2:49" ht="23.25">
      <c r="B152" s="15">
        <f t="shared" si="1"/>
        <v>50</v>
      </c>
      <c r="C152" s="15">
        <v>3</v>
      </c>
      <c r="D152" s="16">
        <v>9</v>
      </c>
      <c r="E152" s="26">
        <f>ROUND(SUMPRODUCT('草稿-Questions'!AA13:AG13,'草稿-Questions'!AA36:AG36)*1.1/1000000,0)</f>
        <v>16777</v>
      </c>
      <c r="F152" s="29">
        <f>IF(ISBLANK(E152),0,IF(E152=Answers!E152,1,-1))</f>
        <v>1</v>
      </c>
      <c r="G152" s="74">
        <v>45219</v>
      </c>
      <c r="H152" s="44"/>
      <c r="I152" s="71">
        <v>7</v>
      </c>
      <c r="J152" s="71">
        <v>4</v>
      </c>
      <c r="K152" s="71">
        <v>12</v>
      </c>
      <c r="L152" s="71">
        <v>18</v>
      </c>
      <c r="M152" s="71">
        <v>5</v>
      </c>
      <c r="N152" s="44"/>
      <c r="O152" s="44"/>
      <c r="P152" s="44"/>
      <c r="Q152" s="44"/>
      <c r="R152" s="44"/>
      <c r="S152" s="44"/>
      <c r="T152" s="4"/>
      <c r="U152" s="4"/>
      <c r="V152" s="44"/>
      <c r="W152" s="44"/>
      <c r="X152" s="44"/>
      <c r="Y152" s="44"/>
      <c r="Z152" s="44"/>
      <c r="AA152" s="44"/>
      <c r="AB152" s="44"/>
      <c r="AC152" s="44"/>
      <c r="AD152" s="44"/>
      <c r="AE152" s="44"/>
      <c r="AF152" s="44"/>
      <c r="AG152" s="44"/>
      <c r="AH152" s="44"/>
      <c r="AI152" s="44"/>
      <c r="AJ152" s="4"/>
      <c r="AK152" s="4"/>
      <c r="AL152" s="4"/>
      <c r="AM152" s="4"/>
      <c r="AN152" s="4"/>
      <c r="AO152" s="4"/>
      <c r="AP152" s="4"/>
      <c r="AQ152" s="4"/>
      <c r="AR152" s="4"/>
      <c r="AS152" s="4"/>
      <c r="AT152" s="4"/>
      <c r="AU152" s="4"/>
      <c r="AV152" s="4"/>
      <c r="AW152" s="4"/>
    </row>
    <row r="153" spans="2:49" ht="23.25">
      <c r="B153" s="15">
        <f t="shared" si="1"/>
        <v>51</v>
      </c>
      <c r="C153" s="15">
        <v>3</v>
      </c>
      <c r="D153" s="16">
        <v>9</v>
      </c>
      <c r="E153" s="26">
        <f>ROUND(SUMPRODUCT('草稿-Questions'!AA14:AG14,'草稿-Questions'!AA37:AG37)*1.1/1000000,0)</f>
        <v>106</v>
      </c>
      <c r="F153" s="29">
        <f>IF(ISBLANK(E153),0,IF(E153=Answers!E153,1,-1))</f>
        <v>1</v>
      </c>
      <c r="G153" s="74">
        <v>45247</v>
      </c>
      <c r="H153" s="44"/>
      <c r="I153" s="44"/>
      <c r="J153" s="69">
        <v>1</v>
      </c>
      <c r="K153" s="44"/>
      <c r="L153" s="44"/>
      <c r="M153" s="68">
        <v>7</v>
      </c>
      <c r="N153" s="44"/>
      <c r="O153" s="44"/>
      <c r="P153" s="44"/>
      <c r="Q153" s="44"/>
      <c r="R153" s="44"/>
      <c r="S153" s="44"/>
      <c r="T153" s="4"/>
      <c r="U153" s="4"/>
      <c r="V153" s="44"/>
      <c r="W153" s="44"/>
      <c r="X153" s="44"/>
      <c r="Y153" s="44"/>
      <c r="Z153" s="44"/>
      <c r="AA153" s="44"/>
      <c r="AB153" s="44"/>
      <c r="AC153" s="44"/>
      <c r="AD153" s="44"/>
      <c r="AE153" s="44"/>
      <c r="AF153" s="44"/>
      <c r="AG153" s="44"/>
      <c r="AH153" s="44"/>
      <c r="AI153" s="44"/>
      <c r="AJ153" s="4"/>
      <c r="AK153" s="4"/>
      <c r="AL153" s="4"/>
      <c r="AM153" s="4"/>
      <c r="AN153" s="4"/>
      <c r="AO153" s="4"/>
      <c r="AP153" s="4"/>
      <c r="AQ153" s="4"/>
      <c r="AR153" s="4"/>
      <c r="AS153" s="4"/>
      <c r="AT153" s="4"/>
      <c r="AU153" s="4"/>
      <c r="AV153" s="4"/>
      <c r="AW153" s="4"/>
    </row>
    <row r="154" spans="2:49" ht="23.25">
      <c r="B154" s="15">
        <f t="shared" si="1"/>
        <v>52</v>
      </c>
      <c r="C154" s="15">
        <v>3</v>
      </c>
      <c r="D154" s="16">
        <v>9</v>
      </c>
      <c r="E154" s="26">
        <f>ROUND(SUMPRODUCT('草稿-Questions'!AA15:AG15,'草稿-Questions'!AA38:AG38)*1.1/1000000,0)</f>
        <v>1975</v>
      </c>
      <c r="F154" s="29">
        <f>IF(ISBLANK(E154),0,IF(E154=Answers!E154,1,-1))</f>
        <v>1</v>
      </c>
      <c r="G154" s="74">
        <v>45064</v>
      </c>
      <c r="H154" s="44"/>
      <c r="I154" s="44"/>
      <c r="J154" s="70">
        <v>8</v>
      </c>
      <c r="K154" s="71">
        <v>4</v>
      </c>
      <c r="L154" s="68">
        <v>16</v>
      </c>
      <c r="M154" s="44"/>
      <c r="N154" s="44"/>
      <c r="O154" s="44"/>
      <c r="P154" s="44"/>
      <c r="Q154" s="44"/>
      <c r="R154" s="44"/>
      <c r="S154" s="44"/>
      <c r="T154" s="4"/>
      <c r="U154" s="4"/>
      <c r="V154" s="44"/>
      <c r="W154" s="44"/>
      <c r="X154" s="44"/>
      <c r="Y154" s="44"/>
      <c r="Z154" s="44"/>
      <c r="AA154" s="44"/>
      <c r="AB154" s="44"/>
      <c r="AC154" s="44"/>
      <c r="AD154" s="44"/>
      <c r="AE154" s="44"/>
      <c r="AF154" s="44"/>
      <c r="AG154" s="44"/>
      <c r="AH154" s="44"/>
      <c r="AI154" s="44"/>
      <c r="AJ154" s="4"/>
      <c r="AK154" s="4"/>
      <c r="AL154" s="4"/>
      <c r="AM154" s="4"/>
      <c r="AN154" s="4"/>
      <c r="AO154" s="4"/>
      <c r="AP154" s="4"/>
      <c r="AQ154" s="4"/>
      <c r="AR154" s="4"/>
      <c r="AS154" s="4"/>
      <c r="AT154" s="4"/>
      <c r="AU154" s="4"/>
      <c r="AV154" s="4"/>
      <c r="AW154" s="4"/>
    </row>
    <row r="155" spans="2:49" ht="23.25">
      <c r="B155" s="15">
        <f t="shared" si="1"/>
        <v>53</v>
      </c>
      <c r="C155" s="15">
        <v>3</v>
      </c>
      <c r="D155" s="16">
        <v>9</v>
      </c>
      <c r="E155" s="26">
        <f>ROUND(SUMPRODUCT('草稿-Questions'!AA16:AG16,'草稿-Questions'!AA39:AG39)*1.1/1000000,0)</f>
        <v>4761</v>
      </c>
      <c r="F155" s="29">
        <f>IF(ISBLANK(E155),0,IF(E155=Answers!E155,1,-1))</f>
        <v>1</v>
      </c>
      <c r="G155" s="74">
        <v>45249</v>
      </c>
      <c r="H155" s="44"/>
      <c r="I155" s="71">
        <v>13</v>
      </c>
      <c r="J155" s="44"/>
      <c r="K155" s="44"/>
      <c r="L155" s="69">
        <v>15</v>
      </c>
      <c r="M155" s="44"/>
      <c r="N155" s="44"/>
      <c r="O155" s="44"/>
      <c r="P155" s="44"/>
      <c r="Q155" s="44"/>
      <c r="R155" s="44"/>
      <c r="S155" s="44"/>
      <c r="T155" s="4"/>
      <c r="U155" s="4"/>
      <c r="V155" s="44"/>
      <c r="W155" s="44"/>
      <c r="X155" s="44"/>
      <c r="Y155" s="44"/>
      <c r="Z155" s="44"/>
      <c r="AA155" s="44"/>
      <c r="AB155" s="44"/>
      <c r="AC155" s="44"/>
      <c r="AD155" s="44"/>
      <c r="AE155" s="44"/>
      <c r="AF155" s="44"/>
      <c r="AG155" s="44"/>
      <c r="AH155" s="44"/>
      <c r="AI155" s="44"/>
      <c r="AJ155" s="4"/>
      <c r="AK155" s="4"/>
      <c r="AL155" s="4"/>
      <c r="AM155" s="4"/>
      <c r="AN155" s="4"/>
      <c r="AO155" s="4"/>
      <c r="AP155" s="4"/>
      <c r="AQ155" s="4"/>
      <c r="AR155" s="4"/>
      <c r="AS155" s="4"/>
      <c r="AT155" s="4"/>
      <c r="AU155" s="4"/>
      <c r="AV155" s="4"/>
      <c r="AW155" s="4"/>
    </row>
    <row r="156" spans="2:49" ht="23.25">
      <c r="B156" s="15">
        <f t="shared" si="1"/>
        <v>54</v>
      </c>
      <c r="C156" s="15">
        <v>3</v>
      </c>
      <c r="D156" s="16">
        <v>9</v>
      </c>
      <c r="E156" s="26">
        <f>ROUND(SUMPRODUCT('草稿-Questions'!AA17:AG17,'草稿-Questions'!AA40:AG40)*1.1/1000000,0)</f>
        <v>211</v>
      </c>
      <c r="F156" s="29">
        <f>IF(ISBLANK(E156),0,IF(E156=Answers!E156,1,-1))</f>
        <v>1</v>
      </c>
      <c r="G156" s="74">
        <v>45057</v>
      </c>
      <c r="H156" s="44"/>
      <c r="I156" s="44"/>
      <c r="J156" s="68">
        <v>12</v>
      </c>
      <c r="K156" s="44"/>
      <c r="L156" s="44"/>
      <c r="M156" s="70">
        <v>15</v>
      </c>
      <c r="N156" s="44"/>
      <c r="O156" s="44"/>
      <c r="P156" s="44"/>
      <c r="Q156" s="44"/>
      <c r="R156" s="44"/>
      <c r="S156" s="44"/>
      <c r="T156" s="4"/>
      <c r="U156" s="4"/>
      <c r="V156" s="44"/>
      <c r="W156" s="44"/>
      <c r="X156" s="44"/>
      <c r="Y156" s="44"/>
      <c r="Z156" s="44"/>
      <c r="AA156" s="44"/>
      <c r="AB156" s="44"/>
      <c r="AC156" s="44"/>
      <c r="AD156" s="44"/>
      <c r="AE156" s="44"/>
      <c r="AF156" s="44"/>
      <c r="AG156" s="44"/>
      <c r="AH156" s="44"/>
      <c r="AI156" s="44"/>
      <c r="AJ156" s="4"/>
      <c r="AK156" s="4"/>
      <c r="AL156" s="4"/>
      <c r="AM156" s="4"/>
      <c r="AN156" s="4"/>
      <c r="AO156" s="4"/>
      <c r="AP156" s="4"/>
      <c r="AQ156" s="4"/>
      <c r="AR156" s="4"/>
      <c r="AS156" s="4"/>
      <c r="AT156" s="4"/>
      <c r="AU156" s="4"/>
      <c r="AV156" s="4"/>
      <c r="AW156" s="4"/>
    </row>
    <row r="157" spans="2:49" ht="23.25">
      <c r="B157" s="15">
        <f t="shared" si="1"/>
        <v>55</v>
      </c>
      <c r="C157" s="15">
        <v>3</v>
      </c>
      <c r="D157" s="16">
        <v>9</v>
      </c>
      <c r="E157" s="26">
        <f>ROUND(SUMPRODUCT('草稿-Questions'!AA18:AG18,'草稿-Questions'!AA41:AG41)*1.1/1000000,0)</f>
        <v>7720</v>
      </c>
      <c r="F157" s="29">
        <f>IF(ISBLANK(E157),0,IF(E157=Answers!E157,1,-1))</f>
        <v>1</v>
      </c>
      <c r="G157" s="74">
        <v>45064</v>
      </c>
      <c r="H157" s="44"/>
      <c r="I157" s="70">
        <v>17</v>
      </c>
      <c r="J157" s="68">
        <v>2</v>
      </c>
      <c r="K157" s="71">
        <v>18</v>
      </c>
      <c r="L157" s="70">
        <v>4</v>
      </c>
      <c r="M157" s="44"/>
      <c r="N157" s="44"/>
      <c r="O157" s="44"/>
      <c r="P157" s="44"/>
      <c r="Q157" s="44"/>
      <c r="R157" s="44"/>
      <c r="S157" s="44"/>
      <c r="T157" s="4"/>
      <c r="U157" s="4"/>
      <c r="V157" s="44"/>
      <c r="W157" s="44"/>
      <c r="X157" s="44"/>
      <c r="Y157" s="44"/>
      <c r="Z157" s="44"/>
      <c r="AA157" s="44"/>
      <c r="AB157" s="44"/>
      <c r="AC157" s="44"/>
      <c r="AD157" s="44"/>
      <c r="AE157" s="44"/>
      <c r="AF157" s="44"/>
      <c r="AG157" s="44"/>
      <c r="AH157" s="44"/>
      <c r="AI157" s="44"/>
      <c r="AJ157" s="4"/>
      <c r="AK157" s="4"/>
      <c r="AL157" s="4"/>
      <c r="AM157" s="4"/>
      <c r="AN157" s="4"/>
      <c r="AO157" s="4"/>
      <c r="AP157" s="4"/>
      <c r="AQ157" s="4"/>
      <c r="AR157" s="4"/>
      <c r="AS157" s="4"/>
      <c r="AT157" s="4"/>
      <c r="AU157" s="4"/>
      <c r="AV157" s="4"/>
      <c r="AW157" s="4"/>
    </row>
    <row r="158" spans="2:49" ht="23.25">
      <c r="B158" s="15">
        <f t="shared" si="1"/>
        <v>56</v>
      </c>
      <c r="C158" s="15">
        <v>3</v>
      </c>
      <c r="D158" s="16">
        <v>9</v>
      </c>
      <c r="E158" s="26">
        <f>ROUND(SUMPRODUCT('草稿-Questions'!AA19:AG19,'草稿-Questions'!AA42:AG42)*1.1/1000000,0)</f>
        <v>5803</v>
      </c>
      <c r="F158" s="29">
        <f>IF(ISBLANK(E158),0,IF(E158=Answers!E158,1,-1))</f>
        <v>1</v>
      </c>
      <c r="G158" s="74">
        <v>45222</v>
      </c>
      <c r="H158" s="44"/>
      <c r="I158" s="71">
        <v>16</v>
      </c>
      <c r="J158" s="44"/>
      <c r="K158" s="44"/>
      <c r="L158" s="44"/>
      <c r="M158" s="69">
        <v>10</v>
      </c>
      <c r="N158" s="4"/>
      <c r="O158" s="4"/>
      <c r="P158" s="4"/>
      <c r="Q158" s="4"/>
      <c r="R158" s="4"/>
      <c r="S158" s="4"/>
      <c r="T158" s="4"/>
      <c r="U158" s="4"/>
      <c r="V158" s="44"/>
      <c r="W158" s="44"/>
      <c r="X158" s="44"/>
      <c r="Y158" s="44"/>
      <c r="Z158" s="44"/>
      <c r="AA158" s="44"/>
      <c r="AB158" s="44"/>
      <c r="AC158" s="44"/>
      <c r="AD158" s="44"/>
      <c r="AE158" s="44"/>
      <c r="AF158" s="44"/>
      <c r="AG158" s="44"/>
      <c r="AH158" s="44"/>
      <c r="AI158" s="44"/>
      <c r="AJ158" s="4"/>
      <c r="AK158" s="4"/>
      <c r="AL158" s="4"/>
      <c r="AM158" s="4"/>
      <c r="AN158" s="4"/>
      <c r="AO158" s="4"/>
      <c r="AP158" s="4"/>
      <c r="AQ158" s="4"/>
      <c r="AR158" s="4"/>
      <c r="AS158" s="4"/>
      <c r="AT158" s="4"/>
      <c r="AU158" s="4"/>
      <c r="AV158" s="4"/>
      <c r="AW158" s="4"/>
    </row>
    <row r="159" spans="2:49" ht="23.25">
      <c r="B159" s="15">
        <f t="shared" si="1"/>
        <v>57</v>
      </c>
      <c r="C159" s="15">
        <v>3</v>
      </c>
      <c r="D159" s="16">
        <v>9</v>
      </c>
      <c r="E159" s="26">
        <f>ROUND(SUMPRODUCT('草稿-Questions'!AA20:AG20,'草稿-Questions'!AA43:AG43)*1.1/1000000,0)</f>
        <v>11630</v>
      </c>
      <c r="F159" s="29">
        <f>IF(ISBLANK(E159),0,IF(E159=Answers!E159,1,-1))</f>
        <v>1</v>
      </c>
      <c r="G159" s="74">
        <v>45142</v>
      </c>
      <c r="H159" s="44"/>
      <c r="I159" s="68">
        <v>2</v>
      </c>
      <c r="J159" s="71">
        <v>14</v>
      </c>
      <c r="K159" s="70">
        <v>4</v>
      </c>
      <c r="L159" s="71">
        <v>16</v>
      </c>
      <c r="M159" s="44"/>
      <c r="N159" s="44"/>
      <c r="O159" s="44"/>
      <c r="P159" s="44"/>
      <c r="Q159" s="44"/>
      <c r="R159" s="44"/>
      <c r="S159" s="44"/>
      <c r="T159" s="4"/>
      <c r="U159" s="4"/>
      <c r="V159" s="44"/>
      <c r="W159" s="44"/>
      <c r="X159" s="44"/>
      <c r="Y159" s="44"/>
      <c r="Z159" s="44"/>
      <c r="AA159" s="44"/>
      <c r="AB159" s="44"/>
      <c r="AC159" s="44"/>
      <c r="AD159" s="44"/>
      <c r="AE159" s="44"/>
      <c r="AF159" s="44"/>
      <c r="AG159" s="44"/>
      <c r="AH159" s="44"/>
      <c r="AI159" s="44"/>
      <c r="AJ159" s="4"/>
      <c r="AK159" s="4"/>
      <c r="AL159" s="4"/>
      <c r="AM159" s="4"/>
      <c r="AN159" s="4"/>
      <c r="AO159" s="4"/>
      <c r="AP159" s="4"/>
      <c r="AQ159" s="4"/>
      <c r="AR159" s="4"/>
      <c r="AS159" s="4"/>
      <c r="AT159" s="4"/>
      <c r="AU159" s="4"/>
      <c r="AV159" s="4"/>
      <c r="AW159" s="4"/>
    </row>
    <row r="160" spans="2:49" ht="23.25">
      <c r="B160" s="15">
        <f t="shared" si="1"/>
        <v>58</v>
      </c>
      <c r="C160" s="15">
        <v>3</v>
      </c>
      <c r="D160" s="16">
        <v>9</v>
      </c>
      <c r="E160" s="26">
        <f>ROUND(SUMPRODUCT('草稿-Questions'!AA21:AG21,'草稿-Questions'!AA44:AG44)*1.1/1000000,0)</f>
        <v>3202</v>
      </c>
      <c r="F160" s="29">
        <f>IF(ISBLANK(E160),0,IF(E160=Answers!E160,1,-1))</f>
        <v>1</v>
      </c>
      <c r="G160" s="74">
        <v>45156</v>
      </c>
      <c r="H160" s="44"/>
      <c r="I160" s="44"/>
      <c r="J160" s="44"/>
      <c r="K160" s="68">
        <v>2</v>
      </c>
      <c r="L160" s="70">
        <v>17</v>
      </c>
      <c r="M160" s="71">
        <v>8</v>
      </c>
      <c r="N160" s="44"/>
      <c r="O160" s="44"/>
      <c r="P160" s="44"/>
      <c r="Q160" s="44"/>
      <c r="R160" s="44"/>
      <c r="S160" s="44"/>
      <c r="T160" s="4"/>
      <c r="U160" s="4"/>
      <c r="V160" s="44"/>
      <c r="W160" s="44"/>
      <c r="X160" s="44"/>
      <c r="Y160" s="44"/>
      <c r="Z160" s="44"/>
      <c r="AA160" s="44"/>
      <c r="AB160" s="44"/>
      <c r="AC160" s="44"/>
      <c r="AD160" s="44"/>
      <c r="AE160" s="44"/>
      <c r="AF160" s="44"/>
      <c r="AG160" s="44"/>
      <c r="AH160" s="44"/>
      <c r="AI160" s="44"/>
      <c r="AJ160" s="4"/>
      <c r="AK160" s="4"/>
      <c r="AL160" s="4"/>
      <c r="AM160" s="4"/>
      <c r="AN160" s="4"/>
      <c r="AO160" s="4"/>
      <c r="AP160" s="4"/>
      <c r="AQ160" s="4"/>
      <c r="AR160" s="4"/>
      <c r="AS160" s="4"/>
      <c r="AT160" s="4"/>
      <c r="AU160" s="4"/>
      <c r="AV160" s="4"/>
      <c r="AW160" s="4"/>
    </row>
    <row r="161" spans="2:49" ht="23.25">
      <c r="B161" s="15">
        <f t="shared" si="1"/>
        <v>59</v>
      </c>
      <c r="C161" s="15">
        <v>3</v>
      </c>
      <c r="D161" s="16">
        <v>9</v>
      </c>
      <c r="E161" s="26">
        <f>ROUND(SUMPRODUCT('草稿-Questions'!AA22:AG22,'草稿-Questions'!AA45:AG45)*1.1/1000000,0)</f>
        <v>1686</v>
      </c>
      <c r="F161" s="29">
        <f>IF(ISBLANK(E161),0,IF(E161=Answers!E161,1,-1))</f>
        <v>1</v>
      </c>
      <c r="G161" s="74">
        <v>45050</v>
      </c>
      <c r="H161" s="44"/>
      <c r="I161" s="44"/>
      <c r="J161" s="70">
        <v>13</v>
      </c>
      <c r="K161" s="44"/>
      <c r="L161" s="71">
        <v>4</v>
      </c>
      <c r="M161" s="44"/>
      <c r="N161" s="44"/>
      <c r="O161" s="44"/>
      <c r="P161" s="44"/>
      <c r="Q161" s="44"/>
      <c r="R161" s="44"/>
      <c r="S161" s="44"/>
      <c r="T161" s="4"/>
      <c r="U161" s="4"/>
      <c r="V161" s="44"/>
      <c r="W161" s="44"/>
      <c r="X161" s="44"/>
      <c r="Y161" s="44"/>
      <c r="Z161" s="44"/>
      <c r="AA161" s="44"/>
      <c r="AB161" s="44"/>
      <c r="AC161" s="44"/>
      <c r="AD161" s="44"/>
      <c r="AE161" s="44"/>
      <c r="AF161" s="44"/>
      <c r="AG161" s="44"/>
      <c r="AH161" s="44"/>
      <c r="AI161" s="44"/>
      <c r="AJ161" s="4"/>
      <c r="AK161" s="4"/>
      <c r="AL161" s="4"/>
      <c r="AM161" s="4"/>
      <c r="AN161" s="4"/>
      <c r="AO161" s="4"/>
      <c r="AP161" s="4"/>
      <c r="AQ161" s="4"/>
      <c r="AR161" s="4"/>
      <c r="AS161" s="4"/>
      <c r="AT161" s="4"/>
      <c r="AU161" s="4"/>
      <c r="AV161" s="4"/>
      <c r="AW161" s="4"/>
    </row>
    <row r="162" spans="2:49" ht="23.25">
      <c r="B162" s="15">
        <f t="shared" si="1"/>
        <v>60</v>
      </c>
      <c r="C162" s="15">
        <v>3</v>
      </c>
      <c r="D162" s="16">
        <v>9</v>
      </c>
      <c r="E162" s="26">
        <f>ROUND(SUMPRODUCT('草稿-Questions'!AA23:AG23,'草稿-Questions'!AA46:AG46)*1.1/1000000,0)</f>
        <v>860</v>
      </c>
      <c r="F162" s="29">
        <f>IF(ISBLANK(E162),0,IF(E162=Answers!E162,1,-1))</f>
        <v>1</v>
      </c>
      <c r="G162" s="74">
        <v>45206</v>
      </c>
      <c r="H162" s="44"/>
      <c r="I162" s="69">
        <v>10</v>
      </c>
      <c r="J162" s="68">
        <v>12</v>
      </c>
      <c r="K162" s="69">
        <v>13</v>
      </c>
      <c r="L162" s="67">
        <v>11</v>
      </c>
      <c r="M162" s="69">
        <v>12</v>
      </c>
      <c r="N162" s="44"/>
      <c r="O162" s="44"/>
      <c r="P162" s="44"/>
      <c r="Q162" s="44"/>
      <c r="R162" s="44"/>
      <c r="S162" s="44"/>
      <c r="T162" s="4"/>
      <c r="U162" s="4"/>
      <c r="V162" s="44"/>
      <c r="W162" s="44"/>
      <c r="X162" s="44"/>
      <c r="Y162" s="44"/>
      <c r="Z162" s="44"/>
      <c r="AA162" s="44"/>
      <c r="AB162" s="44"/>
      <c r="AC162" s="44"/>
      <c r="AD162" s="44"/>
      <c r="AE162" s="44"/>
      <c r="AF162" s="44"/>
      <c r="AG162" s="44"/>
      <c r="AH162" s="44"/>
      <c r="AI162" s="44"/>
      <c r="AJ162" s="4"/>
      <c r="AK162" s="4"/>
      <c r="AL162" s="4"/>
      <c r="AM162" s="4"/>
      <c r="AN162" s="4"/>
      <c r="AO162" s="4"/>
      <c r="AP162" s="4"/>
      <c r="AQ162" s="4"/>
      <c r="AR162" s="4"/>
      <c r="AS162" s="4"/>
      <c r="AT162" s="4"/>
      <c r="AU162" s="4"/>
      <c r="AV162" s="4"/>
      <c r="AW162" s="4"/>
    </row>
    <row r="163" spans="2:49" ht="15.75">
      <c r="B163" s="4"/>
      <c r="C163" s="4"/>
      <c r="D163" s="4"/>
      <c r="E163" s="33"/>
      <c r="F163" s="5"/>
      <c r="G163" s="46"/>
      <c r="H163" s="46"/>
      <c r="I163" s="46"/>
      <c r="J163" s="46"/>
      <c r="K163" s="46"/>
      <c r="L163" s="46"/>
      <c r="M163" s="46"/>
      <c r="N163" s="44"/>
      <c r="O163" s="44"/>
      <c r="P163" s="44"/>
      <c r="Q163" s="44"/>
      <c r="R163" s="44"/>
      <c r="S163" s="4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row>
    <row r="164" spans="2:49" ht="16.5" thickBot="1">
      <c r="B164" s="4"/>
      <c r="C164" s="4"/>
      <c r="D164" s="4"/>
      <c r="E164" s="33"/>
      <c r="F164" s="5"/>
      <c r="G164" s="46"/>
      <c r="H164" s="46"/>
      <c r="I164" s="46"/>
      <c r="J164" s="46"/>
      <c r="K164" s="46"/>
      <c r="L164" s="46"/>
      <c r="M164" s="46"/>
      <c r="N164" s="44"/>
      <c r="O164" s="44"/>
      <c r="P164" s="44"/>
      <c r="Q164" s="44"/>
      <c r="R164" s="44"/>
      <c r="S164" s="4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row>
    <row r="165" spans="2:49" ht="20.25" thickTop="1" thickBot="1">
      <c r="B165" s="19" t="s">
        <v>94</v>
      </c>
      <c r="C165" s="9" t="s">
        <v>74</v>
      </c>
      <c r="D165" s="4"/>
      <c r="E165" s="33"/>
      <c r="F165" s="5"/>
      <c r="G165" s="45"/>
      <c r="H165" s="45"/>
      <c r="I165" s="45"/>
      <c r="J165" s="46"/>
      <c r="K165" s="46"/>
      <c r="L165" s="46"/>
      <c r="M165" s="46"/>
      <c r="N165" s="44"/>
      <c r="O165" s="44"/>
      <c r="P165" s="44"/>
      <c r="Q165" s="44"/>
      <c r="R165" s="44"/>
      <c r="S165" s="4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row>
    <row r="166" spans="2:49" ht="16.5" thickTop="1">
      <c r="B166" s="18"/>
      <c r="C166" s="4"/>
      <c r="D166" s="4"/>
      <c r="E166" s="33"/>
      <c r="F166" s="5"/>
      <c r="G166" s="45"/>
      <c r="H166" s="45"/>
      <c r="I166" s="45"/>
      <c r="J166" s="46"/>
      <c r="K166" s="46"/>
      <c r="L166" s="46"/>
      <c r="M166" s="46"/>
      <c r="N166" s="46"/>
      <c r="O166" s="46"/>
      <c r="P166" s="46"/>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row>
    <row r="167" spans="2:49" ht="15.75">
      <c r="B167" s="18" t="s">
        <v>95</v>
      </c>
      <c r="C167" s="1"/>
      <c r="D167" s="1"/>
      <c r="E167" s="31"/>
      <c r="G167" s="46"/>
      <c r="H167" s="46"/>
      <c r="I167" s="46"/>
      <c r="J167" s="46"/>
      <c r="K167" s="46"/>
      <c r="L167" s="46"/>
      <c r="M167" s="46"/>
      <c r="N167" s="46"/>
      <c r="O167" s="46"/>
      <c r="P167" s="46"/>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row>
    <row r="168" spans="2:49" ht="15.75">
      <c r="B168" s="18"/>
      <c r="C168" s="1"/>
      <c r="D168" s="1"/>
      <c r="E168" s="31"/>
      <c r="G168" s="46"/>
      <c r="H168" s="46"/>
      <c r="I168" s="46"/>
      <c r="J168" s="46"/>
      <c r="K168" s="46"/>
      <c r="L168" s="46"/>
      <c r="M168" s="46"/>
      <c r="N168" s="46"/>
      <c r="O168" s="46"/>
      <c r="P168" s="46"/>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row>
    <row r="169" spans="2:49" ht="15.75">
      <c r="B169" s="18" t="s">
        <v>96</v>
      </c>
      <c r="C169" s="1"/>
      <c r="D169" s="1"/>
      <c r="E169" s="31"/>
      <c r="G169" s="46"/>
      <c r="H169" s="46"/>
      <c r="I169" s="46"/>
      <c r="J169" s="46"/>
      <c r="K169" s="46"/>
      <c r="L169" s="46"/>
      <c r="M169" s="46"/>
      <c r="N169" s="46"/>
      <c r="O169" s="46"/>
      <c r="P169" s="46"/>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row>
    <row r="170" spans="2:49" ht="15.75">
      <c r="B170" s="18"/>
      <c r="C170" s="64" t="s">
        <v>85</v>
      </c>
      <c r="D170" s="1"/>
      <c r="E170" s="31"/>
      <c r="G170" s="46"/>
      <c r="H170" s="46"/>
      <c r="I170" s="46"/>
      <c r="J170" s="46"/>
      <c r="K170" s="46"/>
      <c r="L170" s="46"/>
      <c r="M170" s="46"/>
      <c r="N170" s="46"/>
      <c r="O170" s="46"/>
      <c r="P170" s="46"/>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row>
    <row r="171" spans="2:49" ht="15.75">
      <c r="B171" s="18"/>
      <c r="C171" s="64" t="s">
        <v>97</v>
      </c>
      <c r="D171" s="1"/>
      <c r="E171" s="31"/>
      <c r="G171" s="46"/>
      <c r="H171" s="46"/>
      <c r="I171" s="46"/>
      <c r="J171" s="46"/>
      <c r="K171" s="46"/>
      <c r="L171" s="46"/>
      <c r="M171" s="46"/>
      <c r="N171" s="46"/>
      <c r="O171" s="46"/>
      <c r="P171" s="46"/>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row>
    <row r="172" spans="2:49" ht="16.5" thickBot="1">
      <c r="B172" s="4"/>
      <c r="C172" s="4"/>
      <c r="D172" s="4"/>
      <c r="E172" s="33"/>
      <c r="F172" s="5"/>
      <c r="G172" s="44"/>
      <c r="H172" s="44"/>
      <c r="I172" s="46"/>
      <c r="J172" s="46"/>
      <c r="K172" s="46"/>
      <c r="L172" s="46"/>
      <c r="M172" s="46"/>
      <c r="N172" s="46"/>
      <c r="O172" s="46"/>
      <c r="P172" s="46"/>
      <c r="Q172" s="44"/>
      <c r="R172" s="44"/>
      <c r="S172" s="44"/>
      <c r="T172" s="44"/>
      <c r="U172" s="44"/>
      <c r="V172" s="44"/>
      <c r="W172" s="44"/>
      <c r="X172" s="44"/>
      <c r="Y172" s="44"/>
      <c r="Z172" s="44"/>
      <c r="AA172" s="44"/>
      <c r="AB172" s="44"/>
      <c r="AC172" s="44"/>
      <c r="AD172" s="44"/>
      <c r="AE172" s="44"/>
      <c r="AF172" s="44"/>
      <c r="AG172" s="44"/>
      <c r="AH172" s="44"/>
      <c r="AI172" s="44"/>
      <c r="AJ172" s="4"/>
      <c r="AK172" s="4"/>
      <c r="AL172" s="4"/>
      <c r="AM172" s="4"/>
      <c r="AN172" s="4"/>
      <c r="AO172" s="4"/>
      <c r="AP172" s="4"/>
      <c r="AQ172" s="4"/>
      <c r="AR172" s="4"/>
      <c r="AS172" s="4"/>
      <c r="AT172" s="4"/>
      <c r="AU172" s="4"/>
      <c r="AV172" s="4"/>
      <c r="AW172" s="4"/>
    </row>
    <row r="173" spans="2:49" ht="25.5" customHeight="1" thickTop="1" thickBot="1">
      <c r="B173" s="17" t="s">
        <v>40</v>
      </c>
      <c r="C173" s="17" t="s">
        <v>70</v>
      </c>
      <c r="D173" s="17" t="s">
        <v>42</v>
      </c>
      <c r="E173" s="36" t="s">
        <v>43</v>
      </c>
      <c r="G173" s="49" t="s">
        <v>98</v>
      </c>
      <c r="H173" s="44"/>
      <c r="I173" s="46"/>
      <c r="J173" s="46"/>
      <c r="K173" s="46"/>
      <c r="L173" s="46"/>
      <c r="M173" s="46"/>
      <c r="N173" s="46"/>
      <c r="O173" s="46"/>
      <c r="P173" s="46"/>
      <c r="Q173" s="44"/>
      <c r="R173" s="44"/>
      <c r="S173" s="44"/>
      <c r="T173" s="44"/>
      <c r="U173" s="44"/>
      <c r="V173" s="44"/>
      <c r="W173" s="44"/>
      <c r="X173" s="44"/>
      <c r="Y173" s="44"/>
      <c r="Z173" s="44"/>
      <c r="AA173" s="44"/>
      <c r="AB173" s="44"/>
      <c r="AC173" s="44"/>
      <c r="AD173" s="44"/>
      <c r="AE173" s="44"/>
      <c r="AF173" s="44"/>
      <c r="AG173" s="44"/>
      <c r="AH173" s="44"/>
      <c r="AI173" s="44"/>
      <c r="AJ173" s="4"/>
      <c r="AK173" s="4"/>
      <c r="AL173" s="4"/>
      <c r="AM173" s="4"/>
      <c r="AN173" s="4"/>
      <c r="AO173" s="4"/>
      <c r="AP173" s="4"/>
      <c r="AQ173" s="4"/>
      <c r="AR173" s="4"/>
      <c r="AS173" s="4"/>
      <c r="AT173" s="4"/>
      <c r="AU173" s="4"/>
      <c r="AV173" s="4"/>
      <c r="AW173" s="4"/>
    </row>
    <row r="174" spans="2:49" ht="16.5" thickTop="1">
      <c r="B174" s="1"/>
      <c r="C174" s="1"/>
      <c r="D174" s="1"/>
      <c r="E174" s="31"/>
      <c r="H174" s="44"/>
      <c r="I174" s="46"/>
      <c r="J174" s="46"/>
      <c r="K174" s="46"/>
      <c r="L174" s="46"/>
      <c r="M174" s="46"/>
      <c r="N174" s="46"/>
      <c r="O174" s="46"/>
      <c r="P174" s="46"/>
      <c r="Q174" s="44"/>
      <c r="R174" s="44"/>
      <c r="S174" s="44"/>
      <c r="T174" s="44"/>
      <c r="U174" s="44"/>
      <c r="V174" s="44"/>
      <c r="W174" s="44"/>
      <c r="X174" s="44"/>
      <c r="Y174" s="44"/>
      <c r="Z174" s="44"/>
      <c r="AA174" s="44"/>
      <c r="AB174" s="44"/>
      <c r="AC174" s="44"/>
      <c r="AD174" s="44"/>
      <c r="AE174" s="44"/>
      <c r="AF174" s="44"/>
      <c r="AG174" s="44"/>
      <c r="AH174" s="44"/>
      <c r="AI174" s="44"/>
      <c r="AJ174" s="4"/>
      <c r="AK174" s="4"/>
      <c r="AL174" s="4"/>
      <c r="AM174" s="4"/>
      <c r="AN174" s="4"/>
      <c r="AO174" s="4"/>
      <c r="AP174" s="4"/>
      <c r="AQ174" s="4"/>
      <c r="AR174" s="4"/>
      <c r="AS174" s="4"/>
      <c r="AT174" s="4"/>
      <c r="AU174" s="4"/>
      <c r="AV174" s="4"/>
      <c r="AW174" s="4"/>
    </row>
    <row r="175" spans="2:49" ht="23.25">
      <c r="B175" s="15" t="s">
        <v>99</v>
      </c>
      <c r="C175" s="15">
        <v>4</v>
      </c>
      <c r="D175" s="16">
        <v>0</v>
      </c>
      <c r="E175" s="26">
        <v>10</v>
      </c>
      <c r="F175" s="29">
        <f>IF(ISBLANK(E175),0,IF(E175=Answers!E175,1,-1))</f>
        <v>1</v>
      </c>
      <c r="G175" s="62" t="s">
        <v>100</v>
      </c>
      <c r="H175" s="44"/>
      <c r="I175" s="46"/>
      <c r="J175" s="46"/>
      <c r="K175" s="46"/>
      <c r="L175" s="46"/>
      <c r="M175" s="46"/>
      <c r="N175" s="46"/>
      <c r="O175" s="46"/>
      <c r="P175" s="46"/>
      <c r="Q175" s="44"/>
      <c r="R175" s="44"/>
      <c r="S175" s="44"/>
      <c r="T175" s="44"/>
      <c r="U175" s="44"/>
      <c r="V175" s="44"/>
      <c r="W175" s="44"/>
      <c r="X175" s="44"/>
      <c r="Y175" s="44"/>
      <c r="Z175" s="44"/>
      <c r="AA175" s="44"/>
      <c r="AB175" s="44"/>
      <c r="AC175" s="44"/>
      <c r="AD175" s="44"/>
      <c r="AE175" s="44"/>
      <c r="AF175" s="44"/>
      <c r="AG175" s="44"/>
      <c r="AH175" s="44"/>
      <c r="AI175" s="44"/>
      <c r="AJ175" s="4"/>
      <c r="AK175" s="4"/>
      <c r="AL175" s="4"/>
      <c r="AM175" s="4"/>
      <c r="AN175" s="4"/>
      <c r="AO175" s="4"/>
      <c r="AP175" s="4"/>
      <c r="AQ175" s="4"/>
      <c r="AR175" s="4"/>
      <c r="AS175" s="4"/>
      <c r="AT175" s="4"/>
      <c r="AU175" s="4"/>
      <c r="AV175" s="4"/>
      <c r="AW175" s="4"/>
    </row>
    <row r="176" spans="2:49" ht="15.75">
      <c r="B176" s="1"/>
      <c r="C176" s="1"/>
      <c r="D176" s="1"/>
      <c r="E176" s="31"/>
      <c r="G176" s="48"/>
      <c r="H176" s="44"/>
      <c r="I176" s="46"/>
      <c r="J176" s="46"/>
      <c r="K176" s="46"/>
      <c r="L176" s="46"/>
      <c r="M176" s="46"/>
      <c r="N176" s="46"/>
      <c r="O176" s="46"/>
      <c r="P176" s="46"/>
      <c r="Q176" s="44"/>
      <c r="R176" s="44"/>
      <c r="S176" s="44"/>
      <c r="T176" s="44"/>
      <c r="U176" s="44"/>
      <c r="V176" s="44"/>
      <c r="W176" s="44"/>
      <c r="X176" s="44"/>
      <c r="Y176" s="44"/>
      <c r="Z176" s="44"/>
      <c r="AA176" s="44"/>
      <c r="AB176" s="44"/>
      <c r="AC176" s="44"/>
      <c r="AD176" s="44"/>
      <c r="AE176" s="44"/>
      <c r="AF176" s="44"/>
      <c r="AG176" s="44"/>
      <c r="AH176" s="44"/>
      <c r="AI176" s="44"/>
      <c r="AJ176" s="4"/>
      <c r="AK176" s="4"/>
      <c r="AL176" s="4"/>
      <c r="AM176" s="4"/>
      <c r="AN176" s="4"/>
      <c r="AO176" s="4"/>
      <c r="AP176" s="4"/>
      <c r="AQ176" s="4"/>
      <c r="AR176" s="4"/>
      <c r="AS176" s="4"/>
      <c r="AT176" s="4"/>
      <c r="AU176" s="4"/>
      <c r="AV176" s="4"/>
      <c r="AW176" s="4"/>
    </row>
    <row r="177" spans="2:49" ht="23.25">
      <c r="B177" s="15">
        <v>61</v>
      </c>
      <c r="C177" s="15">
        <v>4</v>
      </c>
      <c r="D177" s="16">
        <v>10</v>
      </c>
      <c r="E177" s="26">
        <f>ROUND(SUMPRODUCT('草稿-Questions'!AL4:AR4,'草稿-Questions'!$AL$27:$AR$27)/1000000,0)</f>
        <v>292</v>
      </c>
      <c r="F177" s="29">
        <f>IF(ISBLANK(E177),0,IF(E177=Answers!E177,1,-1))</f>
        <v>1</v>
      </c>
      <c r="G177" s="62" t="s">
        <v>101</v>
      </c>
      <c r="H177" s="44"/>
      <c r="I177" s="46"/>
      <c r="J177" s="46"/>
      <c r="K177" s="46"/>
      <c r="L177" s="46"/>
      <c r="M177" s="46"/>
      <c r="N177" s="46"/>
      <c r="O177" s="46"/>
      <c r="P177" s="46"/>
      <c r="Q177" s="44"/>
      <c r="R177" s="44"/>
      <c r="S177" s="44"/>
      <c r="T177" s="44"/>
      <c r="U177" s="44"/>
      <c r="V177" s="44"/>
      <c r="W177" s="44"/>
      <c r="X177" s="44"/>
      <c r="Y177" s="44"/>
      <c r="Z177" s="44"/>
      <c r="AA177" s="44"/>
      <c r="AB177" s="44"/>
      <c r="AC177" s="44"/>
      <c r="AD177" s="44"/>
      <c r="AE177" s="44"/>
      <c r="AF177" s="44"/>
      <c r="AG177" s="44"/>
      <c r="AH177" s="44"/>
      <c r="AI177" s="44"/>
      <c r="AJ177" s="4"/>
      <c r="AK177" s="4"/>
      <c r="AL177" s="4"/>
      <c r="AM177" s="4"/>
      <c r="AN177" s="4"/>
      <c r="AO177" s="4"/>
      <c r="AP177" s="4"/>
      <c r="AQ177" s="4"/>
      <c r="AR177" s="4"/>
      <c r="AS177" s="4"/>
      <c r="AT177" s="4"/>
      <c r="AU177" s="4"/>
      <c r="AV177" s="4"/>
      <c r="AW177" s="4"/>
    </row>
    <row r="178" spans="2:49" ht="23.25">
      <c r="B178" s="15">
        <f t="shared" ref="B178:B196" si="2">B177+1</f>
        <v>62</v>
      </c>
      <c r="C178" s="15">
        <v>4</v>
      </c>
      <c r="D178" s="16">
        <v>10</v>
      </c>
      <c r="E178" s="26">
        <f>ROUND(SUMPRODUCT('草稿-Questions'!AL5:AR5,'草稿-Questions'!$AL$27:$AR$27)/1000000,0)</f>
        <v>142</v>
      </c>
      <c r="F178" s="29">
        <f>IF(ISBLANK(E178),0,IF(E178=Answers!E178,1,-1))</f>
        <v>1</v>
      </c>
      <c r="G178" s="62" t="s">
        <v>102</v>
      </c>
      <c r="H178" s="44"/>
      <c r="I178" s="46"/>
      <c r="J178" s="46"/>
      <c r="K178" s="46"/>
      <c r="L178" s="46"/>
      <c r="M178" s="46"/>
      <c r="N178" s="46"/>
      <c r="O178" s="46"/>
      <c r="P178" s="46"/>
      <c r="Q178" s="44"/>
      <c r="R178" s="44"/>
      <c r="S178" s="44"/>
      <c r="T178" s="44"/>
      <c r="U178" s="44"/>
      <c r="V178" s="44"/>
      <c r="W178" s="44"/>
      <c r="X178" s="44"/>
      <c r="Y178" s="44"/>
      <c r="Z178" s="44"/>
      <c r="AA178" s="44"/>
      <c r="AB178" s="44"/>
      <c r="AC178" s="44"/>
      <c r="AD178" s="44"/>
      <c r="AE178" s="44"/>
      <c r="AF178" s="44"/>
      <c r="AG178" s="44"/>
      <c r="AH178" s="44"/>
      <c r="AI178" s="44"/>
      <c r="AJ178" s="4"/>
      <c r="AK178" s="4"/>
      <c r="AL178" s="4"/>
      <c r="AM178" s="4"/>
      <c r="AN178" s="4"/>
      <c r="AO178" s="4"/>
      <c r="AP178" s="4"/>
      <c r="AQ178" s="4"/>
      <c r="AR178" s="4"/>
      <c r="AS178" s="4"/>
      <c r="AT178" s="4"/>
      <c r="AU178" s="4"/>
      <c r="AV178" s="4"/>
      <c r="AW178" s="4"/>
    </row>
    <row r="179" spans="2:49" ht="23.25">
      <c r="B179" s="15">
        <f t="shared" si="2"/>
        <v>63</v>
      </c>
      <c r="C179" s="15">
        <v>4</v>
      </c>
      <c r="D179" s="16">
        <v>10</v>
      </c>
      <c r="E179" s="26">
        <f>ROUND(SUMPRODUCT('草稿-Questions'!AL6:AR6,'草稿-Questions'!$AL$27:$AR$27)/1000000,0)</f>
        <v>175</v>
      </c>
      <c r="F179" s="29">
        <f>IF(ISBLANK(E179),0,IF(E179=Answers!E179,1,-1))</f>
        <v>1</v>
      </c>
      <c r="G179" s="62" t="s">
        <v>103</v>
      </c>
      <c r="H179" s="44"/>
      <c r="I179" s="46"/>
      <c r="J179" s="46"/>
      <c r="K179" s="46"/>
      <c r="L179" s="46"/>
      <c r="M179" s="46"/>
      <c r="N179" s="46"/>
      <c r="O179" s="46"/>
      <c r="P179" s="46"/>
      <c r="Q179" s="44"/>
      <c r="R179" s="44"/>
      <c r="S179" s="44"/>
      <c r="T179" s="44"/>
      <c r="U179" s="44"/>
      <c r="V179" s="44"/>
      <c r="W179" s="44"/>
      <c r="X179" s="44"/>
      <c r="Y179" s="44"/>
      <c r="Z179" s="44"/>
      <c r="AA179" s="44"/>
      <c r="AB179" s="44"/>
      <c r="AC179" s="44"/>
      <c r="AD179" s="44"/>
      <c r="AE179" s="44"/>
      <c r="AF179" s="44"/>
      <c r="AG179" s="44"/>
      <c r="AH179" s="44"/>
      <c r="AI179" s="44"/>
      <c r="AJ179" s="4"/>
      <c r="AK179" s="4"/>
      <c r="AL179" s="4"/>
      <c r="AM179" s="4"/>
      <c r="AN179" s="4"/>
      <c r="AO179" s="4"/>
      <c r="AP179" s="4"/>
      <c r="AQ179" s="4"/>
      <c r="AR179" s="4"/>
      <c r="AS179" s="4"/>
      <c r="AT179" s="4"/>
      <c r="AU179" s="4"/>
      <c r="AV179" s="4"/>
      <c r="AW179" s="4"/>
    </row>
    <row r="180" spans="2:49" ht="23.25">
      <c r="B180" s="15">
        <f t="shared" si="2"/>
        <v>64</v>
      </c>
      <c r="C180" s="15">
        <v>4</v>
      </c>
      <c r="D180" s="16">
        <v>10</v>
      </c>
      <c r="E180" s="26">
        <f>ROUND(SUMPRODUCT('草稿-Questions'!AL7:AR7,'草稿-Questions'!$AL$27:$AR$27)/1000000,0)</f>
        <v>71</v>
      </c>
      <c r="F180" s="29">
        <f>IF(ISBLANK(E180),0,IF(E180=Answers!E180,1,-1))</f>
        <v>1</v>
      </c>
      <c r="G180" s="62" t="s">
        <v>104</v>
      </c>
      <c r="H180" s="44"/>
      <c r="I180" s="46"/>
      <c r="J180" s="46"/>
      <c r="K180" s="46"/>
      <c r="L180" s="46"/>
      <c r="M180" s="46"/>
      <c r="N180" s="46"/>
      <c r="O180" s="46"/>
      <c r="P180" s="46"/>
      <c r="Q180" s="44"/>
      <c r="R180" s="44"/>
      <c r="S180" s="44"/>
      <c r="T180" s="44"/>
      <c r="U180" s="44"/>
      <c r="V180" s="44"/>
      <c r="W180" s="44"/>
      <c r="X180" s="44"/>
      <c r="Y180" s="44"/>
      <c r="Z180" s="44"/>
      <c r="AA180" s="44"/>
      <c r="AB180" s="44"/>
      <c r="AC180" s="44"/>
      <c r="AD180" s="44"/>
      <c r="AE180" s="44"/>
      <c r="AF180" s="44"/>
      <c r="AG180" s="44"/>
      <c r="AH180" s="44"/>
      <c r="AI180" s="44"/>
      <c r="AJ180" s="4"/>
      <c r="AK180" s="4"/>
      <c r="AL180" s="4"/>
      <c r="AM180" s="4"/>
      <c r="AN180" s="4"/>
      <c r="AO180" s="4"/>
      <c r="AP180" s="4"/>
      <c r="AQ180" s="4"/>
      <c r="AR180" s="4"/>
      <c r="AS180" s="4"/>
      <c r="AT180" s="4"/>
      <c r="AU180" s="4"/>
      <c r="AV180" s="4"/>
      <c r="AW180" s="4"/>
    </row>
    <row r="181" spans="2:49" ht="23.25">
      <c r="B181" s="15">
        <f t="shared" si="2"/>
        <v>65</v>
      </c>
      <c r="C181" s="15">
        <v>4</v>
      </c>
      <c r="D181" s="16">
        <v>10</v>
      </c>
      <c r="E181" s="26">
        <f>ROUND(SUMPRODUCT('草稿-Questions'!AL8:AR8,'草稿-Questions'!$AL$27:$AR$27)/1000000,0)</f>
        <v>408</v>
      </c>
      <c r="F181" s="29">
        <f>IF(ISBLANK(E181),0,IF(E181=Answers!E181,1,-1))</f>
        <v>1</v>
      </c>
      <c r="G181" s="62" t="s">
        <v>105</v>
      </c>
      <c r="H181" s="44"/>
      <c r="I181" s="46"/>
      <c r="J181" s="46"/>
      <c r="K181" s="46"/>
      <c r="L181" s="46"/>
      <c r="M181" s="46"/>
      <c r="N181" s="46"/>
      <c r="O181" s="46"/>
      <c r="P181" s="46"/>
      <c r="Q181" s="44"/>
      <c r="R181" s="44"/>
      <c r="S181" s="44"/>
      <c r="T181" s="44"/>
      <c r="U181" s="44"/>
      <c r="V181" s="44"/>
      <c r="W181" s="44"/>
      <c r="X181" s="44"/>
      <c r="Y181" s="44"/>
      <c r="Z181" s="44"/>
      <c r="AA181" s="44"/>
      <c r="AB181" s="44"/>
      <c r="AC181" s="44"/>
      <c r="AD181" s="44"/>
      <c r="AE181" s="44"/>
      <c r="AF181" s="44"/>
      <c r="AG181" s="44"/>
      <c r="AH181" s="44"/>
      <c r="AI181" s="44"/>
      <c r="AJ181" s="4"/>
      <c r="AK181" s="4"/>
      <c r="AL181" s="4"/>
      <c r="AM181" s="4"/>
      <c r="AN181" s="4"/>
      <c r="AO181" s="4"/>
      <c r="AP181" s="4"/>
      <c r="AQ181" s="4"/>
      <c r="AR181" s="4"/>
      <c r="AS181" s="4"/>
      <c r="AT181" s="4"/>
      <c r="AU181" s="4"/>
      <c r="AV181" s="4"/>
      <c r="AW181" s="4"/>
    </row>
    <row r="182" spans="2:49" ht="23.25">
      <c r="B182" s="15">
        <f t="shared" si="2"/>
        <v>66</v>
      </c>
      <c r="C182" s="15">
        <v>4</v>
      </c>
      <c r="D182" s="16">
        <v>10</v>
      </c>
      <c r="E182" s="26">
        <f>ROUND(SUMPRODUCT('草稿-Questions'!AL9:AR9,'草稿-Questions'!$AL$27:$AR$27)/1000000,0)</f>
        <v>6</v>
      </c>
      <c r="F182" s="29">
        <f>IF(ISBLANK(E182),0,IF(E182=Answers!E182,1,-1))</f>
        <v>1</v>
      </c>
      <c r="G182" s="62" t="s">
        <v>106</v>
      </c>
      <c r="H182" s="44"/>
      <c r="I182" s="46"/>
      <c r="J182" s="46"/>
      <c r="K182" s="46"/>
      <c r="L182" s="46"/>
      <c r="M182" s="46"/>
      <c r="N182" s="46"/>
      <c r="O182" s="46"/>
      <c r="P182" s="46"/>
      <c r="Q182" s="44"/>
      <c r="R182" s="44"/>
      <c r="S182" s="44"/>
      <c r="T182" s="44"/>
      <c r="U182" s="44"/>
      <c r="V182" s="44"/>
      <c r="W182" s="44"/>
      <c r="X182" s="44"/>
      <c r="Y182" s="44"/>
      <c r="Z182" s="44"/>
      <c r="AA182" s="44"/>
      <c r="AB182" s="44"/>
      <c r="AC182" s="44"/>
      <c r="AD182" s="44"/>
      <c r="AE182" s="44"/>
      <c r="AF182" s="44"/>
      <c r="AG182" s="44"/>
      <c r="AH182" s="44"/>
      <c r="AI182" s="44"/>
      <c r="AJ182" s="4"/>
      <c r="AK182" s="4"/>
      <c r="AL182" s="4"/>
      <c r="AM182" s="4"/>
      <c r="AN182" s="4"/>
      <c r="AO182" s="4"/>
      <c r="AP182" s="4"/>
      <c r="AQ182" s="4"/>
      <c r="AR182" s="4"/>
      <c r="AS182" s="4"/>
      <c r="AT182" s="4"/>
      <c r="AU182" s="4"/>
      <c r="AV182" s="4"/>
      <c r="AW182" s="4"/>
    </row>
    <row r="183" spans="2:49" ht="23.25">
      <c r="B183" s="15">
        <f t="shared" si="2"/>
        <v>67</v>
      </c>
      <c r="C183" s="15">
        <v>4</v>
      </c>
      <c r="D183" s="16">
        <v>10</v>
      </c>
      <c r="E183" s="26">
        <f>ROUND(SUMPRODUCT('草稿-Questions'!AL10:AR10,'草稿-Questions'!$AL$27:$AR$27)/1000000,0)</f>
        <v>0</v>
      </c>
      <c r="F183" s="29">
        <f>IF(ISBLANK(E183),0,IF(E183=Answers!E183,1,-1))</f>
        <v>1</v>
      </c>
      <c r="G183" s="62" t="s">
        <v>224</v>
      </c>
      <c r="H183" s="44"/>
      <c r="I183" s="46"/>
      <c r="J183" s="46"/>
      <c r="K183" s="46"/>
      <c r="L183" s="46"/>
      <c r="M183" s="46"/>
      <c r="N183" s="46"/>
      <c r="O183" s="46"/>
      <c r="P183" s="46"/>
      <c r="Q183" s="44"/>
      <c r="R183" s="44"/>
      <c r="S183" s="44"/>
      <c r="T183" s="44"/>
      <c r="U183" s="44"/>
      <c r="V183" s="44"/>
      <c r="W183" s="44"/>
      <c r="X183" s="44"/>
      <c r="Y183" s="44"/>
      <c r="Z183" s="44"/>
      <c r="AA183" s="44"/>
      <c r="AB183" s="44"/>
      <c r="AC183" s="44"/>
      <c r="AD183" s="44"/>
      <c r="AE183" s="44"/>
      <c r="AF183" s="44"/>
      <c r="AG183" s="44"/>
      <c r="AH183" s="44"/>
      <c r="AI183" s="44"/>
      <c r="AJ183" s="4"/>
      <c r="AK183" s="4"/>
      <c r="AL183" s="4"/>
      <c r="AM183" s="4"/>
      <c r="AN183" s="4"/>
      <c r="AO183" s="4"/>
      <c r="AP183" s="4"/>
      <c r="AQ183" s="4"/>
      <c r="AR183" s="4"/>
      <c r="AS183" s="4"/>
      <c r="AT183" s="4"/>
      <c r="AU183" s="4"/>
      <c r="AV183" s="4"/>
      <c r="AW183" s="4"/>
    </row>
    <row r="184" spans="2:49" ht="23.25">
      <c r="B184" s="15">
        <f t="shared" si="2"/>
        <v>68</v>
      </c>
      <c r="C184" s="15">
        <v>4</v>
      </c>
      <c r="D184" s="16">
        <v>10</v>
      </c>
      <c r="E184" s="26">
        <f>ROUND(SUMPRODUCT('草稿-Questions'!AL11:AR11,'草稿-Questions'!$AL$27:$AR$27)/1000000,0)</f>
        <v>7</v>
      </c>
      <c r="F184" s="29">
        <f>IF(ISBLANK(E184),0,IF(E184=Answers!E184,1,-1))</f>
        <v>1</v>
      </c>
      <c r="G184" s="62" t="s">
        <v>108</v>
      </c>
      <c r="H184" s="44"/>
      <c r="I184" s="46"/>
      <c r="J184" s="46"/>
      <c r="K184" s="46"/>
      <c r="L184" s="46"/>
      <c r="M184" s="46"/>
      <c r="N184" s="46"/>
      <c r="O184" s="46"/>
      <c r="P184" s="46"/>
      <c r="Q184" s="44"/>
      <c r="R184" s="44"/>
      <c r="S184" s="44"/>
      <c r="T184" s="44"/>
      <c r="U184" s="44"/>
      <c r="V184" s="44"/>
      <c r="W184" s="44"/>
      <c r="X184" s="44"/>
      <c r="Y184" s="44"/>
      <c r="Z184" s="44"/>
      <c r="AA184" s="44"/>
      <c r="AB184" s="44"/>
      <c r="AC184" s="44"/>
      <c r="AD184" s="44"/>
      <c r="AE184" s="44"/>
      <c r="AF184" s="44"/>
      <c r="AG184" s="44"/>
      <c r="AH184" s="44"/>
      <c r="AI184" s="44"/>
      <c r="AJ184" s="4"/>
      <c r="AK184" s="4"/>
      <c r="AL184" s="4"/>
      <c r="AM184" s="4"/>
      <c r="AN184" s="4"/>
      <c r="AO184" s="4"/>
      <c r="AP184" s="4"/>
      <c r="AQ184" s="4"/>
      <c r="AR184" s="4"/>
      <c r="AS184" s="4"/>
      <c r="AT184" s="4"/>
      <c r="AU184" s="4"/>
      <c r="AV184" s="4"/>
      <c r="AW184" s="4"/>
    </row>
    <row r="185" spans="2:49" ht="23.25">
      <c r="B185" s="15">
        <f t="shared" si="2"/>
        <v>69</v>
      </c>
      <c r="C185" s="15">
        <v>4</v>
      </c>
      <c r="D185" s="16">
        <v>10</v>
      </c>
      <c r="E185" s="26">
        <f>ROUND(SUMPRODUCT('草稿-Questions'!AL12:AR12,'草稿-Questions'!$AL$27:$AR$27)/1000000,0)</f>
        <v>177</v>
      </c>
      <c r="F185" s="29">
        <f>IF(ISBLANK(E185),0,IF(E185=Answers!E185,1,-1))</f>
        <v>1</v>
      </c>
      <c r="G185" s="62" t="s">
        <v>109</v>
      </c>
      <c r="H185" s="44"/>
      <c r="I185" s="46"/>
      <c r="J185" s="46"/>
      <c r="K185" s="46"/>
      <c r="L185" s="46"/>
      <c r="M185" s="46"/>
      <c r="N185" s="46"/>
      <c r="O185" s="46"/>
      <c r="P185" s="46"/>
      <c r="Q185" s="44"/>
      <c r="R185" s="44"/>
      <c r="S185" s="44"/>
      <c r="T185" s="44"/>
      <c r="U185" s="44"/>
      <c r="V185" s="44"/>
      <c r="W185" s="44"/>
      <c r="X185" s="44"/>
      <c r="Y185" s="44"/>
      <c r="Z185" s="44"/>
      <c r="AA185" s="44"/>
      <c r="AB185" s="44"/>
      <c r="AC185" s="44"/>
      <c r="AD185" s="44"/>
      <c r="AE185" s="44"/>
      <c r="AF185" s="44"/>
      <c r="AG185" s="44"/>
      <c r="AH185" s="44"/>
      <c r="AI185" s="44"/>
      <c r="AJ185" s="4"/>
      <c r="AK185" s="4"/>
      <c r="AL185" s="4"/>
      <c r="AM185" s="4"/>
      <c r="AN185" s="4"/>
      <c r="AO185" s="4"/>
      <c r="AP185" s="4"/>
      <c r="AQ185" s="4"/>
      <c r="AR185" s="4"/>
      <c r="AS185" s="4"/>
      <c r="AT185" s="4"/>
      <c r="AU185" s="4"/>
      <c r="AV185" s="4"/>
      <c r="AW185" s="4"/>
    </row>
    <row r="186" spans="2:49" ht="23.25">
      <c r="B186" s="15">
        <f t="shared" si="2"/>
        <v>70</v>
      </c>
      <c r="C186" s="15">
        <v>4</v>
      </c>
      <c r="D186" s="16">
        <v>10</v>
      </c>
      <c r="E186" s="26">
        <f>ROUND(SUMPRODUCT('草稿-Questions'!AL13:AR13,'草稿-Questions'!$AL$27:$AR$27)/1000000,0)</f>
        <v>106</v>
      </c>
      <c r="F186" s="29">
        <f>IF(ISBLANK(E186),0,IF(E186=Answers!E186,1,-1))</f>
        <v>1</v>
      </c>
      <c r="G186" s="62" t="s">
        <v>110</v>
      </c>
      <c r="H186" s="44"/>
      <c r="I186" s="46"/>
      <c r="J186" s="46"/>
      <c r="K186" s="46"/>
      <c r="L186" s="46"/>
      <c r="M186" s="46"/>
      <c r="N186" s="46"/>
      <c r="O186" s="46"/>
      <c r="P186" s="46"/>
      <c r="Q186" s="44"/>
      <c r="R186" s="44"/>
      <c r="S186" s="44"/>
      <c r="T186" s="44"/>
      <c r="U186" s="44"/>
      <c r="V186" s="44"/>
      <c r="W186" s="44"/>
      <c r="X186" s="44"/>
      <c r="Y186" s="44"/>
      <c r="Z186" s="44"/>
      <c r="AA186" s="44"/>
      <c r="AB186" s="44"/>
      <c r="AC186" s="44"/>
      <c r="AD186" s="44"/>
      <c r="AE186" s="44"/>
      <c r="AF186" s="44"/>
      <c r="AG186" s="44"/>
      <c r="AH186" s="44"/>
      <c r="AI186" s="44"/>
      <c r="AJ186" s="4"/>
      <c r="AK186" s="4"/>
      <c r="AL186" s="4"/>
      <c r="AM186" s="4"/>
      <c r="AN186" s="4"/>
      <c r="AO186" s="4"/>
      <c r="AP186" s="4"/>
      <c r="AQ186" s="4"/>
      <c r="AR186" s="4"/>
      <c r="AS186" s="4"/>
      <c r="AT186" s="4"/>
      <c r="AU186" s="4"/>
      <c r="AV186" s="4"/>
      <c r="AW186" s="4"/>
    </row>
    <row r="187" spans="2:49" ht="23.25">
      <c r="B187" s="15">
        <f t="shared" si="2"/>
        <v>71</v>
      </c>
      <c r="C187" s="15">
        <v>4</v>
      </c>
      <c r="D187" s="16">
        <v>10</v>
      </c>
      <c r="E187" s="26">
        <f>ROUND(SUMPRODUCT('草稿-Questions'!AL14:AR14,'草稿-Questions'!$AL$27:$AR$27)/1000000,0)</f>
        <v>0</v>
      </c>
      <c r="F187" s="29">
        <f>IF(ISBLANK(E187),0,IF(E187=Answers!E187,1,-1))</f>
        <v>1</v>
      </c>
      <c r="G187" s="62" t="s">
        <v>111</v>
      </c>
      <c r="H187" s="44"/>
      <c r="I187" s="46"/>
      <c r="J187" s="46"/>
      <c r="K187" s="46"/>
      <c r="L187" s="46"/>
      <c r="M187" s="46"/>
      <c r="N187" s="46"/>
      <c r="O187" s="46"/>
      <c r="P187" s="46"/>
      <c r="Q187" s="44"/>
      <c r="R187" s="44"/>
      <c r="S187" s="44"/>
      <c r="T187" s="44"/>
      <c r="U187" s="44"/>
      <c r="V187" s="44"/>
      <c r="W187" s="44"/>
      <c r="X187" s="44"/>
      <c r="Y187" s="44"/>
      <c r="Z187" s="44"/>
      <c r="AA187" s="44"/>
      <c r="AB187" s="44"/>
      <c r="AC187" s="44"/>
      <c r="AD187" s="44"/>
      <c r="AE187" s="44"/>
      <c r="AF187" s="44"/>
      <c r="AG187" s="44"/>
      <c r="AH187" s="44"/>
      <c r="AI187" s="44"/>
      <c r="AJ187" s="4"/>
      <c r="AK187" s="4"/>
      <c r="AL187" s="4"/>
      <c r="AM187" s="4"/>
      <c r="AN187" s="4"/>
      <c r="AO187" s="4"/>
      <c r="AP187" s="4"/>
      <c r="AQ187" s="4"/>
      <c r="AR187" s="4"/>
      <c r="AS187" s="4"/>
      <c r="AT187" s="4"/>
      <c r="AU187" s="4"/>
      <c r="AV187" s="4"/>
      <c r="AW187" s="4"/>
    </row>
    <row r="188" spans="2:49" ht="23.25">
      <c r="B188" s="15">
        <f t="shared" si="2"/>
        <v>72</v>
      </c>
      <c r="C188" s="15">
        <v>4</v>
      </c>
      <c r="D188" s="16">
        <v>10</v>
      </c>
      <c r="E188" s="26">
        <f>ROUND(SUMPRODUCT('草稿-Questions'!AL15:AR15,'草稿-Questions'!$AL$27:$AR$27)/1000000,0)</f>
        <v>3</v>
      </c>
      <c r="F188" s="29">
        <f>IF(ISBLANK(E188),0,IF(E188=Answers!E188,1,-1))</f>
        <v>1</v>
      </c>
      <c r="G188" s="62" t="s">
        <v>112</v>
      </c>
      <c r="H188" s="44"/>
      <c r="I188" s="46"/>
      <c r="J188" s="46"/>
      <c r="K188" s="46"/>
      <c r="L188" s="46"/>
      <c r="M188" s="46"/>
      <c r="N188" s="46"/>
      <c r="O188" s="46"/>
      <c r="P188" s="46"/>
      <c r="Q188" s="44"/>
      <c r="R188" s="44"/>
      <c r="S188" s="44"/>
      <c r="T188" s="44"/>
      <c r="U188" s="44"/>
      <c r="V188" s="44"/>
      <c r="W188" s="44"/>
      <c r="X188" s="44"/>
      <c r="Y188" s="44"/>
      <c r="Z188" s="44"/>
      <c r="AA188" s="44"/>
      <c r="AB188" s="44"/>
      <c r="AC188" s="44"/>
      <c r="AD188" s="44"/>
      <c r="AE188" s="44"/>
      <c r="AF188" s="44"/>
      <c r="AG188" s="44"/>
      <c r="AH188" s="44"/>
      <c r="AI188" s="44"/>
      <c r="AJ188" s="4"/>
      <c r="AK188" s="4"/>
      <c r="AL188" s="4"/>
      <c r="AM188" s="4"/>
      <c r="AN188" s="4"/>
      <c r="AO188" s="4"/>
      <c r="AP188" s="4"/>
      <c r="AQ188" s="4"/>
      <c r="AR188" s="4"/>
      <c r="AS188" s="4"/>
      <c r="AT188" s="4"/>
      <c r="AU188" s="4"/>
      <c r="AV188" s="4"/>
      <c r="AW188" s="4"/>
    </row>
    <row r="189" spans="2:49" ht="23.25">
      <c r="B189" s="15">
        <f t="shared" si="2"/>
        <v>73</v>
      </c>
      <c r="C189" s="15">
        <v>4</v>
      </c>
      <c r="D189" s="16">
        <v>10</v>
      </c>
      <c r="E189" s="26">
        <f>ROUND(SUMPRODUCT('草稿-Questions'!AL16:AR16,'草稿-Questions'!$AL$27:$AR$27)/1000000,0)</f>
        <v>9</v>
      </c>
      <c r="F189" s="29">
        <f>IF(ISBLANK(E189),0,IF(E189=Answers!E189,1,-1))</f>
        <v>1</v>
      </c>
      <c r="G189" s="62" t="s">
        <v>113</v>
      </c>
      <c r="H189" s="44"/>
      <c r="I189" s="46"/>
      <c r="J189" s="46"/>
      <c r="K189" s="46"/>
      <c r="L189" s="46"/>
      <c r="M189" s="46"/>
      <c r="N189" s="46"/>
      <c r="O189" s="46"/>
      <c r="P189" s="46"/>
      <c r="Q189" s="44"/>
      <c r="R189" s="44"/>
      <c r="S189" s="44"/>
      <c r="T189" s="44"/>
      <c r="U189" s="44"/>
      <c r="V189" s="44"/>
      <c r="W189" s="44"/>
      <c r="X189" s="44"/>
      <c r="Y189" s="44"/>
      <c r="Z189" s="44"/>
      <c r="AA189" s="44"/>
      <c r="AB189" s="44"/>
      <c r="AC189" s="44"/>
      <c r="AD189" s="44"/>
      <c r="AE189" s="44"/>
      <c r="AF189" s="44"/>
      <c r="AG189" s="44"/>
      <c r="AH189" s="44"/>
      <c r="AI189" s="44"/>
      <c r="AJ189" s="4"/>
      <c r="AK189" s="4"/>
      <c r="AL189" s="4"/>
      <c r="AM189" s="4"/>
      <c r="AN189" s="4"/>
      <c r="AO189" s="4"/>
      <c r="AP189" s="4"/>
      <c r="AQ189" s="4"/>
      <c r="AR189" s="4"/>
      <c r="AS189" s="4"/>
      <c r="AT189" s="4"/>
      <c r="AU189" s="4"/>
      <c r="AV189" s="4"/>
      <c r="AW189" s="4"/>
    </row>
    <row r="190" spans="2:49" ht="23.25">
      <c r="B190" s="15">
        <f t="shared" si="2"/>
        <v>74</v>
      </c>
      <c r="C190" s="15">
        <v>4</v>
      </c>
      <c r="D190" s="16">
        <v>10</v>
      </c>
      <c r="E190" s="26">
        <f>ROUND(SUMPRODUCT('草稿-Questions'!AL17:AR17,'草稿-Questions'!$AL$27:$AR$27)/1000000,0)</f>
        <v>117</v>
      </c>
      <c r="F190" s="29">
        <f>IF(ISBLANK(E190),0,IF(E190=Answers!E190,1,-1))</f>
        <v>1</v>
      </c>
      <c r="G190" s="62" t="s">
        <v>114</v>
      </c>
      <c r="H190" s="44"/>
      <c r="I190" s="46"/>
      <c r="J190" s="46"/>
      <c r="K190" s="46"/>
      <c r="L190" s="46"/>
      <c r="M190" s="46"/>
      <c r="N190" s="46"/>
      <c r="O190" s="46"/>
      <c r="P190" s="46"/>
      <c r="Q190" s="44"/>
      <c r="R190" s="44"/>
      <c r="S190" s="44"/>
      <c r="T190" s="44"/>
      <c r="U190" s="44"/>
      <c r="V190" s="44"/>
      <c r="W190" s="44"/>
      <c r="X190" s="44"/>
      <c r="Y190" s="44"/>
      <c r="Z190" s="44"/>
      <c r="AA190" s="44"/>
      <c r="AB190" s="44"/>
      <c r="AC190" s="44"/>
      <c r="AD190" s="44"/>
      <c r="AE190" s="44"/>
      <c r="AF190" s="44"/>
      <c r="AG190" s="44"/>
      <c r="AH190" s="44"/>
      <c r="AI190" s="44"/>
      <c r="AJ190" s="4"/>
      <c r="AK190" s="4"/>
      <c r="AL190" s="4"/>
      <c r="AM190" s="4"/>
      <c r="AN190" s="4"/>
      <c r="AO190" s="4"/>
      <c r="AP190" s="4"/>
      <c r="AQ190" s="4"/>
      <c r="AR190" s="4"/>
      <c r="AS190" s="4"/>
      <c r="AT190" s="4"/>
      <c r="AU190" s="4"/>
      <c r="AV190" s="4"/>
      <c r="AW190" s="4"/>
    </row>
    <row r="191" spans="2:49" ht="23.25">
      <c r="B191" s="15">
        <f t="shared" si="2"/>
        <v>75</v>
      </c>
      <c r="C191" s="15">
        <v>4</v>
      </c>
      <c r="D191" s="16">
        <v>10</v>
      </c>
      <c r="E191" s="26">
        <f>ROUND(SUMPRODUCT('草稿-Questions'!AL18:AR18,'草稿-Questions'!$AL$27:$AR$27)/1000000,0)</f>
        <v>5</v>
      </c>
      <c r="F191" s="29">
        <f>IF(ISBLANK(E191),0,IF(E191=Answers!E191,1,-1))</f>
        <v>1</v>
      </c>
      <c r="G191" s="62" t="s">
        <v>115</v>
      </c>
      <c r="H191" s="44"/>
      <c r="I191" s="46"/>
      <c r="J191" s="46"/>
      <c r="K191" s="46"/>
      <c r="L191" s="46"/>
      <c r="M191" s="46"/>
      <c r="N191" s="46"/>
      <c r="O191" s="46"/>
      <c r="P191" s="46"/>
      <c r="Q191" s="44"/>
      <c r="R191" s="44"/>
      <c r="S191" s="44"/>
      <c r="T191" s="44"/>
      <c r="U191" s="44"/>
      <c r="V191" s="44"/>
      <c r="W191" s="44"/>
      <c r="X191" s="44"/>
      <c r="Y191" s="44"/>
      <c r="Z191" s="44"/>
      <c r="AA191" s="44"/>
      <c r="AB191" s="44"/>
      <c r="AC191" s="44"/>
      <c r="AD191" s="44"/>
      <c r="AE191" s="44"/>
      <c r="AF191" s="44"/>
      <c r="AG191" s="44"/>
      <c r="AH191" s="44"/>
      <c r="AI191" s="44"/>
      <c r="AJ191" s="4"/>
      <c r="AK191" s="4"/>
      <c r="AL191" s="4"/>
      <c r="AM191" s="4"/>
      <c r="AN191" s="4"/>
      <c r="AO191" s="4"/>
      <c r="AP191" s="4"/>
      <c r="AQ191" s="4"/>
      <c r="AR191" s="4"/>
      <c r="AS191" s="4"/>
      <c r="AT191" s="4"/>
      <c r="AU191" s="4"/>
      <c r="AV191" s="4"/>
      <c r="AW191" s="4"/>
    </row>
    <row r="192" spans="2:49" ht="23.25">
      <c r="B192" s="15">
        <f t="shared" si="2"/>
        <v>76</v>
      </c>
      <c r="C192" s="15">
        <v>4</v>
      </c>
      <c r="D192" s="16">
        <v>10</v>
      </c>
      <c r="E192" s="26">
        <f>ROUND(SUMPRODUCT('草稿-Questions'!AL19:AR19,'草稿-Questions'!$AL$27:$AR$27)/1000000,0)</f>
        <v>233</v>
      </c>
      <c r="F192" s="29">
        <f>IF(ISBLANK(E192),0,IF(E192=Answers!E192,1,-1))</f>
        <v>1</v>
      </c>
      <c r="G192" s="62" t="s">
        <v>116</v>
      </c>
      <c r="H192" s="44"/>
      <c r="I192" s="46"/>
      <c r="J192" s="46"/>
      <c r="K192" s="46"/>
      <c r="L192" s="46"/>
      <c r="M192" s="46"/>
      <c r="N192" s="46"/>
      <c r="O192" s="46"/>
      <c r="P192" s="46"/>
      <c r="Q192" s="44"/>
      <c r="R192" s="44"/>
      <c r="S192" s="44"/>
      <c r="T192" s="44"/>
      <c r="U192" s="44"/>
      <c r="V192" s="44"/>
      <c r="W192" s="44"/>
      <c r="X192" s="44"/>
      <c r="Y192" s="44"/>
      <c r="Z192" s="44"/>
      <c r="AA192" s="44"/>
      <c r="AB192" s="44"/>
      <c r="AC192" s="44"/>
      <c r="AD192" s="44"/>
      <c r="AE192" s="44"/>
      <c r="AF192" s="44"/>
      <c r="AG192" s="44"/>
      <c r="AH192" s="44"/>
      <c r="AI192" s="44"/>
      <c r="AJ192" s="4"/>
      <c r="AK192" s="4"/>
      <c r="AL192" s="4"/>
      <c r="AM192" s="4"/>
      <c r="AN192" s="4"/>
      <c r="AO192" s="4"/>
      <c r="AP192" s="4"/>
      <c r="AQ192" s="4"/>
      <c r="AR192" s="4"/>
      <c r="AS192" s="4"/>
      <c r="AT192" s="4"/>
      <c r="AU192" s="4"/>
      <c r="AV192" s="4"/>
      <c r="AW192" s="4"/>
    </row>
    <row r="193" spans="2:49" ht="23.25">
      <c r="B193" s="15">
        <f t="shared" si="2"/>
        <v>77</v>
      </c>
      <c r="C193" s="15">
        <v>4</v>
      </c>
      <c r="D193" s="16">
        <v>10</v>
      </c>
      <c r="E193" s="26">
        <f>ROUND(SUMPRODUCT('草稿-Questions'!AL20:AR20,'草稿-Questions'!$AL$27:$AR$27)/1000000,0)</f>
        <v>35</v>
      </c>
      <c r="F193" s="29">
        <f>IF(ISBLANK(E193),0,IF(E193=Answers!E193,1,-1))</f>
        <v>1</v>
      </c>
      <c r="G193" s="62" t="s">
        <v>117</v>
      </c>
      <c r="H193" s="44"/>
      <c r="I193" s="46"/>
      <c r="J193" s="46"/>
      <c r="K193" s="46"/>
      <c r="L193" s="46"/>
      <c r="M193" s="46"/>
      <c r="N193" s="46"/>
      <c r="O193" s="46"/>
      <c r="P193" s="46"/>
      <c r="Q193" s="44"/>
      <c r="R193" s="44"/>
      <c r="S193" s="44"/>
      <c r="T193" s="44"/>
      <c r="U193" s="44"/>
      <c r="V193" s="44"/>
      <c r="W193" s="44"/>
      <c r="X193" s="44"/>
      <c r="Y193" s="44"/>
      <c r="Z193" s="44"/>
      <c r="AA193" s="44"/>
      <c r="AB193" s="44"/>
      <c r="AC193" s="44"/>
      <c r="AD193" s="44"/>
      <c r="AE193" s="44"/>
      <c r="AF193" s="44"/>
      <c r="AG193" s="44"/>
      <c r="AH193" s="44"/>
      <c r="AI193" s="44"/>
      <c r="AJ193" s="4"/>
      <c r="AK193" s="4"/>
      <c r="AL193" s="4"/>
      <c r="AM193" s="4"/>
      <c r="AN193" s="4"/>
      <c r="AO193" s="4"/>
      <c r="AP193" s="4"/>
      <c r="AQ193" s="4"/>
      <c r="AR193" s="4"/>
      <c r="AS193" s="4"/>
      <c r="AT193" s="4"/>
      <c r="AU193" s="4"/>
      <c r="AV193" s="4"/>
      <c r="AW193" s="4"/>
    </row>
    <row r="194" spans="2:49" ht="23.25">
      <c r="B194" s="15">
        <f t="shared" si="2"/>
        <v>78</v>
      </c>
      <c r="C194" s="15">
        <v>4</v>
      </c>
      <c r="D194" s="16">
        <v>10</v>
      </c>
      <c r="E194" s="26">
        <f>ROUND(SUMPRODUCT('草稿-Questions'!AL21:AR21,'草稿-Questions'!$AL$27:$AR$27)/1000000,0)</f>
        <v>0</v>
      </c>
      <c r="F194" s="29">
        <f>IF(ISBLANK(E194),0,IF(E194=Answers!E194,1,-1))</f>
        <v>1</v>
      </c>
      <c r="G194" s="62" t="s">
        <v>118</v>
      </c>
      <c r="H194" s="44"/>
      <c r="I194" s="46"/>
      <c r="J194" s="46"/>
      <c r="K194" s="46"/>
      <c r="L194" s="46"/>
      <c r="M194" s="46"/>
      <c r="N194" s="46"/>
      <c r="O194" s="46"/>
      <c r="P194" s="46"/>
      <c r="Q194" s="44"/>
      <c r="R194" s="44"/>
      <c r="S194" s="44"/>
      <c r="T194" s="44"/>
      <c r="U194" s="44"/>
      <c r="V194" s="44"/>
      <c r="W194" s="44"/>
      <c r="X194" s="44"/>
      <c r="Y194" s="44"/>
      <c r="Z194" s="44"/>
      <c r="AA194" s="44"/>
      <c r="AB194" s="44"/>
      <c r="AC194" s="44"/>
      <c r="AD194" s="44"/>
      <c r="AE194" s="44"/>
      <c r="AF194" s="44"/>
      <c r="AG194" s="44"/>
      <c r="AH194" s="44"/>
      <c r="AI194" s="44"/>
      <c r="AJ194" s="4"/>
      <c r="AK194" s="4"/>
      <c r="AL194" s="4"/>
      <c r="AM194" s="4"/>
      <c r="AN194" s="4"/>
      <c r="AO194" s="4"/>
      <c r="AP194" s="4"/>
      <c r="AQ194" s="4"/>
      <c r="AR194" s="4"/>
      <c r="AS194" s="4"/>
      <c r="AT194" s="4"/>
      <c r="AU194" s="4"/>
      <c r="AV194" s="4"/>
      <c r="AW194" s="4"/>
    </row>
    <row r="195" spans="2:49" ht="23.25">
      <c r="B195" s="15">
        <f t="shared" si="2"/>
        <v>79</v>
      </c>
      <c r="C195" s="15">
        <v>4</v>
      </c>
      <c r="D195" s="16">
        <v>10</v>
      </c>
      <c r="E195" s="26">
        <f>ROUND(SUMPRODUCT('草稿-Questions'!AL22:AR22,'草稿-Questions'!$AL$27:$AR$27)/1000000,0)</f>
        <v>3</v>
      </c>
      <c r="F195" s="29">
        <f>IF(ISBLANK(E195),0,IF(E195=Answers!E195,1,-1))</f>
        <v>1</v>
      </c>
      <c r="G195" s="62" t="s">
        <v>119</v>
      </c>
      <c r="H195" s="44"/>
      <c r="I195" s="46"/>
      <c r="J195" s="46"/>
      <c r="K195" s="46"/>
      <c r="L195" s="46"/>
      <c r="M195" s="46"/>
      <c r="N195" s="46"/>
      <c r="O195" s="46"/>
      <c r="P195" s="46"/>
      <c r="Q195" s="44"/>
      <c r="R195" s="44"/>
      <c r="S195" s="44"/>
      <c r="T195" s="44"/>
      <c r="U195" s="44"/>
      <c r="V195" s="44"/>
      <c r="W195" s="44"/>
      <c r="X195" s="44"/>
      <c r="Y195" s="44"/>
      <c r="Z195" s="44"/>
      <c r="AA195" s="44"/>
      <c r="AB195" s="44"/>
      <c r="AC195" s="44"/>
      <c r="AD195" s="44"/>
      <c r="AE195" s="44"/>
      <c r="AF195" s="44"/>
      <c r="AG195" s="44"/>
      <c r="AH195" s="44"/>
      <c r="AI195" s="44"/>
      <c r="AJ195" s="4"/>
      <c r="AK195" s="4"/>
      <c r="AL195" s="4"/>
      <c r="AM195" s="4"/>
      <c r="AN195" s="4"/>
      <c r="AO195" s="4"/>
      <c r="AP195" s="4"/>
      <c r="AQ195" s="4"/>
      <c r="AR195" s="4"/>
      <c r="AS195" s="4"/>
      <c r="AT195" s="4"/>
      <c r="AU195" s="4"/>
      <c r="AV195" s="4"/>
      <c r="AW195" s="4"/>
    </row>
    <row r="196" spans="2:49" ht="23.25">
      <c r="B196" s="15">
        <f t="shared" si="2"/>
        <v>80</v>
      </c>
      <c r="C196" s="15">
        <v>4</v>
      </c>
      <c r="D196" s="16">
        <v>10</v>
      </c>
      <c r="E196" s="26">
        <f>ROUND(SUMPRODUCT('草稿-Questions'!AL23:AR23,'草稿-Questions'!$AL$27:$AR$27)/1000000,0)</f>
        <v>8</v>
      </c>
      <c r="F196" s="29">
        <f>IF(ISBLANK(E196),0,IF(E196=Answers!E196,1,-1))</f>
        <v>1</v>
      </c>
      <c r="G196" s="62" t="s">
        <v>120</v>
      </c>
      <c r="H196" s="44"/>
      <c r="I196" s="46"/>
      <c r="J196" s="46"/>
      <c r="K196" s="46"/>
      <c r="L196" s="46"/>
      <c r="M196" s="46"/>
      <c r="N196" s="46"/>
      <c r="O196" s="46"/>
      <c r="P196" s="46"/>
      <c r="Q196" s="44"/>
      <c r="R196" s="44"/>
      <c r="S196" s="44"/>
      <c r="T196" s="44"/>
      <c r="U196" s="44"/>
      <c r="V196" s="44"/>
      <c r="W196" s="44"/>
      <c r="X196" s="44"/>
      <c r="Y196" s="44"/>
      <c r="Z196" s="44"/>
      <c r="AA196" s="44"/>
      <c r="AB196" s="44"/>
      <c r="AC196" s="44"/>
      <c r="AD196" s="44"/>
      <c r="AE196" s="44"/>
      <c r="AF196" s="44"/>
      <c r="AG196" s="44"/>
      <c r="AH196" s="44"/>
      <c r="AI196" s="44"/>
      <c r="AJ196" s="4"/>
      <c r="AK196" s="4"/>
      <c r="AL196" s="4"/>
      <c r="AM196" s="4"/>
      <c r="AN196" s="4"/>
      <c r="AO196" s="4"/>
      <c r="AP196" s="4"/>
      <c r="AQ196" s="4"/>
      <c r="AR196" s="4"/>
      <c r="AS196" s="4"/>
      <c r="AT196" s="4"/>
      <c r="AU196" s="4"/>
      <c r="AV196" s="4"/>
      <c r="AW196" s="4"/>
    </row>
    <row r="197" spans="2:49" ht="15.75">
      <c r="G197" s="46"/>
      <c r="H197" s="46"/>
      <c r="I197" s="46"/>
      <c r="J197" s="46"/>
      <c r="K197" s="46"/>
      <c r="L197" s="46"/>
      <c r="M197" s="46"/>
      <c r="N197" s="46"/>
      <c r="O197" s="46"/>
      <c r="P197" s="46"/>
      <c r="AQ197" s="4"/>
      <c r="AR197" s="4"/>
      <c r="AS197" s="4"/>
      <c r="AT197" s="4"/>
      <c r="AU197" s="4"/>
      <c r="AV197" s="4"/>
      <c r="AW197" s="4"/>
    </row>
    <row r="198" spans="2:49" ht="16.5" thickBot="1">
      <c r="G198" s="46"/>
      <c r="H198" s="46"/>
      <c r="I198" s="46"/>
      <c r="J198" s="46"/>
      <c r="K198" s="46"/>
      <c r="L198" s="46"/>
      <c r="M198" s="46"/>
      <c r="N198" s="46"/>
      <c r="O198" s="46"/>
      <c r="P198" s="46"/>
      <c r="AQ198" s="4"/>
      <c r="AR198" s="4"/>
      <c r="AS198" s="4"/>
      <c r="AT198" s="4"/>
      <c r="AU198" s="4"/>
      <c r="AV198" s="4"/>
      <c r="AW198" s="4"/>
    </row>
    <row r="199" spans="2:49" ht="20.25" thickTop="1" thickBot="1">
      <c r="B199" s="19" t="s">
        <v>121</v>
      </c>
      <c r="C199" s="9" t="s">
        <v>122</v>
      </c>
      <c r="D199" s="4"/>
      <c r="E199" s="33"/>
      <c r="F199" s="5"/>
      <c r="G199" s="45"/>
      <c r="H199" s="45"/>
      <c r="I199" s="45"/>
      <c r="J199" s="46"/>
      <c r="K199" s="46"/>
      <c r="L199" s="46"/>
      <c r="M199" s="46"/>
      <c r="N199" s="46"/>
      <c r="O199" s="46"/>
      <c r="P199" s="46"/>
      <c r="AE199" s="4"/>
      <c r="AF199" s="4"/>
      <c r="AG199" s="4"/>
      <c r="AH199" s="4"/>
      <c r="AI199" s="4"/>
      <c r="AJ199" s="4"/>
      <c r="AK199" s="4"/>
      <c r="AL199" s="4"/>
      <c r="AM199" s="4"/>
      <c r="AN199" s="4"/>
      <c r="AO199" s="4"/>
      <c r="AP199" s="4"/>
      <c r="AQ199" s="4"/>
      <c r="AR199" s="4"/>
      <c r="AS199" s="4"/>
      <c r="AT199" s="4"/>
      <c r="AU199" s="4"/>
      <c r="AV199" s="4"/>
      <c r="AW199" s="4"/>
    </row>
    <row r="200" spans="2:49" ht="16.5" thickTop="1">
      <c r="B200" s="18"/>
      <c r="C200" s="4"/>
      <c r="D200" s="4"/>
      <c r="E200" s="33"/>
      <c r="F200" s="5"/>
      <c r="G200" s="45"/>
      <c r="H200" s="45"/>
      <c r="I200" s="45"/>
      <c r="J200" s="46"/>
      <c r="K200" s="46"/>
      <c r="L200" s="46"/>
      <c r="M200" s="46"/>
      <c r="N200" s="46"/>
      <c r="O200" s="46"/>
      <c r="P200" s="46"/>
      <c r="AE200" s="4"/>
      <c r="AF200" s="4"/>
      <c r="AG200" s="4"/>
      <c r="AH200" s="4"/>
      <c r="AI200" s="4"/>
      <c r="AJ200" s="4"/>
      <c r="AK200" s="4"/>
      <c r="AL200" s="4"/>
      <c r="AM200" s="4"/>
      <c r="AN200" s="4"/>
      <c r="AO200" s="4"/>
      <c r="AP200" s="4"/>
      <c r="AQ200" s="4"/>
      <c r="AR200" s="4"/>
      <c r="AS200" s="4"/>
      <c r="AT200" s="4"/>
      <c r="AU200" s="4"/>
      <c r="AV200" s="4"/>
      <c r="AW200" s="4"/>
    </row>
    <row r="201" spans="2:49" ht="15.75">
      <c r="B201" s="18" t="s">
        <v>123</v>
      </c>
      <c r="C201" s="4"/>
      <c r="D201" s="4"/>
      <c r="E201" s="33"/>
      <c r="F201" s="5"/>
      <c r="G201" s="45"/>
      <c r="H201" s="45"/>
      <c r="I201" s="45"/>
      <c r="J201" s="46"/>
      <c r="K201" s="46"/>
      <c r="L201" s="46"/>
      <c r="M201" s="46"/>
      <c r="N201" s="46"/>
      <c r="O201" s="46"/>
      <c r="P201" s="46"/>
      <c r="AE201" s="4"/>
      <c r="AF201" s="4"/>
      <c r="AG201" s="4"/>
      <c r="AH201" s="4"/>
      <c r="AI201" s="4"/>
      <c r="AJ201" s="4"/>
      <c r="AK201" s="4"/>
      <c r="AL201" s="4"/>
      <c r="AM201" s="4"/>
      <c r="AN201" s="4"/>
      <c r="AO201" s="4"/>
      <c r="AP201" s="4"/>
      <c r="AQ201" s="4"/>
      <c r="AR201" s="4"/>
      <c r="AS201" s="4"/>
      <c r="AT201" s="4"/>
      <c r="AU201" s="4"/>
      <c r="AV201" s="4"/>
      <c r="AW201" s="4"/>
    </row>
    <row r="202" spans="2:49" ht="15.75">
      <c r="B202" s="18" t="s">
        <v>124</v>
      </c>
      <c r="C202" s="4"/>
      <c r="D202" s="4"/>
      <c r="E202" s="33"/>
      <c r="F202" s="5"/>
      <c r="G202" s="45"/>
      <c r="H202" s="45"/>
      <c r="I202" s="45"/>
      <c r="J202" s="46"/>
      <c r="K202" s="46"/>
      <c r="L202" s="46"/>
      <c r="M202" s="46"/>
      <c r="N202" s="46"/>
      <c r="O202" s="46"/>
      <c r="P202" s="46"/>
      <c r="AE202" s="4"/>
      <c r="AF202" s="4"/>
      <c r="AG202" s="4"/>
      <c r="AH202" s="4"/>
      <c r="AI202" s="4"/>
      <c r="AJ202" s="4"/>
      <c r="AK202" s="4"/>
      <c r="AL202" s="4"/>
      <c r="AM202" s="4"/>
      <c r="AN202" s="4"/>
      <c r="AO202" s="4"/>
      <c r="AP202" s="4"/>
      <c r="AQ202" s="4"/>
      <c r="AR202" s="4"/>
      <c r="AS202" s="4"/>
      <c r="AT202" s="4"/>
      <c r="AU202" s="4"/>
      <c r="AV202" s="4"/>
      <c r="AW202" s="4"/>
    </row>
    <row r="203" spans="2:49" ht="15.75">
      <c r="B203" s="18" t="s">
        <v>125</v>
      </c>
      <c r="C203" s="1"/>
      <c r="D203" s="1"/>
      <c r="E203" s="31"/>
      <c r="G203" s="46"/>
      <c r="H203" s="46"/>
      <c r="I203" s="46"/>
      <c r="J203" s="46"/>
      <c r="K203" s="46"/>
      <c r="L203" s="46"/>
      <c r="M203" s="46"/>
      <c r="N203" s="46"/>
      <c r="O203" s="46"/>
      <c r="P203" s="46"/>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row>
    <row r="204" spans="2:49" ht="15.75">
      <c r="B204" s="18" t="s">
        <v>126</v>
      </c>
      <c r="C204" s="1"/>
      <c r="D204" s="1"/>
      <c r="E204" s="31"/>
      <c r="G204" s="46"/>
      <c r="H204" s="46"/>
      <c r="I204" s="46"/>
      <c r="J204" s="46"/>
      <c r="K204" s="46"/>
      <c r="L204" s="46"/>
      <c r="M204" s="46"/>
      <c r="N204" s="46"/>
      <c r="O204" s="46"/>
      <c r="P204" s="46"/>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row>
    <row r="205" spans="2:49" ht="15.75">
      <c r="B205" s="18" t="s">
        <v>127</v>
      </c>
      <c r="C205" s="43"/>
      <c r="D205" s="1"/>
      <c r="E205" s="31"/>
      <c r="G205" s="46"/>
      <c r="H205" s="46"/>
      <c r="I205" s="46"/>
      <c r="J205" s="46"/>
      <c r="K205" s="46"/>
      <c r="L205" s="46"/>
      <c r="M205" s="46"/>
      <c r="N205" s="46"/>
      <c r="O205" s="46"/>
      <c r="P205" s="46"/>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row>
    <row r="206" spans="2:49" ht="15.75">
      <c r="B206" s="18"/>
      <c r="C206" s="43"/>
      <c r="D206" s="1"/>
      <c r="E206" s="31"/>
      <c r="G206" s="46"/>
      <c r="H206" s="46"/>
      <c r="I206" s="46"/>
      <c r="J206" s="46"/>
      <c r="K206" s="46"/>
      <c r="L206" s="46"/>
      <c r="M206" s="46"/>
      <c r="N206" s="46"/>
      <c r="O206" s="46"/>
      <c r="P206" s="46"/>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row>
    <row r="207" spans="2:49" ht="15.75">
      <c r="B207" s="18" t="s">
        <v>128</v>
      </c>
      <c r="C207" s="1"/>
      <c r="D207" s="1"/>
      <c r="E207" s="31"/>
      <c r="G207" s="46"/>
      <c r="H207" s="46"/>
      <c r="I207" s="46"/>
      <c r="J207" s="46"/>
      <c r="K207" s="46"/>
      <c r="L207" s="46"/>
      <c r="M207" s="46"/>
      <c r="N207" s="46"/>
      <c r="O207" s="46"/>
      <c r="P207" s="46"/>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row>
    <row r="208" spans="2:49" ht="15.75">
      <c r="B208" s="18"/>
      <c r="C208" s="64" t="s">
        <v>85</v>
      </c>
      <c r="D208" s="1"/>
      <c r="E208" s="31"/>
      <c r="G208" s="46"/>
      <c r="H208" s="46"/>
      <c r="I208" s="46"/>
      <c r="J208" s="46"/>
      <c r="K208" s="46"/>
      <c r="L208" s="46"/>
      <c r="M208" s="46"/>
      <c r="N208" s="46"/>
      <c r="O208" s="46"/>
      <c r="P208" s="46"/>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row>
    <row r="209" spans="2:90" ht="15.75">
      <c r="B209" s="4"/>
      <c r="C209" s="4"/>
      <c r="D209" s="4"/>
      <c r="E209" s="33"/>
      <c r="F209" s="5"/>
      <c r="G209" s="44"/>
      <c r="H209" s="46"/>
      <c r="I209" s="46"/>
      <c r="J209" s="46"/>
      <c r="K209" s="46"/>
      <c r="L209" s="47"/>
      <c r="M209" s="47"/>
      <c r="N209" s="47"/>
      <c r="O209" s="47"/>
      <c r="P209" s="47"/>
      <c r="AE209" s="4"/>
      <c r="AF209" s="4"/>
      <c r="AG209" s="4"/>
      <c r="AH209" s="4"/>
      <c r="AI209" s="4"/>
      <c r="AJ209" s="4"/>
      <c r="AK209" s="4"/>
      <c r="AL209" s="4"/>
      <c r="AM209" s="4"/>
      <c r="AN209" s="4"/>
      <c r="AO209" s="4"/>
      <c r="AP209" s="4"/>
      <c r="AQ209" s="4"/>
      <c r="AR209" s="4"/>
      <c r="AS209" s="4"/>
      <c r="AT209" s="4"/>
      <c r="AU209" s="4"/>
      <c r="AV209" s="4"/>
      <c r="AW209" s="4"/>
    </row>
    <row r="210" spans="2:90" ht="16.5" thickBot="1">
      <c r="B210" s="4"/>
      <c r="C210" s="4"/>
      <c r="D210" s="4"/>
      <c r="E210" s="33"/>
      <c r="F210" s="5"/>
      <c r="G210" s="44"/>
      <c r="H210" s="46"/>
      <c r="I210" s="85" t="s">
        <v>129</v>
      </c>
      <c r="J210" s="46"/>
      <c r="K210" s="46"/>
      <c r="L210" s="47"/>
      <c r="M210" s="47"/>
      <c r="N210" s="85" t="s">
        <v>130</v>
      </c>
      <c r="O210" s="46"/>
      <c r="P210" s="46"/>
      <c r="Q210" s="47"/>
      <c r="AE210" s="4"/>
      <c r="AF210" s="4"/>
      <c r="AG210" s="4"/>
      <c r="AH210" s="4"/>
      <c r="AI210" s="4"/>
      <c r="AJ210" s="4"/>
      <c r="AK210" s="4"/>
      <c r="AL210" s="4"/>
      <c r="AM210" s="4"/>
      <c r="AN210" s="4"/>
      <c r="AO210" s="4"/>
      <c r="AP210" s="4"/>
      <c r="AQ210" s="4"/>
      <c r="AR210" s="4"/>
      <c r="AS210" s="4"/>
      <c r="AT210" s="4"/>
      <c r="AU210" s="4"/>
      <c r="AV210" s="4"/>
      <c r="AW210" s="4"/>
    </row>
    <row r="211" spans="2:90" ht="25.5" customHeight="1" thickTop="1" thickBot="1">
      <c r="B211" s="17" t="s">
        <v>40</v>
      </c>
      <c r="C211" s="17" t="s">
        <v>70</v>
      </c>
      <c r="D211" s="17" t="s">
        <v>42</v>
      </c>
      <c r="E211" s="36" t="s">
        <v>43</v>
      </c>
      <c r="G211" s="44"/>
      <c r="H211" s="44"/>
      <c r="I211" s="86" t="s">
        <v>32</v>
      </c>
      <c r="J211" s="87" t="s">
        <v>33</v>
      </c>
      <c r="K211" s="88" t="s">
        <v>34</v>
      </c>
      <c r="L211" s="89" t="s">
        <v>35</v>
      </c>
      <c r="M211" s="44"/>
      <c r="N211" s="49">
        <v>1</v>
      </c>
      <c r="O211" s="49">
        <v>2</v>
      </c>
      <c r="P211" s="49">
        <v>3</v>
      </c>
      <c r="Q211" s="49">
        <v>4</v>
      </c>
      <c r="R211" s="49">
        <v>5</v>
      </c>
      <c r="S211" s="49">
        <v>6</v>
      </c>
      <c r="T211" s="49">
        <v>7</v>
      </c>
      <c r="U211" s="49">
        <v>8</v>
      </c>
      <c r="V211" s="49">
        <v>9</v>
      </c>
      <c r="W211" s="49">
        <v>10</v>
      </c>
      <c r="X211" s="44"/>
      <c r="Y211" s="44"/>
      <c r="Z211" s="44"/>
      <c r="AA211" s="44"/>
      <c r="AB211" s="44"/>
      <c r="AC211" s="44"/>
      <c r="AD211" s="44"/>
      <c r="AE211" s="44"/>
      <c r="AF211" s="44"/>
      <c r="AG211" s="44"/>
      <c r="AV211" s="4"/>
      <c r="AW211" s="4"/>
    </row>
    <row r="212" spans="2:90" ht="16.5" thickTop="1">
      <c r="B212" s="1"/>
      <c r="C212" s="1"/>
      <c r="D212" s="1"/>
      <c r="E212" s="31"/>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row>
    <row r="213" spans="2:90" ht="24" customHeight="1">
      <c r="B213" s="15" t="s">
        <v>131</v>
      </c>
      <c r="C213" s="15">
        <v>5</v>
      </c>
      <c r="D213" s="16">
        <v>0</v>
      </c>
      <c r="E213" s="26">
        <v>567</v>
      </c>
      <c r="F213" s="29">
        <f>IF(ISBLANK(E213),0,IF(E213=Answers!E213,1,-1))</f>
        <v>1</v>
      </c>
      <c r="G213" s="44"/>
      <c r="H213" s="44"/>
      <c r="I213" s="62">
        <v>5</v>
      </c>
      <c r="J213" s="62">
        <v>4</v>
      </c>
      <c r="K213" s="62">
        <v>0</v>
      </c>
      <c r="L213" s="62">
        <v>2</v>
      </c>
      <c r="M213" s="44"/>
      <c r="N213" s="62" t="s">
        <v>100</v>
      </c>
      <c r="O213" s="62" t="s">
        <v>132</v>
      </c>
      <c r="P213" s="62" t="s">
        <v>112</v>
      </c>
      <c r="Q213" s="62" t="s">
        <v>113</v>
      </c>
      <c r="R213" s="62" t="s">
        <v>133</v>
      </c>
      <c r="S213" s="62" t="s">
        <v>114</v>
      </c>
      <c r="T213" s="62" t="s">
        <v>108</v>
      </c>
      <c r="U213" s="62" t="s">
        <v>102</v>
      </c>
      <c r="V213" s="62" t="s">
        <v>120</v>
      </c>
      <c r="W213" s="62" t="s">
        <v>117</v>
      </c>
      <c r="X213" s="44"/>
      <c r="Y213" s="44"/>
      <c r="Z213" s="44"/>
      <c r="AA213" s="44"/>
      <c r="AB213" s="44"/>
      <c r="AC213" s="44"/>
      <c r="AD213" s="44"/>
      <c r="AE213" s="44"/>
      <c r="AF213" s="44"/>
      <c r="AG213" s="44"/>
      <c r="AX213" s="1"/>
      <c r="AY213" s="1"/>
      <c r="AZ213" s="1"/>
      <c r="BA213" s="1"/>
      <c r="BB213" s="1"/>
      <c r="BC213" s="1"/>
      <c r="BD213" s="1"/>
      <c r="BE213" s="1"/>
      <c r="BF213" s="1"/>
    </row>
    <row r="214" spans="2:90" ht="15.75">
      <c r="B214" s="1"/>
      <c r="C214" s="1"/>
      <c r="D214" s="1"/>
      <c r="E214" s="31"/>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X214" s="1"/>
      <c r="AY214" s="1"/>
      <c r="AZ214" s="1"/>
      <c r="BA214" s="1"/>
      <c r="BB214" s="1"/>
      <c r="BC214" s="1"/>
      <c r="BD214" s="1"/>
      <c r="BE214" s="1"/>
      <c r="BF214" s="1"/>
    </row>
    <row r="215" spans="2:90" ht="23.25">
      <c r="B215" s="15">
        <v>81</v>
      </c>
      <c r="C215" s="15">
        <v>5</v>
      </c>
      <c r="D215" s="16">
        <v>11</v>
      </c>
      <c r="E215" s="26">
        <f>ROUND(SUMPRODUCT('草稿-Questions'!BZ4:CF4,'草稿-Questions'!$BZ$27:$CF$27)/1000000,0)</f>
        <v>974</v>
      </c>
      <c r="F215" s="29">
        <f>IF(ISBLANK(E215),0,IF(E215=Answers!E215,1,-1))</f>
        <v>1</v>
      </c>
      <c r="G215" s="44"/>
      <c r="H215" s="44"/>
      <c r="I215" s="62">
        <v>0</v>
      </c>
      <c r="J215" s="62">
        <v>4</v>
      </c>
      <c r="K215" s="62">
        <v>0</v>
      </c>
      <c r="L215" s="62">
        <v>4</v>
      </c>
      <c r="M215" s="44"/>
      <c r="N215" s="62" t="s">
        <v>119</v>
      </c>
      <c r="O215" s="62" t="s">
        <v>113</v>
      </c>
      <c r="P215" s="62" t="s">
        <v>133</v>
      </c>
      <c r="Q215" s="62" t="s">
        <v>114</v>
      </c>
      <c r="R215" s="62" t="s">
        <v>106</v>
      </c>
      <c r="S215" s="62" t="s">
        <v>134</v>
      </c>
      <c r="T215" s="62" t="s">
        <v>101</v>
      </c>
      <c r="U215" s="62" t="s">
        <v>116</v>
      </c>
      <c r="V215" s="62" t="s">
        <v>135</v>
      </c>
      <c r="W215" s="62" t="s">
        <v>115</v>
      </c>
      <c r="X215" s="44"/>
      <c r="Y215" s="44"/>
      <c r="Z215" s="44"/>
      <c r="AA215" s="44"/>
      <c r="AB215" s="44"/>
      <c r="AC215" s="44"/>
      <c r="AD215" s="44"/>
      <c r="AE215" s="44"/>
      <c r="AF215" s="44"/>
      <c r="AG215" s="44"/>
      <c r="AX215" s="1"/>
      <c r="AY215" s="1"/>
      <c r="AZ215" s="1"/>
      <c r="BA215" s="1"/>
      <c r="BB215" s="1"/>
      <c r="BC215" s="1"/>
      <c r="BD215" s="1"/>
      <c r="BE215" s="1"/>
      <c r="BF215" s="1"/>
    </row>
    <row r="216" spans="2:90" ht="23.25">
      <c r="B216" s="15">
        <f t="shared" ref="B216:B234" si="3">B215+1</f>
        <v>82</v>
      </c>
      <c r="C216" s="15">
        <v>5</v>
      </c>
      <c r="D216" s="16">
        <v>11</v>
      </c>
      <c r="E216" s="26">
        <f>ROUND(SUMPRODUCT('草稿-Questions'!BZ5:CF5,'草稿-Questions'!$BZ$27:$CF$27)/1000000,0)</f>
        <v>528</v>
      </c>
      <c r="F216" s="29">
        <f>IF(ISBLANK(E216),0,IF(E216=Answers!E216,1,-1))</f>
        <v>1</v>
      </c>
      <c r="G216" s="44"/>
      <c r="H216" s="44"/>
      <c r="I216" s="62">
        <v>4</v>
      </c>
      <c r="J216" s="62">
        <v>0</v>
      </c>
      <c r="K216" s="62">
        <v>4</v>
      </c>
      <c r="L216" s="62">
        <v>3</v>
      </c>
      <c r="M216" s="44"/>
      <c r="N216" s="62" t="s">
        <v>106</v>
      </c>
      <c r="O216" s="62" t="s">
        <v>136</v>
      </c>
      <c r="P216" s="62" t="s">
        <v>120</v>
      </c>
      <c r="Q216" s="62" t="s">
        <v>108</v>
      </c>
      <c r="R216" s="62" t="s">
        <v>114</v>
      </c>
      <c r="S216" s="62" t="s">
        <v>115</v>
      </c>
      <c r="T216" s="62" t="s">
        <v>132</v>
      </c>
      <c r="U216" s="62" t="s">
        <v>116</v>
      </c>
      <c r="V216" s="62" t="s">
        <v>134</v>
      </c>
      <c r="W216" s="62" t="s">
        <v>102</v>
      </c>
      <c r="X216" s="44"/>
      <c r="Y216" s="44"/>
      <c r="Z216" s="44"/>
      <c r="AA216" s="44"/>
      <c r="AB216" s="44"/>
      <c r="AC216" s="44"/>
      <c r="AD216" s="44"/>
      <c r="AE216" s="44"/>
      <c r="AF216" s="44"/>
      <c r="AG216" s="44"/>
      <c r="AX216" s="1"/>
      <c r="AY216" s="1"/>
      <c r="AZ216" s="1"/>
      <c r="BA216" s="1"/>
      <c r="BB216" s="1"/>
      <c r="BC216" s="1"/>
      <c r="BD216" s="1"/>
      <c r="BE216" s="1"/>
      <c r="BF216" s="1"/>
    </row>
    <row r="217" spans="2:90" ht="23.25">
      <c r="B217" s="15">
        <f t="shared" si="3"/>
        <v>83</v>
      </c>
      <c r="C217" s="15">
        <v>5</v>
      </c>
      <c r="D217" s="16">
        <v>11</v>
      </c>
      <c r="E217" s="26">
        <f>ROUND(SUMPRODUCT('草稿-Questions'!BZ6:CF6,'草稿-Questions'!$BZ$27:$CF$27)/1000000,0)</f>
        <v>795</v>
      </c>
      <c r="F217" s="29">
        <f>IF(ISBLANK(E217),0,IF(E217=Answers!E217,1,-1))</f>
        <v>1</v>
      </c>
      <c r="G217" s="44"/>
      <c r="H217" s="44"/>
      <c r="I217" s="62">
        <v>5</v>
      </c>
      <c r="J217" s="62">
        <v>1</v>
      </c>
      <c r="K217" s="62">
        <v>2</v>
      </c>
      <c r="L217" s="62">
        <v>0</v>
      </c>
      <c r="M217" s="44"/>
      <c r="N217" s="62" t="s">
        <v>119</v>
      </c>
      <c r="O217" s="62" t="s">
        <v>108</v>
      </c>
      <c r="P217" s="62" t="s">
        <v>120</v>
      </c>
      <c r="Q217" s="62" t="s">
        <v>100</v>
      </c>
      <c r="R217" s="62" t="s">
        <v>104</v>
      </c>
      <c r="S217" s="62" t="s">
        <v>116</v>
      </c>
      <c r="T217" s="62" t="s">
        <v>135</v>
      </c>
      <c r="U217" s="62" t="s">
        <v>105</v>
      </c>
      <c r="V217" s="62" t="s">
        <v>101</v>
      </c>
      <c r="W217" s="62" t="s">
        <v>137</v>
      </c>
      <c r="X217" s="44"/>
      <c r="Y217" s="44"/>
      <c r="Z217" s="44"/>
      <c r="AA217" s="44"/>
      <c r="AB217" s="44"/>
      <c r="AC217" s="44"/>
      <c r="AD217" s="44"/>
      <c r="AE217" s="44"/>
      <c r="AF217" s="44"/>
      <c r="AG217" s="44"/>
      <c r="AX217" s="1"/>
      <c r="AY217" s="1"/>
      <c r="AZ217" s="1"/>
      <c r="BA217" s="1"/>
      <c r="BB217" s="1"/>
      <c r="BC217" s="1"/>
      <c r="BD217" s="1"/>
      <c r="BE217" s="1"/>
      <c r="BF217" s="1"/>
    </row>
    <row r="218" spans="2:90" ht="23.25">
      <c r="B218" s="15">
        <f t="shared" si="3"/>
        <v>84</v>
      </c>
      <c r="C218" s="15">
        <v>5</v>
      </c>
      <c r="D218" s="16">
        <v>11</v>
      </c>
      <c r="E218" s="26">
        <f>ROUND(SUMPRODUCT('草稿-Questions'!BZ7:CF7,'草稿-Questions'!$BZ$27:$CF$27)/1000000,0)</f>
        <v>831</v>
      </c>
      <c r="F218" s="29">
        <f>IF(ISBLANK(E218),0,IF(E218=Answers!E218,1,-1))</f>
        <v>1</v>
      </c>
      <c r="G218" s="44"/>
      <c r="H218" s="44"/>
      <c r="I218" s="62">
        <v>2</v>
      </c>
      <c r="J218" s="62">
        <v>4</v>
      </c>
      <c r="K218" s="62">
        <v>5</v>
      </c>
      <c r="L218" s="62">
        <v>2</v>
      </c>
      <c r="M218" s="44"/>
      <c r="N218" s="62" t="s">
        <v>137</v>
      </c>
      <c r="O218" s="62" t="s">
        <v>108</v>
      </c>
      <c r="P218" s="62" t="s">
        <v>116</v>
      </c>
      <c r="Q218" s="62" t="s">
        <v>102</v>
      </c>
      <c r="R218" s="62" t="s">
        <v>110</v>
      </c>
      <c r="S218" s="62" t="s">
        <v>113</v>
      </c>
      <c r="T218" s="62" t="s">
        <v>112</v>
      </c>
      <c r="U218" s="62" t="s">
        <v>101</v>
      </c>
      <c r="V218" s="62" t="s">
        <v>136</v>
      </c>
      <c r="W218" s="62" t="s">
        <v>104</v>
      </c>
      <c r="X218" s="44"/>
      <c r="Y218" s="44"/>
      <c r="Z218" s="44"/>
      <c r="AA218" s="44"/>
      <c r="AB218" s="44"/>
      <c r="AC218" s="44"/>
      <c r="AD218" s="44"/>
      <c r="AE218" s="44"/>
      <c r="AF218" s="44"/>
      <c r="AG218" s="44"/>
      <c r="AX218" s="1"/>
      <c r="AY218" s="1"/>
      <c r="AZ218" s="1"/>
      <c r="BA218" s="1"/>
      <c r="BB218" s="1"/>
      <c r="BC218" s="1"/>
      <c r="BD218" s="1"/>
      <c r="BE218" s="1"/>
      <c r="BF218" s="1"/>
    </row>
    <row r="219" spans="2:90" ht="23.25">
      <c r="B219" s="15">
        <f t="shared" si="3"/>
        <v>85</v>
      </c>
      <c r="C219" s="15">
        <v>5</v>
      </c>
      <c r="D219" s="16">
        <v>11</v>
      </c>
      <c r="E219" s="26">
        <f>ROUND(SUMPRODUCT('草稿-Questions'!BZ8:CF8,'草稿-Questions'!$BZ$27:$CF$27)/1000000,0)</f>
        <v>949</v>
      </c>
      <c r="F219" s="29">
        <f>IF(ISBLANK(E219),0,IF(E219=Answers!E219,1,-1))</f>
        <v>1</v>
      </c>
      <c r="G219" s="44"/>
      <c r="H219" s="44"/>
      <c r="I219" s="62">
        <v>0</v>
      </c>
      <c r="J219" s="62">
        <v>5</v>
      </c>
      <c r="K219" s="62">
        <v>4</v>
      </c>
      <c r="L219" s="62">
        <v>3</v>
      </c>
      <c r="M219" s="44"/>
      <c r="N219" s="62" t="s">
        <v>116</v>
      </c>
      <c r="O219" s="62" t="s">
        <v>112</v>
      </c>
      <c r="P219" s="62" t="s">
        <v>137</v>
      </c>
      <c r="Q219" s="62" t="s">
        <v>102</v>
      </c>
      <c r="R219" s="62" t="s">
        <v>110</v>
      </c>
      <c r="S219" s="62" t="s">
        <v>133</v>
      </c>
      <c r="T219" s="62" t="s">
        <v>104</v>
      </c>
      <c r="U219" s="62" t="s">
        <v>114</v>
      </c>
      <c r="V219" s="62" t="s">
        <v>100</v>
      </c>
      <c r="W219" s="62" t="s">
        <v>108</v>
      </c>
      <c r="X219" s="44"/>
      <c r="Y219" s="44"/>
      <c r="Z219" s="44"/>
      <c r="AA219" s="44"/>
      <c r="AB219" s="44"/>
      <c r="AC219" s="44"/>
      <c r="AD219" s="44"/>
      <c r="AE219" s="44"/>
      <c r="AF219" s="44"/>
      <c r="AG219" s="44"/>
      <c r="AX219" s="1"/>
      <c r="AY219" s="1"/>
      <c r="AZ219" s="1"/>
      <c r="BA219" s="1"/>
      <c r="BB219" s="1"/>
      <c r="BC219" s="1"/>
      <c r="BD219" s="1"/>
      <c r="BE219" s="1"/>
      <c r="BF219" s="1"/>
    </row>
    <row r="220" spans="2:90" ht="23.25">
      <c r="B220" s="15">
        <f t="shared" si="3"/>
        <v>86</v>
      </c>
      <c r="C220" s="15">
        <v>5</v>
      </c>
      <c r="D220" s="16">
        <v>11</v>
      </c>
      <c r="E220" s="26">
        <f>ROUND(SUMPRODUCT('草稿-Questions'!BZ9:CF9,'草稿-Questions'!$BZ$27:$CF$27)/1000000,0)</f>
        <v>823</v>
      </c>
      <c r="F220" s="29">
        <f>IF(ISBLANK(E220),0,IF(E220=Answers!E220,1,-1))</f>
        <v>1</v>
      </c>
      <c r="G220" s="44"/>
      <c r="H220" s="44"/>
      <c r="I220" s="62">
        <v>1</v>
      </c>
      <c r="J220" s="62">
        <v>5</v>
      </c>
      <c r="K220" s="62">
        <v>1</v>
      </c>
      <c r="L220" s="62">
        <v>2</v>
      </c>
      <c r="M220" s="44"/>
      <c r="N220" s="62" t="s">
        <v>116</v>
      </c>
      <c r="O220" s="62" t="s">
        <v>109</v>
      </c>
      <c r="P220" s="62" t="s">
        <v>106</v>
      </c>
      <c r="Q220" s="62" t="s">
        <v>135</v>
      </c>
      <c r="R220" s="62" t="s">
        <v>108</v>
      </c>
      <c r="S220" s="62" t="s">
        <v>114</v>
      </c>
      <c r="T220" s="62" t="s">
        <v>104</v>
      </c>
      <c r="U220" s="62" t="s">
        <v>133</v>
      </c>
      <c r="V220" s="62" t="s">
        <v>100</v>
      </c>
      <c r="W220" s="62" t="s">
        <v>137</v>
      </c>
      <c r="X220" s="44"/>
      <c r="Y220" s="44"/>
      <c r="Z220" s="44"/>
      <c r="AA220" s="44"/>
      <c r="AB220" s="44"/>
      <c r="AC220" s="44"/>
      <c r="AD220" s="44"/>
      <c r="AE220" s="44"/>
      <c r="AF220" s="44"/>
      <c r="AG220" s="44"/>
      <c r="AX220" s="1"/>
      <c r="AY220" s="1"/>
      <c r="AZ220" s="1"/>
      <c r="BA220" s="1"/>
      <c r="BB220" s="1"/>
      <c r="BC220" s="1"/>
      <c r="BD220" s="1"/>
      <c r="BE220" s="1"/>
      <c r="BF220" s="1"/>
    </row>
    <row r="221" spans="2:90" ht="23.25">
      <c r="B221" s="15">
        <f t="shared" si="3"/>
        <v>87</v>
      </c>
      <c r="C221" s="15">
        <v>5</v>
      </c>
      <c r="D221" s="16">
        <v>11</v>
      </c>
      <c r="E221" s="26">
        <f>ROUND(SUMPRODUCT('草稿-Questions'!BZ10:CF10,'草稿-Questions'!$BZ$27:$CF$27)/1000000,0)</f>
        <v>841</v>
      </c>
      <c r="F221" s="29">
        <f>IF(ISBLANK(E221),0,IF(E221=Answers!E221,1,-1))</f>
        <v>1</v>
      </c>
      <c r="G221" s="44"/>
      <c r="H221" s="44"/>
      <c r="I221" s="62">
        <v>3</v>
      </c>
      <c r="J221" s="62">
        <v>4</v>
      </c>
      <c r="K221" s="62">
        <v>5</v>
      </c>
      <c r="L221" s="62">
        <v>2</v>
      </c>
      <c r="M221" s="44"/>
      <c r="N221" s="62" t="s">
        <v>116</v>
      </c>
      <c r="O221" s="62" t="s">
        <v>102</v>
      </c>
      <c r="P221" s="62" t="s">
        <v>134</v>
      </c>
      <c r="Q221" s="62" t="s">
        <v>135</v>
      </c>
      <c r="R221" s="62" t="s">
        <v>137</v>
      </c>
      <c r="S221" s="62" t="s">
        <v>109</v>
      </c>
      <c r="T221" s="62" t="s">
        <v>136</v>
      </c>
      <c r="U221" s="62" t="s">
        <v>106</v>
      </c>
      <c r="V221" s="62" t="s">
        <v>101</v>
      </c>
      <c r="W221" s="62" t="s">
        <v>108</v>
      </c>
      <c r="X221" s="44"/>
      <c r="Y221" s="44"/>
      <c r="Z221" s="44"/>
      <c r="AA221" s="44"/>
      <c r="AB221" s="44"/>
      <c r="AC221" s="44"/>
      <c r="AD221" s="44"/>
      <c r="AE221" s="44"/>
      <c r="AF221" s="44"/>
      <c r="AG221" s="44"/>
      <c r="AX221" s="1"/>
      <c r="AY221" s="1"/>
      <c r="AZ221" s="1"/>
      <c r="BA221" s="1"/>
      <c r="BB221" s="1"/>
      <c r="BC221" s="1"/>
      <c r="BD221" s="1"/>
      <c r="BE221" s="1"/>
      <c r="BF221" s="1"/>
    </row>
    <row r="222" spans="2:90" ht="23.25">
      <c r="B222" s="15">
        <f t="shared" si="3"/>
        <v>88</v>
      </c>
      <c r="C222" s="15">
        <v>5</v>
      </c>
      <c r="D222" s="16">
        <v>11</v>
      </c>
      <c r="E222" s="26">
        <f>ROUND(SUMPRODUCT('草稿-Questions'!BZ11:CF11,'草稿-Questions'!$BZ$27:$CF$27)/1000000,0)</f>
        <v>456</v>
      </c>
      <c r="F222" s="29">
        <f>IF(ISBLANK(E222),0,IF(E222=Answers!E222,1,-1))</f>
        <v>1</v>
      </c>
      <c r="G222" s="44"/>
      <c r="H222" s="44"/>
      <c r="I222" s="62">
        <v>2</v>
      </c>
      <c r="J222" s="62">
        <v>0</v>
      </c>
      <c r="K222" s="62">
        <v>0</v>
      </c>
      <c r="L222" s="62">
        <v>2</v>
      </c>
      <c r="M222" s="44"/>
      <c r="N222" s="62" t="s">
        <v>113</v>
      </c>
      <c r="O222" s="62" t="s">
        <v>114</v>
      </c>
      <c r="P222" s="62" t="s">
        <v>104</v>
      </c>
      <c r="Q222" s="62" t="s">
        <v>120</v>
      </c>
      <c r="R222" s="62" t="s">
        <v>108</v>
      </c>
      <c r="S222" s="62" t="s">
        <v>116</v>
      </c>
      <c r="T222" s="62" t="s">
        <v>135</v>
      </c>
      <c r="U222" s="62" t="s">
        <v>136</v>
      </c>
      <c r="V222" s="62" t="s">
        <v>117</v>
      </c>
      <c r="W222" s="62" t="s">
        <v>134</v>
      </c>
      <c r="X222" s="44"/>
      <c r="Y222" s="44"/>
      <c r="Z222" s="44"/>
      <c r="AA222" s="44"/>
      <c r="AB222" s="44"/>
      <c r="AC222" s="44"/>
      <c r="AD222" s="44"/>
      <c r="AE222" s="44"/>
      <c r="AF222" s="44"/>
      <c r="AG222" s="44"/>
      <c r="AX222" s="1"/>
      <c r="AY222" s="1"/>
      <c r="AZ222" s="1"/>
      <c r="BA222" s="1"/>
      <c r="BB222" s="1"/>
      <c r="BC222" s="1"/>
      <c r="BD222" s="1"/>
      <c r="BE222" s="1"/>
      <c r="BF222" s="1"/>
    </row>
    <row r="223" spans="2:90" ht="23.25">
      <c r="B223" s="15">
        <f t="shared" si="3"/>
        <v>89</v>
      </c>
      <c r="C223" s="15">
        <v>5</v>
      </c>
      <c r="D223" s="16">
        <v>11</v>
      </c>
      <c r="E223" s="26">
        <f>ROUND(SUMPRODUCT('草稿-Questions'!BZ12:CF12,'草稿-Questions'!$BZ$27:$CF$27)/1000000,0)</f>
        <v>694</v>
      </c>
      <c r="F223" s="29">
        <f>IF(ISBLANK(E223),0,IF(E223=Answers!E223,1,-1))</f>
        <v>1</v>
      </c>
      <c r="G223" s="44"/>
      <c r="H223" s="44"/>
      <c r="I223" s="62">
        <v>2</v>
      </c>
      <c r="J223" s="62">
        <v>2</v>
      </c>
      <c r="K223" s="62">
        <v>0</v>
      </c>
      <c r="L223" s="62">
        <v>1</v>
      </c>
      <c r="M223" s="44"/>
      <c r="N223" s="62" t="s">
        <v>135</v>
      </c>
      <c r="O223" s="62" t="s">
        <v>137</v>
      </c>
      <c r="P223" s="62" t="s">
        <v>104</v>
      </c>
      <c r="Q223" s="62" t="s">
        <v>105</v>
      </c>
      <c r="R223" s="62" t="s">
        <v>110</v>
      </c>
      <c r="S223" s="62" t="s">
        <v>108</v>
      </c>
      <c r="T223" s="62" t="s">
        <v>116</v>
      </c>
      <c r="U223" s="62" t="s">
        <v>119</v>
      </c>
      <c r="V223" s="62" t="s">
        <v>134</v>
      </c>
      <c r="W223" s="62" t="s">
        <v>117</v>
      </c>
      <c r="X223" s="44"/>
      <c r="Y223" s="44"/>
      <c r="Z223" s="44"/>
      <c r="AA223" s="44"/>
      <c r="AB223" s="44"/>
      <c r="AC223" s="44"/>
      <c r="AD223" s="44"/>
      <c r="AE223" s="44"/>
      <c r="AF223" s="44"/>
      <c r="AG223" s="44"/>
      <c r="AX223" s="1"/>
      <c r="AY223" s="1"/>
      <c r="AZ223" s="1"/>
      <c r="BA223" s="1"/>
      <c r="BB223" s="1"/>
      <c r="BC223" s="1"/>
      <c r="BD223" s="1"/>
      <c r="BE223" s="1"/>
      <c r="BF223" s="1"/>
    </row>
    <row r="224" spans="2:90" ht="23.25">
      <c r="B224" s="15">
        <f t="shared" si="3"/>
        <v>90</v>
      </c>
      <c r="C224" s="15">
        <v>5</v>
      </c>
      <c r="D224" s="16">
        <v>11</v>
      </c>
      <c r="E224" s="26">
        <f>ROUND(SUMPRODUCT('草稿-Questions'!BZ13:CF13,'草稿-Questions'!$BZ$27:$CF$27)/1000000,0)</f>
        <v>720</v>
      </c>
      <c r="F224" s="29">
        <f>IF(ISBLANK(E224),0,IF(E224=Answers!E224,1,-1))</f>
        <v>1</v>
      </c>
      <c r="G224" s="44"/>
      <c r="H224" s="44"/>
      <c r="I224" s="62">
        <v>2</v>
      </c>
      <c r="J224" s="62">
        <v>0</v>
      </c>
      <c r="K224" s="62">
        <v>4</v>
      </c>
      <c r="L224" s="62">
        <v>0</v>
      </c>
      <c r="M224" s="44"/>
      <c r="N224" s="62" t="s">
        <v>105</v>
      </c>
      <c r="O224" s="62" t="s">
        <v>137</v>
      </c>
      <c r="P224" s="62" t="s">
        <v>114</v>
      </c>
      <c r="Q224" s="62" t="s">
        <v>115</v>
      </c>
      <c r="R224" s="62" t="s">
        <v>109</v>
      </c>
      <c r="S224" s="62" t="s">
        <v>135</v>
      </c>
      <c r="T224" s="62" t="s">
        <v>113</v>
      </c>
      <c r="U224" s="62" t="s">
        <v>110</v>
      </c>
      <c r="V224" s="62" t="s">
        <v>134</v>
      </c>
      <c r="W224" s="62" t="s">
        <v>117</v>
      </c>
      <c r="X224" s="44"/>
      <c r="Y224" s="44"/>
      <c r="Z224" s="44"/>
      <c r="AA224" s="44"/>
      <c r="AB224" s="44"/>
      <c r="AC224" s="44"/>
      <c r="AD224" s="44"/>
      <c r="AE224" s="44"/>
      <c r="AF224" s="44"/>
      <c r="AG224" s="44"/>
      <c r="AX224" s="1"/>
      <c r="AY224" s="1"/>
      <c r="AZ224" s="1"/>
      <c r="BA224" s="1"/>
      <c r="BB224" s="1"/>
      <c r="BC224" s="1"/>
      <c r="BD224" s="1"/>
      <c r="BE224" s="1"/>
      <c r="BF224" s="1"/>
    </row>
    <row r="225" spans="2:58" ht="23.25">
      <c r="B225" s="15">
        <f t="shared" si="3"/>
        <v>91</v>
      </c>
      <c r="C225" s="15">
        <v>5</v>
      </c>
      <c r="D225" s="16">
        <v>11</v>
      </c>
      <c r="E225" s="26">
        <f>ROUND(SUMPRODUCT('草稿-Questions'!BZ14:CF14,'草稿-Questions'!$BZ$27:$CF$27)/1000000,0)</f>
        <v>717</v>
      </c>
      <c r="F225" s="29">
        <f>IF(ISBLANK(E225),0,IF(E225=Answers!E225,1,-1))</f>
        <v>1</v>
      </c>
      <c r="G225" s="44"/>
      <c r="H225" s="44"/>
      <c r="I225" s="62">
        <v>0</v>
      </c>
      <c r="J225" s="62">
        <v>3</v>
      </c>
      <c r="K225" s="62">
        <v>4</v>
      </c>
      <c r="L225" s="62">
        <v>2</v>
      </c>
      <c r="M225" s="44"/>
      <c r="N225" s="62" t="s">
        <v>101</v>
      </c>
      <c r="O225" s="62" t="s">
        <v>117</v>
      </c>
      <c r="P225" s="62" t="s">
        <v>108</v>
      </c>
      <c r="Q225" s="62" t="s">
        <v>113</v>
      </c>
      <c r="R225" s="62" t="s">
        <v>109</v>
      </c>
      <c r="S225" s="62" t="s">
        <v>112</v>
      </c>
      <c r="T225" s="62" t="s">
        <v>103</v>
      </c>
      <c r="U225" s="62" t="s">
        <v>119</v>
      </c>
      <c r="V225" s="62" t="s">
        <v>110</v>
      </c>
      <c r="W225" s="62" t="s">
        <v>132</v>
      </c>
      <c r="X225" s="44"/>
      <c r="Y225" s="44"/>
      <c r="Z225" s="44"/>
      <c r="AA225" s="44"/>
      <c r="AB225" s="44"/>
      <c r="AC225" s="44"/>
      <c r="AD225" s="44"/>
      <c r="AE225" s="44"/>
      <c r="AF225" s="44"/>
      <c r="AG225" s="44"/>
      <c r="AX225" s="1"/>
      <c r="AY225" s="1"/>
      <c r="AZ225" s="1"/>
      <c r="BA225" s="1"/>
      <c r="BB225" s="1"/>
      <c r="BC225" s="1"/>
      <c r="BD225" s="1"/>
      <c r="BE225" s="1"/>
      <c r="BF225" s="1"/>
    </row>
    <row r="226" spans="2:58" ht="23.25">
      <c r="B226" s="15">
        <f t="shared" si="3"/>
        <v>92</v>
      </c>
      <c r="C226" s="15">
        <v>5</v>
      </c>
      <c r="D226" s="16">
        <v>11</v>
      </c>
      <c r="E226" s="26">
        <f>ROUND(SUMPRODUCT('草稿-Questions'!BZ15:CF15,'草稿-Questions'!$BZ$27:$CF$27)/1000000,0)</f>
        <v>932</v>
      </c>
      <c r="F226" s="29">
        <f>IF(ISBLANK(E226),0,IF(E226=Answers!E226,1,-1))</f>
        <v>1</v>
      </c>
      <c r="G226" s="44"/>
      <c r="H226" s="44"/>
      <c r="I226" s="62">
        <v>3</v>
      </c>
      <c r="J226" s="62">
        <v>4</v>
      </c>
      <c r="K226" s="62">
        <v>0</v>
      </c>
      <c r="L226" s="62">
        <v>2</v>
      </c>
      <c r="M226" s="44"/>
      <c r="N226" s="62" t="s">
        <v>120</v>
      </c>
      <c r="O226" s="62" t="s">
        <v>117</v>
      </c>
      <c r="P226" s="62" t="s">
        <v>102</v>
      </c>
      <c r="Q226" s="62" t="s">
        <v>113</v>
      </c>
      <c r="R226" s="62" t="s">
        <v>109</v>
      </c>
      <c r="S226" s="62" t="s">
        <v>105</v>
      </c>
      <c r="T226" s="62" t="s">
        <v>101</v>
      </c>
      <c r="U226" s="62" t="s">
        <v>112</v>
      </c>
      <c r="V226" s="62" t="s">
        <v>136</v>
      </c>
      <c r="W226" s="62" t="s">
        <v>115</v>
      </c>
      <c r="X226" s="44"/>
      <c r="Y226" s="44"/>
      <c r="Z226" s="44"/>
      <c r="AA226" s="44"/>
      <c r="AB226" s="44"/>
      <c r="AC226" s="44"/>
      <c r="AD226" s="44"/>
      <c r="AE226" s="44"/>
      <c r="AF226" s="44"/>
      <c r="AG226" s="44"/>
      <c r="AX226" s="1"/>
      <c r="AY226" s="1"/>
      <c r="AZ226" s="1"/>
      <c r="BA226" s="1"/>
      <c r="BB226" s="1"/>
      <c r="BC226" s="1"/>
      <c r="BD226" s="1"/>
      <c r="BE226" s="1"/>
      <c r="BF226" s="1"/>
    </row>
    <row r="227" spans="2:58" ht="23.25">
      <c r="B227" s="15">
        <f t="shared" si="3"/>
        <v>93</v>
      </c>
      <c r="C227" s="15">
        <v>5</v>
      </c>
      <c r="D227" s="16">
        <v>11</v>
      </c>
      <c r="E227" s="26">
        <f>ROUND(SUMPRODUCT('草稿-Questions'!BZ16:CF16,'草稿-Questions'!$BZ$27:$CF$27)/1000000,0)</f>
        <v>933</v>
      </c>
      <c r="F227" s="29">
        <f>IF(ISBLANK(E227),0,IF(E227=Answers!E227,1,-1))</f>
        <v>1</v>
      </c>
      <c r="G227" s="44"/>
      <c r="H227" s="44"/>
      <c r="I227" s="62">
        <v>2</v>
      </c>
      <c r="J227" s="62">
        <v>4</v>
      </c>
      <c r="K227" s="62">
        <v>5</v>
      </c>
      <c r="L227" s="62">
        <v>3</v>
      </c>
      <c r="M227" s="44"/>
      <c r="N227" s="62" t="s">
        <v>115</v>
      </c>
      <c r="O227" s="62" t="s">
        <v>114</v>
      </c>
      <c r="P227" s="62" t="s">
        <v>102</v>
      </c>
      <c r="Q227" s="62" t="s">
        <v>105</v>
      </c>
      <c r="R227" s="62" t="s">
        <v>109</v>
      </c>
      <c r="S227" s="62" t="s">
        <v>104</v>
      </c>
      <c r="T227" s="62" t="s">
        <v>112</v>
      </c>
      <c r="U227" s="62" t="s">
        <v>113</v>
      </c>
      <c r="V227" s="62" t="s">
        <v>136</v>
      </c>
      <c r="W227" s="62" t="s">
        <v>134</v>
      </c>
      <c r="X227" s="44"/>
      <c r="Y227" s="44"/>
      <c r="Z227" s="44"/>
      <c r="AA227" s="44"/>
      <c r="AB227" s="44"/>
      <c r="AC227" s="44"/>
      <c r="AD227" s="44"/>
      <c r="AE227" s="44"/>
      <c r="AF227" s="44"/>
      <c r="AG227" s="44"/>
      <c r="AX227" s="1"/>
      <c r="AY227" s="1"/>
      <c r="AZ227" s="1"/>
      <c r="BA227" s="1"/>
      <c r="BB227" s="1"/>
      <c r="BC227" s="1"/>
      <c r="BD227" s="1"/>
      <c r="BE227" s="1"/>
      <c r="BF227" s="1"/>
    </row>
    <row r="228" spans="2:58" ht="23.25">
      <c r="B228" s="15">
        <f t="shared" si="3"/>
        <v>94</v>
      </c>
      <c r="C228" s="15">
        <v>5</v>
      </c>
      <c r="D228" s="16">
        <v>11</v>
      </c>
      <c r="E228" s="26">
        <f>ROUND(SUMPRODUCT('草稿-Questions'!BZ17:CF17,'草稿-Questions'!$BZ$27:$CF$27)/1000000,0)</f>
        <v>618</v>
      </c>
      <c r="F228" s="29">
        <f>IF(ISBLANK(E228),0,IF(E228=Answers!E228,1,-1))</f>
        <v>1</v>
      </c>
      <c r="G228" s="44"/>
      <c r="H228" s="44"/>
      <c r="I228" s="62">
        <v>0</v>
      </c>
      <c r="J228" s="62">
        <v>1</v>
      </c>
      <c r="K228" s="62">
        <v>4</v>
      </c>
      <c r="L228" s="62">
        <v>3</v>
      </c>
      <c r="M228" s="44"/>
      <c r="N228" s="62" t="s">
        <v>135</v>
      </c>
      <c r="O228" s="62" t="s">
        <v>134</v>
      </c>
      <c r="P228" s="62" t="s">
        <v>114</v>
      </c>
      <c r="Q228" s="62" t="s">
        <v>113</v>
      </c>
      <c r="R228" s="62" t="s">
        <v>101</v>
      </c>
      <c r="S228" s="62" t="s">
        <v>104</v>
      </c>
      <c r="T228" s="62" t="s">
        <v>137</v>
      </c>
      <c r="U228" s="62" t="s">
        <v>103</v>
      </c>
      <c r="V228" s="62" t="s">
        <v>106</v>
      </c>
      <c r="W228" s="62" t="s">
        <v>112</v>
      </c>
      <c r="X228" s="44"/>
      <c r="Y228" s="44"/>
      <c r="Z228" s="44"/>
      <c r="AA228" s="44"/>
      <c r="AB228" s="44"/>
      <c r="AC228" s="44"/>
      <c r="AD228" s="44"/>
      <c r="AE228" s="44"/>
      <c r="AF228" s="44"/>
      <c r="AG228" s="44"/>
      <c r="AX228" s="1"/>
      <c r="AY228" s="1"/>
      <c r="AZ228" s="1"/>
      <c r="BA228" s="1"/>
      <c r="BB228" s="1"/>
      <c r="BC228" s="1"/>
      <c r="BD228" s="1"/>
      <c r="BE228" s="1"/>
      <c r="BF228" s="1"/>
    </row>
    <row r="229" spans="2:58" ht="23.25">
      <c r="B229" s="15">
        <f t="shared" si="3"/>
        <v>95</v>
      </c>
      <c r="C229" s="15">
        <v>5</v>
      </c>
      <c r="D229" s="16">
        <v>11</v>
      </c>
      <c r="E229" s="26">
        <f>ROUND(SUMPRODUCT('草稿-Questions'!BZ18:CF18,'草稿-Questions'!$BZ$27:$CF$27)/1000000,0)</f>
        <v>647</v>
      </c>
      <c r="F229" s="29">
        <f>IF(ISBLANK(E229),0,IF(E229=Answers!E229,1,-1))</f>
        <v>1</v>
      </c>
      <c r="G229" s="44"/>
      <c r="H229" s="44"/>
      <c r="I229" s="62">
        <v>3</v>
      </c>
      <c r="J229" s="62">
        <v>2</v>
      </c>
      <c r="K229" s="62">
        <v>1</v>
      </c>
      <c r="L229" s="62">
        <v>4</v>
      </c>
      <c r="M229" s="44"/>
      <c r="N229" s="62" t="s">
        <v>115</v>
      </c>
      <c r="O229" s="62" t="s">
        <v>134</v>
      </c>
      <c r="P229" s="62" t="s">
        <v>109</v>
      </c>
      <c r="Q229" s="62" t="s">
        <v>120</v>
      </c>
      <c r="R229" s="62" t="s">
        <v>110</v>
      </c>
      <c r="S229" s="62" t="s">
        <v>114</v>
      </c>
      <c r="T229" s="62" t="s">
        <v>113</v>
      </c>
      <c r="U229" s="62" t="s">
        <v>103</v>
      </c>
      <c r="V229" s="62" t="s">
        <v>102</v>
      </c>
      <c r="W229" s="62" t="s">
        <v>135</v>
      </c>
      <c r="X229" s="44"/>
      <c r="Y229" s="44"/>
      <c r="Z229" s="44"/>
      <c r="AA229" s="44"/>
      <c r="AB229" s="44"/>
      <c r="AC229" s="44"/>
      <c r="AD229" s="44"/>
      <c r="AE229" s="44"/>
      <c r="AF229" s="44"/>
      <c r="AG229" s="44"/>
      <c r="AX229" s="1"/>
      <c r="AY229" s="1"/>
      <c r="AZ229" s="1"/>
      <c r="BA229" s="1"/>
      <c r="BB229" s="1"/>
      <c r="BC229" s="1"/>
      <c r="BD229" s="1"/>
      <c r="BE229" s="1"/>
      <c r="BF229" s="1"/>
    </row>
    <row r="230" spans="2:58" ht="23.25">
      <c r="B230" s="15">
        <f t="shared" si="3"/>
        <v>96</v>
      </c>
      <c r="C230" s="15">
        <v>5</v>
      </c>
      <c r="D230" s="16">
        <v>11</v>
      </c>
      <c r="E230" s="26">
        <f>ROUND(SUMPRODUCT('草稿-Questions'!BZ19:CF19,'草稿-Questions'!$BZ$27:$CF$27)/1000000,0)</f>
        <v>649</v>
      </c>
      <c r="F230" s="29">
        <f>IF(ISBLANK(E230),0,IF(E230=Answers!E230,1,-1))</f>
        <v>1</v>
      </c>
      <c r="G230" s="44"/>
      <c r="H230" s="44"/>
      <c r="I230" s="62">
        <v>2</v>
      </c>
      <c r="J230" s="62">
        <v>1</v>
      </c>
      <c r="K230" s="62">
        <v>2</v>
      </c>
      <c r="L230" s="62">
        <v>5</v>
      </c>
      <c r="M230" s="44"/>
      <c r="N230" s="62" t="s">
        <v>114</v>
      </c>
      <c r="O230" s="62" t="s">
        <v>119</v>
      </c>
      <c r="P230" s="62" t="s">
        <v>109</v>
      </c>
      <c r="Q230" s="62" t="s">
        <v>106</v>
      </c>
      <c r="R230" s="62" t="s">
        <v>113</v>
      </c>
      <c r="S230" s="62" t="s">
        <v>115</v>
      </c>
      <c r="T230" s="62" t="s">
        <v>135</v>
      </c>
      <c r="U230" s="62" t="s">
        <v>104</v>
      </c>
      <c r="V230" s="62" t="s">
        <v>102</v>
      </c>
      <c r="W230" s="62" t="s">
        <v>103</v>
      </c>
      <c r="X230" s="44"/>
      <c r="Y230" s="44"/>
      <c r="Z230" s="44"/>
      <c r="AA230" s="44"/>
      <c r="AB230" s="44"/>
      <c r="AC230" s="44"/>
      <c r="AD230" s="44"/>
      <c r="AE230" s="44"/>
      <c r="AF230" s="44"/>
      <c r="AG230" s="44"/>
      <c r="AX230" s="1"/>
      <c r="AY230" s="1"/>
      <c r="AZ230" s="1"/>
      <c r="BA230" s="1"/>
      <c r="BB230" s="1"/>
      <c r="BC230" s="1"/>
      <c r="BD230" s="1"/>
      <c r="BE230" s="1"/>
      <c r="BF230" s="1"/>
    </row>
    <row r="231" spans="2:58" ht="23.25">
      <c r="B231" s="15">
        <f t="shared" si="3"/>
        <v>97</v>
      </c>
      <c r="C231" s="15">
        <v>5</v>
      </c>
      <c r="D231" s="16">
        <v>11</v>
      </c>
      <c r="E231" s="26">
        <f>ROUND(SUMPRODUCT('草稿-Questions'!BZ20:CF20,'草稿-Questions'!$BZ$27:$CF$27)/1000000,0)</f>
        <v>881</v>
      </c>
      <c r="F231" s="29">
        <f>IF(ISBLANK(E231),0,IF(E231=Answers!E231,1,-1))</f>
        <v>1</v>
      </c>
      <c r="G231" s="44"/>
      <c r="H231" s="44"/>
      <c r="I231" s="62">
        <v>3</v>
      </c>
      <c r="J231" s="62">
        <v>4</v>
      </c>
      <c r="K231" s="62">
        <v>5</v>
      </c>
      <c r="L231" s="62">
        <v>1</v>
      </c>
      <c r="M231" s="44"/>
      <c r="N231" s="62" t="s">
        <v>102</v>
      </c>
      <c r="O231" s="62" t="s">
        <v>119</v>
      </c>
      <c r="P231" s="62" t="s">
        <v>109</v>
      </c>
      <c r="Q231" s="62" t="s">
        <v>108</v>
      </c>
      <c r="R231" s="62" t="s">
        <v>113</v>
      </c>
      <c r="S231" s="62" t="s">
        <v>114</v>
      </c>
      <c r="T231" s="62" t="s">
        <v>135</v>
      </c>
      <c r="U231" s="62" t="s">
        <v>104</v>
      </c>
      <c r="V231" s="62" t="s">
        <v>103</v>
      </c>
      <c r="W231" s="62" t="s">
        <v>101</v>
      </c>
      <c r="X231" s="44"/>
      <c r="Y231" s="44"/>
      <c r="Z231" s="44"/>
      <c r="AA231" s="44"/>
      <c r="AB231" s="44"/>
      <c r="AC231" s="44"/>
      <c r="AD231" s="44"/>
      <c r="AE231" s="44"/>
      <c r="AF231" s="44"/>
      <c r="AG231" s="44"/>
      <c r="AX231" s="1"/>
      <c r="AY231" s="1"/>
      <c r="AZ231" s="1"/>
      <c r="BA231" s="1"/>
      <c r="BB231" s="1"/>
      <c r="BC231" s="1"/>
      <c r="BD231" s="1"/>
      <c r="BE231" s="1"/>
      <c r="BF231" s="1"/>
    </row>
    <row r="232" spans="2:58" ht="23.25">
      <c r="B232" s="15">
        <f t="shared" si="3"/>
        <v>98</v>
      </c>
      <c r="C232" s="15">
        <v>5</v>
      </c>
      <c r="D232" s="16">
        <v>11</v>
      </c>
      <c r="E232" s="26">
        <f>ROUND(SUMPRODUCT('草稿-Questions'!BZ21:CF21,'草稿-Questions'!$BZ$27:$CF$27)/1000000,0)</f>
        <v>583</v>
      </c>
      <c r="F232" s="29">
        <f>IF(ISBLANK(E232),0,IF(E232=Answers!E232,1,-1))</f>
        <v>1</v>
      </c>
      <c r="G232" s="44"/>
      <c r="H232" s="44"/>
      <c r="I232" s="62">
        <v>5</v>
      </c>
      <c r="J232" s="62">
        <v>1</v>
      </c>
      <c r="K232" s="62">
        <v>4</v>
      </c>
      <c r="L232" s="62">
        <v>1</v>
      </c>
      <c r="M232" s="44"/>
      <c r="N232" s="62" t="s">
        <v>113</v>
      </c>
      <c r="O232" s="62" t="s">
        <v>115</v>
      </c>
      <c r="P232" s="62" t="s">
        <v>114</v>
      </c>
      <c r="Q232" s="62" t="s">
        <v>108</v>
      </c>
      <c r="R232" s="62" t="s">
        <v>112</v>
      </c>
      <c r="S232" s="62" t="s">
        <v>137</v>
      </c>
      <c r="T232" s="62" t="s">
        <v>134</v>
      </c>
      <c r="U232" s="62" t="s">
        <v>103</v>
      </c>
      <c r="V232" s="62" t="s">
        <v>102</v>
      </c>
      <c r="W232" s="62" t="s">
        <v>116</v>
      </c>
      <c r="X232" s="44"/>
      <c r="Y232" s="44"/>
      <c r="Z232" s="44"/>
      <c r="AA232" s="44"/>
      <c r="AB232" s="44"/>
      <c r="AC232" s="44"/>
      <c r="AD232" s="44"/>
      <c r="AE232" s="44"/>
      <c r="AF232" s="44"/>
      <c r="AG232" s="44"/>
      <c r="AX232" s="1"/>
      <c r="AY232" s="1"/>
      <c r="AZ232" s="1"/>
      <c r="BA232" s="1"/>
      <c r="BB232" s="1"/>
      <c r="BC232" s="1"/>
      <c r="BD232" s="1"/>
      <c r="BE232" s="1"/>
      <c r="BF232" s="1"/>
    </row>
    <row r="233" spans="2:58" ht="23.25">
      <c r="B233" s="15">
        <f t="shared" si="3"/>
        <v>99</v>
      </c>
      <c r="C233" s="15">
        <v>5</v>
      </c>
      <c r="D233" s="16">
        <v>11</v>
      </c>
      <c r="E233" s="26">
        <f>ROUND(SUMPRODUCT('草稿-Questions'!BZ22:CF22,'草稿-Questions'!$BZ$27:$CF$27)/1000000,0)</f>
        <v>1336</v>
      </c>
      <c r="F233" s="29">
        <f>IF(ISBLANK(E233),0,IF(E233=Answers!E233,1,-1))</f>
        <v>1</v>
      </c>
      <c r="G233" s="44"/>
      <c r="H233" s="44"/>
      <c r="I233" s="62">
        <v>1</v>
      </c>
      <c r="J233" s="62">
        <v>2</v>
      </c>
      <c r="K233" s="62">
        <v>3</v>
      </c>
      <c r="L233" s="62">
        <v>5</v>
      </c>
      <c r="M233" s="44"/>
      <c r="N233" s="62" t="s">
        <v>103</v>
      </c>
      <c r="O233" s="62" t="s">
        <v>106</v>
      </c>
      <c r="P233" s="62" t="s">
        <v>105</v>
      </c>
      <c r="Q233" s="62" t="s">
        <v>102</v>
      </c>
      <c r="R233" s="62" t="s">
        <v>137</v>
      </c>
      <c r="S233" s="62" t="s">
        <v>133</v>
      </c>
      <c r="T233" s="62" t="s">
        <v>101</v>
      </c>
      <c r="U233" s="62" t="s">
        <v>113</v>
      </c>
      <c r="V233" s="62" t="s">
        <v>112</v>
      </c>
      <c r="W233" s="62" t="s">
        <v>108</v>
      </c>
      <c r="X233" s="44"/>
      <c r="Y233" s="44"/>
      <c r="Z233" s="44"/>
      <c r="AA233" s="44"/>
      <c r="AB233" s="44"/>
      <c r="AC233" s="44"/>
      <c r="AD233" s="44"/>
      <c r="AE233" s="44"/>
      <c r="AF233" s="44"/>
      <c r="AG233" s="44"/>
      <c r="AX233" s="1"/>
      <c r="AY233" s="1"/>
      <c r="AZ233" s="1"/>
      <c r="BA233" s="1"/>
      <c r="BB233" s="1"/>
      <c r="BC233" s="1"/>
      <c r="BD233" s="1"/>
      <c r="BE233" s="1"/>
      <c r="BF233" s="1"/>
    </row>
    <row r="234" spans="2:58" ht="23.25">
      <c r="B234" s="15">
        <f t="shared" si="3"/>
        <v>100</v>
      </c>
      <c r="C234" s="15">
        <v>5</v>
      </c>
      <c r="D234" s="16">
        <v>11</v>
      </c>
      <c r="E234" s="26">
        <f>ROUND(SUMPRODUCT('草稿-Questions'!BZ23:CF23,'草稿-Questions'!$BZ$27:$CF$27)/1000000,0)</f>
        <v>899</v>
      </c>
      <c r="F234" s="29">
        <f>IF(ISBLANK(E234),0,IF(E234=Answers!E234,1,-1))</f>
        <v>1</v>
      </c>
      <c r="G234" s="44"/>
      <c r="H234" s="44"/>
      <c r="I234" s="62">
        <v>4</v>
      </c>
      <c r="J234" s="62">
        <v>4</v>
      </c>
      <c r="K234" s="62">
        <v>3</v>
      </c>
      <c r="L234" s="62">
        <v>4</v>
      </c>
      <c r="M234" s="44"/>
      <c r="N234" s="62" t="s">
        <v>132</v>
      </c>
      <c r="O234" s="62" t="s">
        <v>106</v>
      </c>
      <c r="P234" s="62" t="s">
        <v>120</v>
      </c>
      <c r="Q234" s="62" t="s">
        <v>116</v>
      </c>
      <c r="R234" s="62" t="s">
        <v>137</v>
      </c>
      <c r="S234" s="62" t="s">
        <v>109</v>
      </c>
      <c r="T234" s="62" t="s">
        <v>119</v>
      </c>
      <c r="U234" s="62" t="s">
        <v>114</v>
      </c>
      <c r="V234" s="62" t="s">
        <v>133</v>
      </c>
      <c r="W234" s="62" t="s">
        <v>136</v>
      </c>
      <c r="X234" s="44"/>
      <c r="Y234" s="44"/>
      <c r="Z234" s="44"/>
      <c r="AA234" s="44"/>
      <c r="AB234" s="44"/>
      <c r="AC234" s="44"/>
      <c r="AD234" s="44"/>
      <c r="AE234" s="44"/>
      <c r="AF234" s="44"/>
      <c r="AG234" s="44"/>
      <c r="AX234" s="1"/>
      <c r="AY234" s="1"/>
      <c r="AZ234" s="1"/>
      <c r="BA234" s="1"/>
      <c r="BB234" s="1"/>
      <c r="BC234" s="1"/>
      <c r="BD234" s="1"/>
      <c r="BE234" s="1"/>
      <c r="BF234" s="1"/>
    </row>
    <row r="235" spans="2:58" ht="15.75">
      <c r="B235" s="4"/>
      <c r="C235" s="4"/>
      <c r="D235" s="4"/>
      <c r="E235" s="33"/>
      <c r="F235" s="5"/>
      <c r="G235" s="46"/>
      <c r="H235" s="46"/>
      <c r="I235" s="46"/>
      <c r="J235" s="46"/>
      <c r="K235" s="46"/>
      <c r="L235" s="46"/>
      <c r="M235" s="46"/>
      <c r="N235" s="46"/>
      <c r="O235" s="46"/>
      <c r="P235" s="46"/>
      <c r="AM235" s="4"/>
      <c r="AN235" s="4"/>
      <c r="AO235" s="4"/>
      <c r="AP235" s="4"/>
      <c r="AQ235" s="4"/>
      <c r="AR235" s="4"/>
      <c r="AS235" s="4"/>
      <c r="AT235" s="4"/>
      <c r="AU235" s="4"/>
      <c r="AV235" s="4"/>
      <c r="AW235" s="4"/>
    </row>
    <row r="236" spans="2:58" ht="16.5" thickBot="1">
      <c r="G236" s="46"/>
      <c r="H236" s="46"/>
      <c r="I236" s="46"/>
      <c r="J236" s="46"/>
      <c r="K236" s="46"/>
      <c r="L236" s="46"/>
      <c r="M236" s="46"/>
      <c r="N236" s="46"/>
      <c r="O236" s="46"/>
      <c r="P236" s="46"/>
    </row>
    <row r="237" spans="2:58" ht="20.25" thickTop="1" thickBot="1">
      <c r="B237" s="19" t="s">
        <v>138</v>
      </c>
      <c r="C237" s="9" t="s">
        <v>122</v>
      </c>
      <c r="D237" s="4"/>
      <c r="E237" s="33"/>
      <c r="F237" s="5"/>
      <c r="G237" s="45"/>
      <c r="H237" s="45"/>
      <c r="I237" s="45"/>
      <c r="J237" s="46"/>
      <c r="K237" s="46"/>
      <c r="L237" s="46"/>
      <c r="M237" s="46"/>
      <c r="N237" s="46"/>
      <c r="O237" s="46"/>
      <c r="P237" s="46"/>
      <c r="AE237" s="4"/>
      <c r="AF237" s="4"/>
      <c r="AG237" s="4"/>
      <c r="AH237" s="4"/>
      <c r="AI237" s="4"/>
      <c r="AJ237" s="4"/>
      <c r="AK237" s="4"/>
      <c r="AL237" s="4"/>
      <c r="AM237" s="4"/>
      <c r="AN237" s="4"/>
      <c r="AO237" s="4"/>
      <c r="AP237" s="4"/>
      <c r="AQ237" s="4"/>
      <c r="AR237" s="4"/>
      <c r="AS237" s="4"/>
      <c r="AT237" s="4"/>
      <c r="AU237" s="4"/>
      <c r="AV237" s="4"/>
      <c r="AW237" s="4"/>
    </row>
    <row r="238" spans="2:58" ht="16.5" thickTop="1">
      <c r="B238" s="18"/>
      <c r="C238" s="4"/>
      <c r="D238" s="4"/>
      <c r="E238" s="33"/>
      <c r="F238" s="5"/>
      <c r="G238" s="45"/>
      <c r="H238" s="45"/>
      <c r="I238" s="45"/>
      <c r="J238" s="46"/>
      <c r="K238" s="46"/>
      <c r="L238" s="46"/>
      <c r="M238" s="46"/>
      <c r="N238" s="46"/>
      <c r="O238" s="46"/>
      <c r="P238" s="46"/>
      <c r="AE238" s="4"/>
      <c r="AF238" s="4"/>
      <c r="AG238" s="4"/>
      <c r="AH238" s="4"/>
      <c r="AI238" s="4"/>
      <c r="AJ238" s="4"/>
      <c r="AK238" s="4"/>
      <c r="AL238" s="4"/>
      <c r="AM238" s="4"/>
      <c r="AN238" s="4"/>
      <c r="AO238" s="4"/>
      <c r="AP238" s="4"/>
      <c r="AQ238" s="4"/>
      <c r="AR238" s="4"/>
      <c r="AS238" s="4"/>
      <c r="AT238" s="4"/>
      <c r="AU238" s="4"/>
      <c r="AV238" s="4"/>
      <c r="AW238" s="4"/>
    </row>
    <row r="239" spans="2:58" ht="15.75">
      <c r="B239" s="18" t="s">
        <v>139</v>
      </c>
      <c r="C239" s="1"/>
      <c r="D239" s="1"/>
      <c r="E239" s="31"/>
      <c r="G239" s="46"/>
      <c r="H239" s="46"/>
      <c r="I239" s="46"/>
      <c r="J239" s="46"/>
      <c r="K239" s="46"/>
      <c r="L239" s="46"/>
      <c r="M239" s="46"/>
      <c r="N239" s="46"/>
      <c r="O239" s="46"/>
      <c r="P239" s="46"/>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row>
    <row r="240" spans="2:58" ht="15.75">
      <c r="B240" s="18" t="s">
        <v>140</v>
      </c>
      <c r="C240" s="1"/>
      <c r="D240" s="1"/>
      <c r="E240" s="31"/>
      <c r="G240" s="46"/>
      <c r="H240" s="46"/>
      <c r="I240" s="46"/>
      <c r="J240" s="46"/>
      <c r="K240" s="46"/>
      <c r="L240" s="46"/>
      <c r="M240" s="46"/>
      <c r="N240" s="46"/>
      <c r="O240" s="46"/>
      <c r="P240" s="46"/>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row>
    <row r="241" spans="2:90" ht="15.75">
      <c r="B241" s="18" t="s">
        <v>141</v>
      </c>
      <c r="C241" s="1"/>
      <c r="D241" s="1"/>
      <c r="E241" s="31"/>
      <c r="G241" s="46"/>
      <c r="H241" s="46"/>
      <c r="I241" s="46"/>
      <c r="J241" s="46"/>
      <c r="K241" s="46"/>
      <c r="L241" s="46"/>
      <c r="M241" s="46"/>
      <c r="N241" s="46"/>
      <c r="O241" s="46"/>
      <c r="P241" s="46"/>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row>
    <row r="242" spans="2:90" ht="15.75">
      <c r="B242" s="18"/>
      <c r="C242" s="1" t="s">
        <v>142</v>
      </c>
      <c r="D242" s="1"/>
      <c r="E242" s="31"/>
      <c r="G242" s="46"/>
      <c r="H242" s="46"/>
      <c r="I242" s="46"/>
      <c r="J242" s="46"/>
      <c r="K242" s="46"/>
      <c r="L242" s="46"/>
      <c r="M242" s="46"/>
      <c r="N242" s="46"/>
      <c r="O242" s="46"/>
      <c r="P242" s="46"/>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row>
    <row r="243" spans="2:90" ht="15.75">
      <c r="B243" s="18"/>
      <c r="C243" s="1" t="s">
        <v>143</v>
      </c>
      <c r="D243" s="1"/>
      <c r="E243" s="31"/>
      <c r="G243" s="46"/>
      <c r="H243" s="46"/>
      <c r="I243" s="46"/>
      <c r="J243" s="46"/>
      <c r="K243" s="46"/>
      <c r="L243" s="46"/>
      <c r="M243" s="46"/>
      <c r="N243" s="46"/>
      <c r="O243" s="46"/>
      <c r="P243" s="46"/>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row>
    <row r="244" spans="2:90" ht="15.75">
      <c r="B244" s="18" t="s">
        <v>144</v>
      </c>
      <c r="C244" s="43"/>
      <c r="D244" s="1"/>
      <c r="E244" s="31"/>
      <c r="G244" s="46"/>
      <c r="H244" s="46"/>
      <c r="I244" s="46"/>
      <c r="J244" s="46"/>
      <c r="K244" s="46"/>
      <c r="L244" s="46"/>
      <c r="M244" s="46"/>
      <c r="N244" s="46"/>
      <c r="O244" s="46"/>
      <c r="P244" s="46"/>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row>
    <row r="245" spans="2:90" ht="15.75">
      <c r="B245" s="18"/>
      <c r="C245" s="1" t="s">
        <v>145</v>
      </c>
      <c r="D245" s="1"/>
      <c r="E245" s="31"/>
      <c r="G245" s="46"/>
      <c r="H245" s="46"/>
      <c r="I245" s="46"/>
      <c r="J245" s="46"/>
      <c r="K245" s="46"/>
      <c r="L245" s="46"/>
      <c r="M245" s="46"/>
      <c r="N245" s="46"/>
      <c r="O245" s="46"/>
      <c r="P245" s="46"/>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row>
    <row r="246" spans="2:90" ht="15.75">
      <c r="B246" s="18" t="s">
        <v>146</v>
      </c>
      <c r="C246" s="43"/>
      <c r="D246" s="1"/>
      <c r="E246" s="31"/>
      <c r="G246" s="46"/>
      <c r="H246" s="46"/>
      <c r="I246" s="46"/>
      <c r="J246" s="46"/>
      <c r="K246" s="46"/>
      <c r="L246" s="46"/>
      <c r="M246" s="46"/>
      <c r="N246" s="46"/>
      <c r="O246" s="46"/>
      <c r="P246" s="46"/>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row>
    <row r="247" spans="2:90" ht="15.75">
      <c r="B247" s="18" t="s">
        <v>147</v>
      </c>
      <c r="C247" s="43"/>
      <c r="D247" s="1"/>
      <c r="E247" s="31"/>
      <c r="G247" s="46"/>
      <c r="H247" s="46"/>
      <c r="I247" s="46"/>
      <c r="J247" s="46"/>
      <c r="K247" s="46"/>
      <c r="L247" s="46"/>
      <c r="M247" s="46"/>
      <c r="N247" s="46"/>
      <c r="O247" s="46"/>
      <c r="P247" s="46"/>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row>
    <row r="248" spans="2:90" ht="15.75">
      <c r="B248" s="18" t="s">
        <v>148</v>
      </c>
      <c r="C248" s="43"/>
      <c r="D248" s="1"/>
      <c r="E248" s="31"/>
      <c r="G248" s="46"/>
      <c r="H248" s="46"/>
      <c r="I248" s="46"/>
      <c r="J248" s="46"/>
      <c r="K248" s="46"/>
      <c r="L248" s="46"/>
      <c r="M248" s="46"/>
      <c r="N248" s="46"/>
      <c r="O248" s="46"/>
      <c r="P248" s="46"/>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row>
    <row r="249" spans="2:90" ht="15.75">
      <c r="B249" s="18" t="s">
        <v>149</v>
      </c>
      <c r="C249" s="43"/>
      <c r="D249" s="1"/>
      <c r="E249" s="31"/>
      <c r="G249" s="46"/>
      <c r="H249" s="46"/>
      <c r="I249" s="46"/>
      <c r="J249" s="46"/>
      <c r="K249" s="46"/>
      <c r="L249" s="46"/>
      <c r="M249" s="46"/>
      <c r="N249" s="46"/>
      <c r="O249" s="46"/>
      <c r="P249" s="46"/>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row>
    <row r="250" spans="2:90" ht="15.75">
      <c r="B250" s="18"/>
      <c r="C250" s="43"/>
      <c r="D250" s="1"/>
      <c r="E250" s="31"/>
      <c r="G250" s="46"/>
      <c r="H250" s="46"/>
      <c r="I250" s="46"/>
      <c r="J250" s="46"/>
      <c r="K250" s="46"/>
      <c r="L250" s="46"/>
      <c r="M250" s="46"/>
      <c r="N250" s="46"/>
      <c r="O250" s="46"/>
      <c r="P250" s="46"/>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row>
    <row r="251" spans="2:90" ht="15.75">
      <c r="B251" s="18" t="s">
        <v>150</v>
      </c>
      <c r="C251" s="1"/>
      <c r="D251" s="1"/>
      <c r="E251" s="31"/>
      <c r="G251" s="46"/>
      <c r="H251" s="46"/>
      <c r="I251" s="46"/>
      <c r="J251" s="46"/>
      <c r="K251" s="46"/>
      <c r="L251" s="46"/>
      <c r="M251" s="46"/>
      <c r="N251" s="46"/>
      <c r="O251" s="46"/>
      <c r="P251" s="46"/>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row>
    <row r="252" spans="2:90" ht="15.75">
      <c r="B252" s="18"/>
      <c r="C252" s="64" t="s">
        <v>85</v>
      </c>
      <c r="D252" s="1"/>
      <c r="E252" s="31"/>
      <c r="G252" s="46"/>
      <c r="H252" s="46"/>
      <c r="I252" s="46"/>
      <c r="J252" s="46"/>
      <c r="K252" s="46"/>
      <c r="L252" s="46"/>
      <c r="M252" s="46"/>
      <c r="N252" s="46"/>
      <c r="O252" s="46"/>
      <c r="P252" s="46"/>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row>
    <row r="253" spans="2:90" ht="15.75">
      <c r="B253" s="18"/>
      <c r="C253" s="64"/>
      <c r="D253" s="1"/>
      <c r="E253" s="31"/>
      <c r="G253" s="46"/>
      <c r="H253" s="46"/>
      <c r="I253" s="46"/>
      <c r="J253" s="46"/>
      <c r="K253" s="46"/>
      <c r="L253" s="46"/>
      <c r="M253" s="46"/>
      <c r="N253" s="46"/>
      <c r="O253" s="46"/>
      <c r="P253" s="46"/>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row>
    <row r="254" spans="2:90" ht="16.5" thickBot="1">
      <c r="B254" s="4"/>
      <c r="C254" s="4"/>
      <c r="D254" s="4"/>
      <c r="E254" s="33"/>
      <c r="F254" s="5"/>
      <c r="G254" s="44"/>
      <c r="H254" s="46"/>
      <c r="I254" s="85" t="s">
        <v>129</v>
      </c>
      <c r="J254" s="46"/>
      <c r="K254" s="46"/>
      <c r="L254" s="47"/>
      <c r="M254" s="47"/>
      <c r="N254" s="46"/>
      <c r="O254" s="46"/>
      <c r="P254" s="46"/>
      <c r="Q254" s="47"/>
      <c r="AE254" s="4"/>
      <c r="AF254" s="4"/>
      <c r="AG254" s="4"/>
      <c r="AH254" s="4"/>
      <c r="AI254" s="4"/>
      <c r="AJ254" s="4"/>
      <c r="AK254" s="4"/>
      <c r="AL254" s="4"/>
      <c r="AM254" s="4"/>
      <c r="AN254" s="4"/>
      <c r="AO254" s="4"/>
      <c r="AP254" s="4"/>
      <c r="AQ254" s="4"/>
      <c r="AR254" s="4"/>
      <c r="AS254" s="4"/>
      <c r="AT254" s="4"/>
      <c r="AU254" s="4"/>
      <c r="AV254" s="4"/>
      <c r="AW254" s="4"/>
    </row>
    <row r="255" spans="2:90" ht="25.5" customHeight="1" thickTop="1" thickBot="1">
      <c r="B255" s="17" t="s">
        <v>40</v>
      </c>
      <c r="C255" s="17" t="s">
        <v>70</v>
      </c>
      <c r="D255" s="17" t="s">
        <v>42</v>
      </c>
      <c r="E255" s="36" t="s">
        <v>43</v>
      </c>
      <c r="G255" s="44"/>
      <c r="H255" s="44"/>
      <c r="I255" s="86" t="s">
        <v>32</v>
      </c>
      <c r="J255" s="87" t="s">
        <v>33</v>
      </c>
      <c r="K255" s="88" t="s">
        <v>34</v>
      </c>
      <c r="L255" s="89" t="s">
        <v>35</v>
      </c>
      <c r="M255" s="44"/>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row>
    <row r="256" spans="2:90" ht="16.5" thickTop="1">
      <c r="B256" s="1"/>
      <c r="C256" s="1"/>
      <c r="D256" s="1"/>
      <c r="E256" s="31"/>
      <c r="G256" s="44"/>
      <c r="H256" s="44"/>
      <c r="I256" s="44"/>
      <c r="J256" s="44"/>
      <c r="K256" s="44"/>
      <c r="L256" s="44"/>
      <c r="M256" s="44"/>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row>
    <row r="257" spans="2:58" ht="24" customHeight="1">
      <c r="B257" s="15" t="s">
        <v>393</v>
      </c>
      <c r="C257" s="15">
        <v>7</v>
      </c>
      <c r="D257" s="16">
        <v>0</v>
      </c>
      <c r="E257" s="26">
        <v>1365</v>
      </c>
      <c r="F257" s="29">
        <f>IF(ISBLANK(E257),0,IF(E257=Answers!E257,1,-1))</f>
        <v>1</v>
      </c>
      <c r="G257" s="44"/>
      <c r="H257" s="44"/>
      <c r="I257" s="62">
        <v>5</v>
      </c>
      <c r="J257" s="62">
        <v>4</v>
      </c>
      <c r="K257" s="62">
        <v>0</v>
      </c>
      <c r="L257" s="62">
        <v>2</v>
      </c>
      <c r="M257" s="44"/>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X257" s="1"/>
      <c r="AY257" s="1"/>
      <c r="AZ257" s="1"/>
      <c r="BA257" s="1"/>
      <c r="BB257" s="1"/>
      <c r="BC257" s="1"/>
      <c r="BD257" s="1"/>
      <c r="BE257" s="1"/>
      <c r="BF257" s="1"/>
    </row>
    <row r="258" spans="2:58" ht="15.75">
      <c r="B258" s="1"/>
      <c r="C258" s="1"/>
      <c r="D258" s="1"/>
      <c r="E258" s="31"/>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X258" s="1"/>
      <c r="AY258" s="1"/>
      <c r="AZ258" s="1"/>
      <c r="BA258" s="1"/>
      <c r="BB258" s="1"/>
      <c r="BC258" s="1"/>
      <c r="BD258" s="1"/>
      <c r="BE258" s="1"/>
      <c r="BF258" s="1"/>
    </row>
    <row r="259" spans="2:58" ht="23.25">
      <c r="B259" s="15">
        <v>101</v>
      </c>
      <c r="C259" s="15">
        <v>6</v>
      </c>
      <c r="D259" s="16">
        <v>12</v>
      </c>
      <c r="E259" s="26">
        <f>ROUND(('草稿-Questions'!EH5-'草稿-Questions'!EI5*1000000)/1000000,0)</f>
        <v>1365</v>
      </c>
      <c r="F259" s="29">
        <f>IF(ISBLANK(E259),0,IF(E259=Answers!E259,1,-1))</f>
        <v>1</v>
      </c>
      <c r="G259" s="44"/>
      <c r="H259" s="44"/>
      <c r="I259" s="62">
        <v>0</v>
      </c>
      <c r="J259" s="62">
        <v>4</v>
      </c>
      <c r="K259" s="62">
        <v>0</v>
      </c>
      <c r="L259" s="62">
        <v>4</v>
      </c>
      <c r="M259" s="44"/>
      <c r="N259" s="44"/>
      <c r="O259" s="44"/>
      <c r="P259" s="44"/>
      <c r="Q259" s="44"/>
      <c r="R259" s="44"/>
      <c r="S259" s="44"/>
      <c r="T259" s="44"/>
      <c r="U259" s="44"/>
      <c r="V259" s="44"/>
      <c r="W259" s="44"/>
      <c r="X259" s="44"/>
      <c r="Y259" s="44"/>
      <c r="Z259" s="44"/>
      <c r="AA259" s="44"/>
      <c r="AB259" s="44"/>
      <c r="AC259" s="44"/>
      <c r="AD259" s="44"/>
      <c r="AE259" s="44"/>
      <c r="AF259" s="44"/>
      <c r="AG259" s="44"/>
      <c r="AH259" s="44"/>
      <c r="AX259" s="1"/>
      <c r="AY259" s="1"/>
      <c r="AZ259" s="1"/>
      <c r="BA259" s="1"/>
      <c r="BB259" s="1"/>
      <c r="BC259" s="1"/>
      <c r="BD259" s="1"/>
      <c r="BE259" s="1"/>
      <c r="BF259" s="1"/>
    </row>
    <row r="260" spans="2:58" ht="23.25">
      <c r="B260" s="15">
        <f t="shared" ref="B260:B278" si="4">B259+1</f>
        <v>102</v>
      </c>
      <c r="C260" s="15">
        <v>6</v>
      </c>
      <c r="D260" s="16">
        <v>12</v>
      </c>
      <c r="E260" s="26">
        <f>ROUND(('草稿-Questions'!EH6-'草稿-Questions'!EI6*1000000)/1000000,0)</f>
        <v>1386</v>
      </c>
      <c r="F260" s="29">
        <f>IF(ISBLANK(E260),0,IF(E260=Answers!E260,1,-1))</f>
        <v>1</v>
      </c>
      <c r="G260" s="44"/>
      <c r="H260" s="44"/>
      <c r="I260" s="62">
        <v>4</v>
      </c>
      <c r="J260" s="62">
        <v>0</v>
      </c>
      <c r="K260" s="62">
        <v>4</v>
      </c>
      <c r="L260" s="62">
        <v>3</v>
      </c>
      <c r="M260" s="44"/>
      <c r="N260" s="44"/>
      <c r="O260" s="44"/>
      <c r="P260" s="44"/>
      <c r="Q260" s="44"/>
      <c r="R260" s="44"/>
      <c r="S260" s="44"/>
      <c r="T260" s="44"/>
      <c r="U260" s="44"/>
      <c r="V260" s="44"/>
      <c r="W260" s="44"/>
      <c r="X260" s="44"/>
      <c r="Y260" s="44"/>
      <c r="Z260" s="44"/>
      <c r="AA260" s="44"/>
      <c r="AB260" s="44"/>
      <c r="AC260" s="44"/>
      <c r="AD260" s="44"/>
      <c r="AE260" s="44"/>
      <c r="AF260" s="44"/>
      <c r="AG260" s="44"/>
      <c r="AH260" s="44"/>
      <c r="AX260" s="1"/>
      <c r="AY260" s="1"/>
      <c r="AZ260" s="1"/>
      <c r="BA260" s="1"/>
      <c r="BB260" s="1"/>
      <c r="BC260" s="1"/>
      <c r="BD260" s="1"/>
      <c r="BE260" s="1"/>
      <c r="BF260" s="1"/>
    </row>
    <row r="261" spans="2:58" ht="23.25">
      <c r="B261" s="15">
        <f t="shared" si="4"/>
        <v>103</v>
      </c>
      <c r="C261" s="15">
        <v>6</v>
      </c>
      <c r="D261" s="16">
        <v>12</v>
      </c>
      <c r="E261" s="26">
        <f>ROUND(('草稿-Questions'!EH7-'草稿-Questions'!EI7*1000000)/1000000,0)</f>
        <v>1371</v>
      </c>
      <c r="F261" s="29">
        <f>IF(ISBLANK(E261),0,IF(E261=Answers!E261,1,-1))</f>
        <v>1</v>
      </c>
      <c r="G261" s="44"/>
      <c r="H261" s="44"/>
      <c r="I261" s="62">
        <v>5</v>
      </c>
      <c r="J261" s="62">
        <v>1</v>
      </c>
      <c r="K261" s="62">
        <v>2</v>
      </c>
      <c r="L261" s="62">
        <v>0</v>
      </c>
      <c r="M261" s="44"/>
      <c r="N261" s="44"/>
      <c r="O261" s="44"/>
      <c r="P261" s="44"/>
      <c r="Q261" s="44"/>
      <c r="R261" s="44"/>
      <c r="S261" s="44"/>
      <c r="T261" s="44"/>
      <c r="U261" s="44"/>
      <c r="V261" s="44"/>
      <c r="W261" s="44"/>
      <c r="X261" s="44"/>
      <c r="Y261" s="44"/>
      <c r="Z261" s="44"/>
      <c r="AA261" s="44"/>
      <c r="AB261" s="44"/>
      <c r="AC261" s="44"/>
      <c r="AD261" s="44"/>
      <c r="AE261" s="44"/>
      <c r="AF261" s="44"/>
      <c r="AG261" s="44"/>
      <c r="AH261" s="44"/>
      <c r="AX261" s="1"/>
      <c r="AY261" s="1"/>
      <c r="AZ261" s="1"/>
      <c r="BA261" s="1"/>
      <c r="BB261" s="1"/>
      <c r="BC261" s="1"/>
      <c r="BD261" s="1"/>
      <c r="BE261" s="1"/>
      <c r="BF261" s="1"/>
    </row>
    <row r="262" spans="2:58" ht="23.25">
      <c r="B262" s="15">
        <f t="shared" si="4"/>
        <v>104</v>
      </c>
      <c r="C262" s="15">
        <v>6</v>
      </c>
      <c r="D262" s="16">
        <v>12</v>
      </c>
      <c r="E262" s="26">
        <f>ROUND(('草稿-Questions'!EH8-'草稿-Questions'!EI8*1000000)/1000000,0)</f>
        <v>1389</v>
      </c>
      <c r="F262" s="29">
        <f>IF(ISBLANK(E262),0,IF(E262=Answers!E262,1,-1))</f>
        <v>1</v>
      </c>
      <c r="G262" s="44"/>
      <c r="H262" s="44"/>
      <c r="I262" s="62">
        <v>2</v>
      </c>
      <c r="J262" s="62">
        <v>4</v>
      </c>
      <c r="K262" s="62">
        <v>5</v>
      </c>
      <c r="L262" s="62">
        <v>2</v>
      </c>
      <c r="M262" s="44"/>
      <c r="N262" s="44"/>
      <c r="O262" s="44"/>
      <c r="P262" s="44"/>
      <c r="Q262" s="44"/>
      <c r="R262" s="44"/>
      <c r="S262" s="44"/>
      <c r="T262" s="44"/>
      <c r="U262" s="44"/>
      <c r="V262" s="44"/>
      <c r="W262" s="44"/>
      <c r="X262" s="44"/>
      <c r="Y262" s="44"/>
      <c r="Z262" s="44"/>
      <c r="AA262" s="44"/>
      <c r="AB262" s="44"/>
      <c r="AC262" s="44"/>
      <c r="AD262" s="44"/>
      <c r="AE262" s="44"/>
      <c r="AF262" s="44"/>
      <c r="AG262" s="44"/>
      <c r="AH262" s="44"/>
      <c r="AX262" s="1"/>
      <c r="AY262" s="1"/>
      <c r="AZ262" s="1"/>
      <c r="BA262" s="1"/>
      <c r="BB262" s="1"/>
      <c r="BC262" s="1"/>
      <c r="BD262" s="1"/>
      <c r="BE262" s="1"/>
      <c r="BF262" s="1"/>
    </row>
    <row r="263" spans="2:58" ht="23.25">
      <c r="B263" s="15">
        <f t="shared" si="4"/>
        <v>105</v>
      </c>
      <c r="C263" s="15">
        <v>6</v>
      </c>
      <c r="D263" s="16">
        <v>12</v>
      </c>
      <c r="E263" s="26">
        <f>ROUND(('草稿-Questions'!EH9-'草稿-Questions'!EI9*1000000)/1000000,0)</f>
        <v>1386</v>
      </c>
      <c r="F263" s="29">
        <f>IF(ISBLANK(E263),0,IF(E263=Answers!E263,1,-1))</f>
        <v>1</v>
      </c>
      <c r="G263" s="44"/>
      <c r="H263" s="44"/>
      <c r="I263" s="62">
        <v>0</v>
      </c>
      <c r="J263" s="62">
        <v>5</v>
      </c>
      <c r="K263" s="62">
        <v>4</v>
      </c>
      <c r="L263" s="62">
        <v>3</v>
      </c>
      <c r="M263" s="44"/>
      <c r="N263" s="44"/>
      <c r="O263" s="44"/>
      <c r="P263" s="44"/>
      <c r="Q263" s="44"/>
      <c r="R263" s="44"/>
      <c r="S263" s="44"/>
      <c r="T263" s="44"/>
      <c r="U263" s="44"/>
      <c r="V263" s="44"/>
      <c r="W263" s="44"/>
      <c r="X263" s="44"/>
      <c r="Y263" s="44"/>
      <c r="Z263" s="44"/>
      <c r="AA263" s="44"/>
      <c r="AB263" s="44"/>
      <c r="AC263" s="44"/>
      <c r="AD263" s="44"/>
      <c r="AE263" s="44"/>
      <c r="AF263" s="44"/>
      <c r="AG263" s="44"/>
      <c r="AH263" s="44"/>
      <c r="AX263" s="1"/>
      <c r="AY263" s="1"/>
      <c r="AZ263" s="1"/>
      <c r="BA263" s="1"/>
      <c r="BB263" s="1"/>
      <c r="BC263" s="1"/>
      <c r="BD263" s="1"/>
      <c r="BE263" s="1"/>
      <c r="BF263" s="1"/>
    </row>
    <row r="264" spans="2:58" ht="23.25">
      <c r="B264" s="15">
        <f t="shared" si="4"/>
        <v>106</v>
      </c>
      <c r="C264" s="15">
        <v>6</v>
      </c>
      <c r="D264" s="16">
        <v>12</v>
      </c>
      <c r="E264" s="26">
        <f>ROUND(('草稿-Questions'!EH10-'草稿-Questions'!EI10*1000000)/1000000,0)</f>
        <v>1370</v>
      </c>
      <c r="F264" s="29">
        <f>IF(ISBLANK(E264),0,IF(E264=Answers!E264,1,-1))</f>
        <v>1</v>
      </c>
      <c r="G264" s="44"/>
      <c r="H264" s="44"/>
      <c r="I264" s="62">
        <v>1</v>
      </c>
      <c r="J264" s="62">
        <v>5</v>
      </c>
      <c r="K264" s="62">
        <v>1</v>
      </c>
      <c r="L264" s="62">
        <v>2</v>
      </c>
      <c r="M264" s="44"/>
      <c r="N264" s="44"/>
      <c r="O264" s="44"/>
      <c r="P264" s="44"/>
      <c r="Q264" s="44"/>
      <c r="R264" s="44"/>
      <c r="S264" s="44"/>
      <c r="T264" s="44"/>
      <c r="U264" s="44"/>
      <c r="V264" s="44"/>
      <c r="W264" s="44"/>
      <c r="X264" s="44"/>
      <c r="Y264" s="44"/>
      <c r="Z264" s="44"/>
      <c r="AA264" s="44"/>
      <c r="AB264" s="44"/>
      <c r="AC264" s="44"/>
      <c r="AD264" s="44"/>
      <c r="AE264" s="44"/>
      <c r="AF264" s="44"/>
      <c r="AG264" s="44"/>
      <c r="AH264" s="44"/>
      <c r="AX264" s="1"/>
      <c r="AY264" s="1"/>
      <c r="AZ264" s="1"/>
      <c r="BA264" s="1"/>
      <c r="BB264" s="1"/>
      <c r="BC264" s="1"/>
      <c r="BD264" s="1"/>
      <c r="BE264" s="1"/>
      <c r="BF264" s="1"/>
    </row>
    <row r="265" spans="2:58" ht="23.25">
      <c r="B265" s="15">
        <f t="shared" si="4"/>
        <v>107</v>
      </c>
      <c r="C265" s="15">
        <v>6</v>
      </c>
      <c r="D265" s="16">
        <v>12</v>
      </c>
      <c r="E265" s="26">
        <f>ROUND(('草稿-Questions'!EH11-'草稿-Questions'!EI11*1000000)/1000000,0)</f>
        <v>1389</v>
      </c>
      <c r="F265" s="29">
        <f>IF(ISBLANK(E265),0,IF(E265=Answers!E265,1,-1))</f>
        <v>1</v>
      </c>
      <c r="G265" s="44"/>
      <c r="H265" s="44"/>
      <c r="I265" s="62">
        <v>3</v>
      </c>
      <c r="J265" s="62">
        <v>4</v>
      </c>
      <c r="K265" s="62">
        <v>5</v>
      </c>
      <c r="L265" s="62">
        <v>2</v>
      </c>
      <c r="M265" s="44"/>
      <c r="N265" s="44"/>
      <c r="O265" s="44"/>
      <c r="P265" s="44"/>
      <c r="Q265" s="44"/>
      <c r="R265" s="44"/>
      <c r="S265" s="44"/>
      <c r="T265" s="44"/>
      <c r="U265" s="44"/>
      <c r="V265" s="44"/>
      <c r="W265" s="44"/>
      <c r="X265" s="44"/>
      <c r="Y265" s="44"/>
      <c r="Z265" s="44"/>
      <c r="AA265" s="44"/>
      <c r="AB265" s="44"/>
      <c r="AC265" s="44"/>
      <c r="AD265" s="44"/>
      <c r="AE265" s="44"/>
      <c r="AF265" s="44"/>
      <c r="AG265" s="44"/>
      <c r="AH265" s="44"/>
      <c r="AX265" s="1"/>
      <c r="AY265" s="1"/>
      <c r="AZ265" s="1"/>
      <c r="BA265" s="1"/>
      <c r="BB265" s="1"/>
      <c r="BC265" s="1"/>
      <c r="BD265" s="1"/>
      <c r="BE265" s="1"/>
      <c r="BF265" s="1"/>
    </row>
    <row r="266" spans="2:58" ht="23.25">
      <c r="B266" s="15">
        <f t="shared" si="4"/>
        <v>108</v>
      </c>
      <c r="C266" s="15">
        <v>6</v>
      </c>
      <c r="D266" s="16">
        <v>12</v>
      </c>
      <c r="E266" s="26">
        <f>ROUND(('草稿-Questions'!EH12-'草稿-Questions'!EI12*1000000)/1000000,0)</f>
        <v>1365</v>
      </c>
      <c r="F266" s="29">
        <f>IF(ISBLANK(E266),0,IF(E266=Answers!E266,1,-1))</f>
        <v>1</v>
      </c>
      <c r="G266" s="44"/>
      <c r="H266" s="44"/>
      <c r="I266" s="62">
        <v>2</v>
      </c>
      <c r="J266" s="62">
        <v>0</v>
      </c>
      <c r="K266" s="62">
        <v>0</v>
      </c>
      <c r="L266" s="62">
        <v>2</v>
      </c>
      <c r="M266" s="44"/>
      <c r="N266" s="44"/>
      <c r="O266" s="44"/>
      <c r="P266" s="44"/>
      <c r="Q266" s="44"/>
      <c r="R266" s="44"/>
      <c r="S266" s="44"/>
      <c r="T266" s="44"/>
      <c r="U266" s="44"/>
      <c r="V266" s="44"/>
      <c r="W266" s="44"/>
      <c r="X266" s="44"/>
      <c r="Y266" s="44"/>
      <c r="Z266" s="44"/>
      <c r="AA266" s="44"/>
      <c r="AB266" s="44"/>
      <c r="AC266" s="44"/>
      <c r="AD266" s="44"/>
      <c r="AE266" s="44"/>
      <c r="AF266" s="44"/>
      <c r="AG266" s="44"/>
      <c r="AH266" s="44"/>
      <c r="AX266" s="1"/>
      <c r="AY266" s="1"/>
      <c r="AZ266" s="1"/>
      <c r="BA266" s="1"/>
      <c r="BB266" s="1"/>
      <c r="BC266" s="1"/>
      <c r="BD266" s="1"/>
      <c r="BE266" s="1"/>
      <c r="BF266" s="1"/>
    </row>
    <row r="267" spans="2:58" ht="23.25">
      <c r="B267" s="15">
        <f t="shared" si="4"/>
        <v>109</v>
      </c>
      <c r="C267" s="15">
        <v>6</v>
      </c>
      <c r="D267" s="16">
        <v>12</v>
      </c>
      <c r="E267" s="26">
        <f>ROUND(('草稿-Questions'!EH13-'草稿-Questions'!EI13*1000000)/1000000,0)</f>
        <v>1365</v>
      </c>
      <c r="F267" s="29">
        <f>IF(ISBLANK(E267),0,IF(E267=Answers!E267,1,-1))</f>
        <v>1</v>
      </c>
      <c r="G267" s="44"/>
      <c r="H267" s="44"/>
      <c r="I267" s="62">
        <v>2</v>
      </c>
      <c r="J267" s="62">
        <v>2</v>
      </c>
      <c r="K267" s="62">
        <v>0</v>
      </c>
      <c r="L267" s="62">
        <v>1</v>
      </c>
      <c r="M267" s="44"/>
      <c r="N267" s="44"/>
      <c r="O267" s="44"/>
      <c r="P267" s="44"/>
      <c r="Q267" s="44"/>
      <c r="R267" s="44"/>
      <c r="S267" s="44"/>
      <c r="T267" s="44"/>
      <c r="U267" s="44"/>
      <c r="V267" s="44"/>
      <c r="W267" s="44"/>
      <c r="X267" s="44"/>
      <c r="Y267" s="44"/>
      <c r="Z267" s="44"/>
      <c r="AA267" s="44"/>
      <c r="AB267" s="44"/>
      <c r="AC267" s="44"/>
      <c r="AD267" s="44"/>
      <c r="AE267" s="44"/>
      <c r="AF267" s="44"/>
      <c r="AG267" s="44"/>
      <c r="AH267" s="44"/>
      <c r="AX267" s="1"/>
      <c r="AY267" s="1"/>
      <c r="AZ267" s="1"/>
      <c r="BA267" s="1"/>
      <c r="BB267" s="1"/>
      <c r="BC267" s="1"/>
      <c r="BD267" s="1"/>
      <c r="BE267" s="1"/>
      <c r="BF267" s="1"/>
    </row>
    <row r="268" spans="2:58" ht="23.25">
      <c r="B268" s="15">
        <f t="shared" si="4"/>
        <v>110</v>
      </c>
      <c r="C268" s="15">
        <v>6</v>
      </c>
      <c r="D268" s="16">
        <v>12</v>
      </c>
      <c r="E268" s="26">
        <f>ROUND(('草稿-Questions'!EH14-'草稿-Questions'!EI14*1000000)/1000000,0)</f>
        <v>1384</v>
      </c>
      <c r="F268" s="29">
        <f>IF(ISBLANK(E268),0,IF(E268=Answers!E268,1,-1))</f>
        <v>1</v>
      </c>
      <c r="G268" s="44"/>
      <c r="H268" s="44"/>
      <c r="I268" s="62">
        <v>2</v>
      </c>
      <c r="J268" s="62">
        <v>0</v>
      </c>
      <c r="K268" s="62">
        <v>4</v>
      </c>
      <c r="L268" s="62">
        <v>0</v>
      </c>
      <c r="M268" s="44"/>
      <c r="N268" s="44"/>
      <c r="O268" s="44"/>
      <c r="P268" s="44"/>
      <c r="Q268" s="44"/>
      <c r="R268" s="44"/>
      <c r="S268" s="44"/>
      <c r="T268" s="44"/>
      <c r="U268" s="44"/>
      <c r="V268" s="44"/>
      <c r="W268" s="44"/>
      <c r="X268" s="44"/>
      <c r="Y268" s="44"/>
      <c r="Z268" s="44"/>
      <c r="AA268" s="44"/>
      <c r="AB268" s="44"/>
      <c r="AC268" s="44"/>
      <c r="AD268" s="44"/>
      <c r="AE268" s="44"/>
      <c r="AF268" s="44"/>
      <c r="AG268" s="44"/>
      <c r="AH268" s="44"/>
      <c r="AX268" s="1"/>
      <c r="AY268" s="1"/>
      <c r="AZ268" s="1"/>
      <c r="BA268" s="1"/>
      <c r="BB268" s="1"/>
      <c r="BC268" s="1"/>
      <c r="BD268" s="1"/>
      <c r="BE268" s="1"/>
      <c r="BF268" s="1"/>
    </row>
    <row r="269" spans="2:58" ht="23.25">
      <c r="B269" s="15">
        <f t="shared" si="4"/>
        <v>111</v>
      </c>
      <c r="C269" s="15">
        <v>6</v>
      </c>
      <c r="D269" s="16">
        <v>12</v>
      </c>
      <c r="E269" s="26">
        <f>ROUND(('草稿-Questions'!EH15-'草稿-Questions'!EI15*1000000)/1000000,0)</f>
        <v>1384</v>
      </c>
      <c r="F269" s="29">
        <f>IF(ISBLANK(E269),0,IF(E269=Answers!E269,1,-1))</f>
        <v>1</v>
      </c>
      <c r="G269" s="44"/>
      <c r="H269" s="44"/>
      <c r="I269" s="62">
        <v>0</v>
      </c>
      <c r="J269" s="62">
        <v>3</v>
      </c>
      <c r="K269" s="62">
        <v>4</v>
      </c>
      <c r="L269" s="62">
        <v>2</v>
      </c>
      <c r="M269" s="44"/>
      <c r="N269" s="44"/>
      <c r="O269" s="44"/>
      <c r="P269" s="44"/>
      <c r="Q269" s="44"/>
      <c r="R269" s="44"/>
      <c r="S269" s="44"/>
      <c r="T269" s="44"/>
      <c r="U269" s="44"/>
      <c r="V269" s="44"/>
      <c r="W269" s="44"/>
      <c r="X269" s="44"/>
      <c r="Y269" s="44"/>
      <c r="Z269" s="44"/>
      <c r="AA269" s="44"/>
      <c r="AB269" s="44"/>
      <c r="AC269" s="44"/>
      <c r="AD269" s="44"/>
      <c r="AE269" s="44"/>
      <c r="AF269" s="44"/>
      <c r="AG269" s="44"/>
      <c r="AH269" s="44"/>
      <c r="AX269" s="1"/>
      <c r="AY269" s="1"/>
      <c r="AZ269" s="1"/>
      <c r="BA269" s="1"/>
      <c r="BB269" s="1"/>
      <c r="BC269" s="1"/>
      <c r="BD269" s="1"/>
      <c r="BE269" s="1"/>
      <c r="BF269" s="1"/>
    </row>
    <row r="270" spans="2:58" ht="23.25">
      <c r="B270" s="15">
        <f t="shared" si="4"/>
        <v>112</v>
      </c>
      <c r="C270" s="15">
        <v>6</v>
      </c>
      <c r="D270" s="16">
        <v>12</v>
      </c>
      <c r="E270" s="26">
        <f>ROUND(('草稿-Questions'!EH16-'草稿-Questions'!EI16*1000000)/1000000,0)</f>
        <v>1365</v>
      </c>
      <c r="F270" s="29">
        <f>IF(ISBLANK(E270),0,IF(E270=Answers!E270,1,-1))</f>
        <v>1</v>
      </c>
      <c r="G270" s="44"/>
      <c r="H270" s="44"/>
      <c r="I270" s="62">
        <v>3</v>
      </c>
      <c r="J270" s="62">
        <v>4</v>
      </c>
      <c r="K270" s="62">
        <v>0</v>
      </c>
      <c r="L270" s="62">
        <v>2</v>
      </c>
      <c r="M270" s="44"/>
      <c r="N270" s="44"/>
      <c r="O270" s="44"/>
      <c r="P270" s="44"/>
      <c r="Q270" s="44"/>
      <c r="R270" s="44"/>
      <c r="S270" s="44"/>
      <c r="T270" s="44"/>
      <c r="U270" s="44"/>
      <c r="V270" s="44"/>
      <c r="W270" s="44"/>
      <c r="X270" s="44"/>
      <c r="Y270" s="44"/>
      <c r="Z270" s="44"/>
      <c r="AA270" s="44"/>
      <c r="AB270" s="44"/>
      <c r="AC270" s="44"/>
      <c r="AD270" s="44"/>
      <c r="AE270" s="44"/>
      <c r="AF270" s="44"/>
      <c r="AG270" s="44"/>
      <c r="AH270" s="44"/>
      <c r="AX270" s="1"/>
      <c r="AY270" s="1"/>
      <c r="AZ270" s="1"/>
      <c r="BA270" s="1"/>
      <c r="BB270" s="1"/>
      <c r="BC270" s="1"/>
      <c r="BD270" s="1"/>
      <c r="BE270" s="1"/>
      <c r="BF270" s="1"/>
    </row>
    <row r="271" spans="2:58" ht="23.25">
      <c r="B271" s="15">
        <f t="shared" si="4"/>
        <v>113</v>
      </c>
      <c r="C271" s="15">
        <v>6</v>
      </c>
      <c r="D271" s="16">
        <v>12</v>
      </c>
      <c r="E271" s="26">
        <f>ROUND(('草稿-Questions'!EH17-'草稿-Questions'!EI17*1000000)/1000000,0)</f>
        <v>1391</v>
      </c>
      <c r="F271" s="29">
        <f>IF(ISBLANK(E271),0,IF(E271=Answers!E271,1,-1))</f>
        <v>1</v>
      </c>
      <c r="G271" s="44"/>
      <c r="H271" s="44"/>
      <c r="I271" s="62">
        <v>2</v>
      </c>
      <c r="J271" s="62">
        <v>4</v>
      </c>
      <c r="K271" s="62">
        <v>5</v>
      </c>
      <c r="L271" s="62">
        <v>3</v>
      </c>
      <c r="M271" s="44"/>
      <c r="N271" s="44"/>
      <c r="O271" s="44"/>
      <c r="P271" s="44"/>
      <c r="Q271" s="44"/>
      <c r="R271" s="44"/>
      <c r="S271" s="44"/>
      <c r="T271" s="44"/>
      <c r="U271" s="44"/>
      <c r="V271" s="44"/>
      <c r="W271" s="44"/>
      <c r="X271" s="44"/>
      <c r="Y271" s="44"/>
      <c r="Z271" s="44"/>
      <c r="AA271" s="44"/>
      <c r="AB271" s="44"/>
      <c r="AC271" s="44"/>
      <c r="AD271" s="44"/>
      <c r="AE271" s="44"/>
      <c r="AF271" s="44"/>
      <c r="AG271" s="44"/>
      <c r="AH271" s="44"/>
      <c r="AX271" s="1"/>
      <c r="AY271" s="1"/>
      <c r="AZ271" s="1"/>
      <c r="BA271" s="1"/>
      <c r="BB271" s="1"/>
      <c r="BC271" s="1"/>
      <c r="BD271" s="1"/>
      <c r="BE271" s="1"/>
      <c r="BF271" s="1"/>
    </row>
    <row r="272" spans="2:58" ht="23.25">
      <c r="B272" s="15">
        <f t="shared" si="4"/>
        <v>114</v>
      </c>
      <c r="C272" s="15">
        <v>6</v>
      </c>
      <c r="D272" s="16">
        <v>12</v>
      </c>
      <c r="E272" s="26">
        <f>ROUND(('草稿-Questions'!EH18-'草稿-Questions'!EI18*1000000)/1000000,0)</f>
        <v>1386</v>
      </c>
      <c r="F272" s="29">
        <f>IF(ISBLANK(E272),0,IF(E272=Answers!E272,1,-1))</f>
        <v>1</v>
      </c>
      <c r="G272" s="44"/>
      <c r="H272" s="44"/>
      <c r="I272" s="62">
        <v>0</v>
      </c>
      <c r="J272" s="62">
        <v>1</v>
      </c>
      <c r="K272" s="62">
        <v>4</v>
      </c>
      <c r="L272" s="62">
        <v>3</v>
      </c>
      <c r="M272" s="44"/>
      <c r="N272" s="44"/>
      <c r="O272" s="44"/>
      <c r="P272" s="44"/>
      <c r="Q272" s="44"/>
      <c r="R272" s="44"/>
      <c r="S272" s="44"/>
      <c r="T272" s="44"/>
      <c r="U272" s="44"/>
      <c r="V272" s="44"/>
      <c r="W272" s="44"/>
      <c r="X272" s="44"/>
      <c r="Y272" s="44"/>
      <c r="Z272" s="44"/>
      <c r="AA272" s="44"/>
      <c r="AB272" s="44"/>
      <c r="AC272" s="44"/>
      <c r="AD272" s="44"/>
      <c r="AE272" s="44"/>
      <c r="AF272" s="44"/>
      <c r="AG272" s="44"/>
      <c r="AH272" s="44"/>
      <c r="AX272" s="1"/>
      <c r="AY272" s="1"/>
      <c r="AZ272" s="1"/>
      <c r="BA272" s="1"/>
      <c r="BB272" s="1"/>
      <c r="BC272" s="1"/>
      <c r="BD272" s="1"/>
      <c r="BE272" s="1"/>
      <c r="BF272" s="1"/>
    </row>
    <row r="273" spans="2:58" ht="23.25">
      <c r="B273" s="15">
        <f t="shared" si="4"/>
        <v>115</v>
      </c>
      <c r="C273" s="15">
        <v>6</v>
      </c>
      <c r="D273" s="16">
        <v>12</v>
      </c>
      <c r="E273" s="26">
        <f>ROUND(('草稿-Questions'!EH19-'草稿-Questions'!EI19*1000000)/1000000,0)</f>
        <v>1372</v>
      </c>
      <c r="F273" s="29">
        <f>IF(ISBLANK(E273),0,IF(E273=Answers!E273,1,-1))</f>
        <v>1</v>
      </c>
      <c r="G273" s="44"/>
      <c r="H273" s="44"/>
      <c r="I273" s="62">
        <v>3</v>
      </c>
      <c r="J273" s="62">
        <v>2</v>
      </c>
      <c r="K273" s="62">
        <v>1</v>
      </c>
      <c r="L273" s="62">
        <v>4</v>
      </c>
      <c r="M273" s="44"/>
      <c r="N273" s="44"/>
      <c r="O273" s="44"/>
      <c r="P273" s="44"/>
      <c r="Q273" s="44"/>
      <c r="R273" s="44"/>
      <c r="S273" s="44"/>
      <c r="T273" s="44"/>
      <c r="U273" s="44"/>
      <c r="V273" s="44"/>
      <c r="W273" s="44"/>
      <c r="X273" s="44"/>
      <c r="Y273" s="44"/>
      <c r="Z273" s="44"/>
      <c r="AA273" s="44"/>
      <c r="AB273" s="44"/>
      <c r="AC273" s="44"/>
      <c r="AD273" s="44"/>
      <c r="AE273" s="44"/>
      <c r="AF273" s="44"/>
      <c r="AG273" s="44"/>
      <c r="AH273" s="44"/>
      <c r="AX273" s="1"/>
      <c r="AY273" s="1"/>
      <c r="AZ273" s="1"/>
      <c r="BA273" s="1"/>
      <c r="BB273" s="1"/>
      <c r="BC273" s="1"/>
      <c r="BD273" s="1"/>
      <c r="BE273" s="1"/>
      <c r="BF273" s="1"/>
    </row>
    <row r="274" spans="2:58" ht="23.25">
      <c r="B274" s="15">
        <f t="shared" si="4"/>
        <v>116</v>
      </c>
      <c r="C274" s="15">
        <v>6</v>
      </c>
      <c r="D274" s="16">
        <v>12</v>
      </c>
      <c r="E274" s="26">
        <f>ROUND(('草稿-Questions'!EH20-'草稿-Questions'!EI20*1000000)/1000000,0)</f>
        <v>1377</v>
      </c>
      <c r="F274" s="29">
        <f>IF(ISBLANK(E274),0,IF(E274=Answers!E274,1,-1))</f>
        <v>1</v>
      </c>
      <c r="G274" s="44"/>
      <c r="H274" s="44"/>
      <c r="I274" s="62">
        <v>2</v>
      </c>
      <c r="J274" s="62">
        <v>1</v>
      </c>
      <c r="K274" s="62">
        <v>2</v>
      </c>
      <c r="L274" s="62">
        <v>5</v>
      </c>
      <c r="M274" s="44"/>
      <c r="N274" s="44"/>
      <c r="O274" s="44"/>
      <c r="P274" s="44"/>
      <c r="Q274" s="44"/>
      <c r="R274" s="44"/>
      <c r="S274" s="44"/>
      <c r="T274" s="44"/>
      <c r="U274" s="44"/>
      <c r="V274" s="44"/>
      <c r="W274" s="44"/>
      <c r="X274" s="44"/>
      <c r="Y274" s="44"/>
      <c r="Z274" s="44"/>
      <c r="AA274" s="44"/>
      <c r="AB274" s="44"/>
      <c r="AC274" s="44"/>
      <c r="AD274" s="44"/>
      <c r="AE274" s="44"/>
      <c r="AF274" s="44"/>
      <c r="AG274" s="44"/>
      <c r="AH274" s="44"/>
      <c r="AX274" s="1"/>
      <c r="AY274" s="1"/>
      <c r="AZ274" s="1"/>
      <c r="BA274" s="1"/>
      <c r="BB274" s="1"/>
      <c r="BC274" s="1"/>
      <c r="BD274" s="1"/>
      <c r="BE274" s="1"/>
      <c r="BF274" s="1"/>
    </row>
    <row r="275" spans="2:58" ht="23.25">
      <c r="B275" s="15">
        <f t="shared" si="4"/>
        <v>117</v>
      </c>
      <c r="C275" s="15">
        <v>6</v>
      </c>
      <c r="D275" s="16">
        <v>12</v>
      </c>
      <c r="E275" s="26">
        <f>ROUND(('草稿-Questions'!EH21-'草稿-Questions'!EI21*1000000)/1000000,0)</f>
        <v>1389</v>
      </c>
      <c r="F275" s="29">
        <f>IF(ISBLANK(E275),0,IF(E275=Answers!E275,1,-1))</f>
        <v>1</v>
      </c>
      <c r="G275" s="44"/>
      <c r="H275" s="44"/>
      <c r="I275" s="62">
        <v>3</v>
      </c>
      <c r="J275" s="62">
        <v>4</v>
      </c>
      <c r="K275" s="62">
        <v>5</v>
      </c>
      <c r="L275" s="62">
        <v>1</v>
      </c>
      <c r="M275" s="44"/>
      <c r="N275" s="44"/>
      <c r="O275" s="44"/>
      <c r="P275" s="44"/>
      <c r="Q275" s="44"/>
      <c r="R275" s="44"/>
      <c r="S275" s="44"/>
      <c r="T275" s="44"/>
      <c r="U275" s="44"/>
      <c r="V275" s="44"/>
      <c r="W275" s="44"/>
      <c r="X275" s="44"/>
      <c r="Y275" s="44"/>
      <c r="Z275" s="44"/>
      <c r="AA275" s="44"/>
      <c r="AB275" s="44"/>
      <c r="AC275" s="44"/>
      <c r="AD275" s="44"/>
      <c r="AE275" s="44"/>
      <c r="AF275" s="44"/>
      <c r="AG275" s="44"/>
      <c r="AH275" s="44"/>
      <c r="AX275" s="1"/>
      <c r="AY275" s="1"/>
      <c r="AZ275" s="1"/>
      <c r="BA275" s="1"/>
      <c r="BB275" s="1"/>
      <c r="BC275" s="1"/>
      <c r="BD275" s="1"/>
      <c r="BE275" s="1"/>
      <c r="BF275" s="1"/>
    </row>
    <row r="276" spans="2:58" ht="23.25">
      <c r="B276" s="15">
        <f t="shared" si="4"/>
        <v>118</v>
      </c>
      <c r="C276" s="15">
        <v>6</v>
      </c>
      <c r="D276" s="16">
        <v>12</v>
      </c>
      <c r="E276" s="26">
        <f>ROUND(('草稿-Questions'!EH22-'草稿-Questions'!EI22*1000000)/1000000,0)</f>
        <v>1384</v>
      </c>
      <c r="F276" s="29">
        <f>IF(ISBLANK(E276),0,IF(E276=Answers!E276,1,-1))</f>
        <v>1</v>
      </c>
      <c r="G276" s="44"/>
      <c r="H276" s="44"/>
      <c r="I276" s="62">
        <v>5</v>
      </c>
      <c r="J276" s="62">
        <v>1</v>
      </c>
      <c r="K276" s="62">
        <v>4</v>
      </c>
      <c r="L276" s="62">
        <v>1</v>
      </c>
      <c r="M276" s="44"/>
      <c r="N276" s="44"/>
      <c r="O276" s="44"/>
      <c r="P276" s="44"/>
      <c r="Q276" s="44"/>
      <c r="R276" s="44"/>
      <c r="S276" s="44"/>
      <c r="T276" s="44"/>
      <c r="U276" s="44"/>
      <c r="V276" s="44"/>
      <c r="W276" s="44"/>
      <c r="X276" s="44"/>
      <c r="Y276" s="44"/>
      <c r="Z276" s="44"/>
      <c r="AA276" s="44"/>
      <c r="AB276" s="44"/>
      <c r="AC276" s="44"/>
      <c r="AD276" s="44"/>
      <c r="AE276" s="44"/>
      <c r="AF276" s="44"/>
      <c r="AG276" s="44"/>
      <c r="AH276" s="44"/>
      <c r="AX276" s="1"/>
      <c r="AY276" s="1"/>
      <c r="AZ276" s="1"/>
      <c r="BA276" s="1"/>
      <c r="BB276" s="1"/>
      <c r="BC276" s="1"/>
      <c r="BD276" s="1"/>
      <c r="BE276" s="1"/>
      <c r="BF276" s="1"/>
    </row>
    <row r="277" spans="2:58" ht="23.25">
      <c r="B277" s="15">
        <f t="shared" si="4"/>
        <v>119</v>
      </c>
      <c r="C277" s="15">
        <v>6</v>
      </c>
      <c r="D277" s="16">
        <v>12</v>
      </c>
      <c r="E277" s="26">
        <f>ROUND(('草稿-Questions'!EH23-'草稿-Questions'!EI23*1000000)/1000000,0)</f>
        <v>1381</v>
      </c>
      <c r="F277" s="29">
        <f>IF(ISBLANK(E277),0,IF(E277=Answers!E277,1,-1))</f>
        <v>1</v>
      </c>
      <c r="G277" s="44"/>
      <c r="H277" s="44"/>
      <c r="I277" s="62">
        <v>1</v>
      </c>
      <c r="J277" s="62">
        <v>2</v>
      </c>
      <c r="K277" s="62">
        <v>3</v>
      </c>
      <c r="L277" s="62">
        <v>5</v>
      </c>
      <c r="M277" s="44"/>
      <c r="N277" s="44"/>
      <c r="O277" s="44"/>
      <c r="P277" s="44"/>
      <c r="Q277" s="44"/>
      <c r="R277" s="44"/>
      <c r="S277" s="44"/>
      <c r="T277" s="44"/>
      <c r="U277" s="44"/>
      <c r="V277" s="44"/>
      <c r="W277" s="44"/>
      <c r="X277" s="44"/>
      <c r="Y277" s="44"/>
      <c r="Z277" s="44"/>
      <c r="AA277" s="44"/>
      <c r="AB277" s="44"/>
      <c r="AC277" s="44"/>
      <c r="AD277" s="44"/>
      <c r="AE277" s="44"/>
      <c r="AF277" s="44"/>
      <c r="AG277" s="44"/>
      <c r="AH277" s="44"/>
      <c r="AX277" s="1"/>
      <c r="AY277" s="1"/>
      <c r="AZ277" s="1"/>
      <c r="BA277" s="1"/>
      <c r="BB277" s="1"/>
      <c r="BC277" s="1"/>
      <c r="BD277" s="1"/>
      <c r="BE277" s="1"/>
      <c r="BF277" s="1"/>
    </row>
    <row r="278" spans="2:58" ht="23.25">
      <c r="B278" s="15">
        <f t="shared" si="4"/>
        <v>120</v>
      </c>
      <c r="C278" s="15">
        <v>6</v>
      </c>
      <c r="D278" s="16">
        <v>12</v>
      </c>
      <c r="E278" s="26">
        <f>ROUND(('草稿-Questions'!EH24-'草稿-Questions'!EI24*1000000)/1000000,0)</f>
        <v>1381</v>
      </c>
      <c r="F278" s="29">
        <f>IF(ISBLANK(E278),0,IF(E278=Answers!E278,1,-1))</f>
        <v>1</v>
      </c>
      <c r="G278" s="44"/>
      <c r="H278" s="44"/>
      <c r="I278" s="62">
        <v>4</v>
      </c>
      <c r="J278" s="62">
        <v>4</v>
      </c>
      <c r="K278" s="62">
        <v>3</v>
      </c>
      <c r="L278" s="62">
        <v>4</v>
      </c>
      <c r="M278" s="44"/>
      <c r="N278" s="44"/>
      <c r="O278" s="44"/>
      <c r="P278" s="44"/>
      <c r="Q278" s="44"/>
      <c r="R278" s="44"/>
      <c r="S278" s="44"/>
      <c r="T278" s="44"/>
      <c r="U278" s="44"/>
      <c r="V278" s="44"/>
      <c r="W278" s="44"/>
      <c r="X278" s="44"/>
      <c r="Y278" s="44"/>
      <c r="Z278" s="44"/>
      <c r="AA278" s="44"/>
      <c r="AB278" s="44"/>
      <c r="AC278" s="44"/>
      <c r="AD278" s="44"/>
      <c r="AE278" s="44"/>
      <c r="AF278" s="44"/>
      <c r="AG278" s="44"/>
      <c r="AH278" s="44"/>
      <c r="AX278" s="1"/>
      <c r="AY278" s="1"/>
      <c r="AZ278" s="1"/>
      <c r="BA278" s="1"/>
      <c r="BB278" s="1"/>
      <c r="BC278" s="1"/>
      <c r="BD278" s="1"/>
      <c r="BE278" s="1"/>
      <c r="BF278" s="1"/>
    </row>
    <row r="279" spans="2:58" ht="15.75">
      <c r="G279" s="46"/>
      <c r="H279" s="46"/>
      <c r="I279" s="46"/>
      <c r="J279" s="46"/>
      <c r="K279" s="46"/>
      <c r="L279" s="46"/>
      <c r="M279" s="46"/>
      <c r="N279" s="46"/>
      <c r="O279" s="46"/>
      <c r="P279" s="46"/>
    </row>
    <row r="280" spans="2:58" ht="16.5" thickBot="1">
      <c r="G280" s="46"/>
      <c r="H280" s="46"/>
      <c r="I280" s="46"/>
      <c r="J280" s="46"/>
      <c r="K280" s="46"/>
      <c r="L280" s="46"/>
      <c r="M280" s="46"/>
      <c r="N280" s="46"/>
      <c r="O280" s="46"/>
      <c r="P280" s="46"/>
    </row>
    <row r="281" spans="2:58" ht="20.25" thickTop="1" thickBot="1">
      <c r="B281" s="19" t="s">
        <v>152</v>
      </c>
      <c r="C281" s="9" t="s">
        <v>122</v>
      </c>
      <c r="D281" s="4"/>
      <c r="E281" s="33"/>
      <c r="F281" s="5"/>
      <c r="G281" s="45"/>
      <c r="H281" s="45"/>
      <c r="I281" s="45"/>
      <c r="J281" s="46"/>
      <c r="K281" s="46"/>
      <c r="L281" s="46"/>
      <c r="M281" s="46"/>
      <c r="N281" s="46"/>
      <c r="O281" s="46"/>
      <c r="P281" s="46"/>
      <c r="AE281" s="4"/>
      <c r="AF281" s="4"/>
      <c r="AG281" s="4"/>
      <c r="AH281" s="4"/>
      <c r="AI281" s="4"/>
      <c r="AJ281" s="4"/>
      <c r="AK281" s="4"/>
      <c r="AL281" s="4"/>
      <c r="AM281" s="4"/>
      <c r="AN281" s="4"/>
      <c r="AO281" s="4"/>
      <c r="AP281" s="4"/>
      <c r="AQ281" s="4"/>
      <c r="AR281" s="4"/>
      <c r="AS281" s="4"/>
      <c r="AT281" s="4"/>
      <c r="AU281" s="4"/>
      <c r="AV281" s="4"/>
      <c r="AW281" s="4"/>
    </row>
    <row r="282" spans="2:58" ht="16.5" thickTop="1">
      <c r="B282" s="18"/>
      <c r="C282" s="4"/>
      <c r="D282" s="4"/>
      <c r="E282" s="33"/>
      <c r="F282" s="5"/>
      <c r="G282" s="45"/>
      <c r="H282" s="45"/>
      <c r="I282" s="45"/>
      <c r="J282" s="46"/>
      <c r="K282" s="46"/>
      <c r="L282" s="46"/>
      <c r="M282" s="46"/>
      <c r="N282" s="46"/>
      <c r="O282" s="46"/>
      <c r="P282" s="46"/>
      <c r="AE282" s="4"/>
      <c r="AF282" s="4"/>
      <c r="AG282" s="4"/>
      <c r="AH282" s="4"/>
      <c r="AI282" s="4"/>
      <c r="AJ282" s="4"/>
      <c r="AK282" s="4"/>
      <c r="AL282" s="4"/>
      <c r="AM282" s="4"/>
      <c r="AN282" s="4"/>
      <c r="AO282" s="4"/>
      <c r="AP282" s="4"/>
      <c r="AQ282" s="4"/>
      <c r="AR282" s="4"/>
      <c r="AS282" s="4"/>
      <c r="AT282" s="4"/>
      <c r="AU282" s="4"/>
      <c r="AV282" s="4"/>
      <c r="AW282" s="4"/>
    </row>
    <row r="283" spans="2:58" ht="15.75">
      <c r="B283" s="18" t="s">
        <v>153</v>
      </c>
      <c r="C283" s="1"/>
      <c r="D283" s="1"/>
      <c r="E283" s="31"/>
      <c r="G283" s="46"/>
      <c r="H283" s="46"/>
      <c r="I283" s="46"/>
      <c r="J283" s="46"/>
      <c r="K283" s="46"/>
      <c r="L283" s="46"/>
      <c r="M283" s="46"/>
      <c r="N283" s="46"/>
      <c r="O283" s="46"/>
      <c r="P283" s="46"/>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row>
    <row r="284" spans="2:58" ht="15.75">
      <c r="B284" s="18" t="s">
        <v>154</v>
      </c>
      <c r="C284" s="43"/>
      <c r="D284" s="1"/>
      <c r="E284" s="31"/>
      <c r="G284" s="46"/>
      <c r="H284" s="46"/>
      <c r="I284" s="46"/>
      <c r="J284" s="46"/>
      <c r="K284" s="46"/>
      <c r="L284" s="46"/>
      <c r="M284" s="46"/>
      <c r="N284" s="46"/>
      <c r="O284" s="46"/>
      <c r="P284" s="46"/>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row>
    <row r="285" spans="2:58" ht="15.75">
      <c r="B285" s="18" t="s">
        <v>155</v>
      </c>
      <c r="C285" s="43"/>
      <c r="D285" s="1"/>
      <c r="E285" s="31"/>
      <c r="G285" s="46"/>
      <c r="H285" s="46"/>
      <c r="I285" s="46"/>
      <c r="J285" s="46"/>
      <c r="K285" s="46"/>
      <c r="L285" s="46"/>
      <c r="M285" s="46"/>
      <c r="N285" s="46"/>
      <c r="O285" s="46"/>
      <c r="P285" s="46"/>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row>
    <row r="286" spans="2:58" ht="15.75">
      <c r="B286" s="18" t="s">
        <v>156</v>
      </c>
      <c r="C286" s="43"/>
      <c r="D286" s="1"/>
      <c r="E286" s="31"/>
      <c r="G286" s="46"/>
      <c r="H286" s="46"/>
      <c r="I286" s="46"/>
      <c r="J286" s="46"/>
      <c r="K286" s="46"/>
      <c r="L286" s="46"/>
      <c r="M286" s="46"/>
      <c r="N286" s="46"/>
      <c r="O286" s="46"/>
      <c r="P286" s="46"/>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row>
    <row r="287" spans="2:58" ht="15.75">
      <c r="B287" s="18" t="s">
        <v>157</v>
      </c>
      <c r="C287" s="43"/>
      <c r="D287" s="1"/>
      <c r="E287" s="31"/>
      <c r="G287" s="46"/>
      <c r="H287" s="46"/>
      <c r="I287" s="46"/>
      <c r="J287" s="46"/>
      <c r="K287" s="46"/>
      <c r="L287" s="46"/>
      <c r="M287" s="46"/>
      <c r="N287" s="46"/>
      <c r="O287" s="46"/>
      <c r="P287" s="46"/>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row>
    <row r="288" spans="2:58" ht="15.75">
      <c r="B288" s="18"/>
      <c r="C288" s="43"/>
      <c r="D288" s="1"/>
      <c r="E288" s="31"/>
      <c r="G288" s="46"/>
      <c r="H288" s="46"/>
      <c r="I288" s="46"/>
      <c r="J288" s="46"/>
      <c r="K288" s="46"/>
      <c r="L288" s="46"/>
      <c r="M288" s="46"/>
      <c r="N288" s="46"/>
      <c r="O288" s="46"/>
      <c r="P288" s="46"/>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row>
    <row r="289" spans="2:90" ht="15.75">
      <c r="B289" s="18" t="s">
        <v>158</v>
      </c>
      <c r="C289" s="43"/>
      <c r="D289" s="1"/>
      <c r="E289" s="31"/>
      <c r="G289" s="46"/>
      <c r="H289" s="46"/>
      <c r="I289" s="46"/>
      <c r="J289" s="46"/>
      <c r="K289" s="46"/>
      <c r="L289" s="46"/>
      <c r="M289" s="46"/>
      <c r="N289" s="46"/>
      <c r="O289" s="46"/>
      <c r="P289" s="46"/>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row>
    <row r="290" spans="2:90" ht="15.75">
      <c r="B290" s="18" t="s">
        <v>159</v>
      </c>
      <c r="C290" s="43"/>
      <c r="D290" s="1"/>
      <c r="E290" s="31"/>
      <c r="G290" s="46"/>
      <c r="H290" s="46"/>
      <c r="I290" s="46"/>
      <c r="J290" s="46"/>
      <c r="K290" s="46"/>
      <c r="L290" s="46"/>
      <c r="M290" s="46"/>
      <c r="N290" s="46"/>
      <c r="O290" s="46"/>
      <c r="P290" s="46"/>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row>
    <row r="291" spans="2:90" ht="15.75">
      <c r="B291" s="18"/>
      <c r="C291" s="1" t="s">
        <v>160</v>
      </c>
      <c r="D291" s="1"/>
      <c r="E291" s="31"/>
      <c r="G291" s="46"/>
      <c r="H291" s="46"/>
      <c r="I291" s="46"/>
      <c r="J291" s="46"/>
      <c r="K291" s="46"/>
      <c r="L291" s="46"/>
      <c r="M291" s="46"/>
      <c r="N291" s="46"/>
      <c r="O291" s="46"/>
      <c r="P291" s="46"/>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row>
    <row r="292" spans="2:90" ht="15.75">
      <c r="B292" s="18"/>
      <c r="C292" s="1"/>
      <c r="D292" s="1"/>
      <c r="E292" s="31"/>
      <c r="G292" s="46"/>
      <c r="H292" s="46"/>
      <c r="I292" s="46"/>
      <c r="J292" s="46"/>
      <c r="K292" s="46"/>
      <c r="L292" s="46"/>
      <c r="M292" s="46"/>
      <c r="N292" s="46"/>
      <c r="O292" s="46"/>
      <c r="P292" s="46"/>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row>
    <row r="293" spans="2:90" ht="16.5" thickBot="1">
      <c r="B293" s="4"/>
      <c r="C293" s="4"/>
      <c r="D293" s="4"/>
      <c r="E293" s="33"/>
      <c r="F293" s="5"/>
      <c r="G293" s="44"/>
      <c r="H293" s="46"/>
      <c r="I293" s="85" t="s">
        <v>129</v>
      </c>
      <c r="J293" s="46"/>
      <c r="K293" s="46"/>
      <c r="L293" s="47"/>
      <c r="M293" s="47"/>
      <c r="N293" s="85" t="s">
        <v>161</v>
      </c>
      <c r="O293" s="47"/>
      <c r="P293" s="47"/>
      <c r="AE293" s="4"/>
      <c r="AF293" s="4"/>
      <c r="AG293" s="4"/>
      <c r="AH293" s="4"/>
      <c r="AI293" s="4"/>
      <c r="AJ293" s="4"/>
      <c r="AK293" s="4"/>
      <c r="AL293" s="4"/>
      <c r="AM293" s="4"/>
      <c r="AN293" s="4"/>
      <c r="AO293" s="4"/>
      <c r="AP293" s="4"/>
      <c r="AQ293" s="4"/>
      <c r="AR293" s="4"/>
      <c r="AS293" s="4"/>
      <c r="AT293" s="4"/>
      <c r="AU293" s="4"/>
      <c r="AV293" s="4"/>
      <c r="AW293" s="4"/>
    </row>
    <row r="294" spans="2:90" ht="25.5" customHeight="1" thickTop="1" thickBot="1">
      <c r="B294" s="17" t="s">
        <v>40</v>
      </c>
      <c r="C294" s="17" t="s">
        <v>70</v>
      </c>
      <c r="D294" s="17" t="s">
        <v>42</v>
      </c>
      <c r="E294" s="36" t="s">
        <v>43</v>
      </c>
      <c r="G294" s="44"/>
      <c r="H294" s="44"/>
      <c r="I294" s="86" t="s">
        <v>32</v>
      </c>
      <c r="J294" s="87" t="s">
        <v>33</v>
      </c>
      <c r="K294" s="88" t="s">
        <v>34</v>
      </c>
      <c r="L294" s="89" t="s">
        <v>35</v>
      </c>
      <c r="M294" s="44"/>
      <c r="N294" s="49" cm="1">
        <f t="array" ref="N294:BK294">_xlfn.SEQUENCE(1,50)</f>
        <v>1</v>
      </c>
      <c r="O294" s="49">
        <v>2</v>
      </c>
      <c r="P294" s="49">
        <v>3</v>
      </c>
      <c r="Q294" s="49">
        <v>4</v>
      </c>
      <c r="R294" s="49">
        <v>5</v>
      </c>
      <c r="S294" s="49">
        <v>6</v>
      </c>
      <c r="T294" s="49">
        <v>7</v>
      </c>
      <c r="U294" s="49">
        <v>8</v>
      </c>
      <c r="V294" s="49">
        <v>9</v>
      </c>
      <c r="W294" s="49">
        <v>10</v>
      </c>
      <c r="X294" s="49">
        <v>11</v>
      </c>
      <c r="Y294" s="49">
        <v>12</v>
      </c>
      <c r="Z294" s="49">
        <v>13</v>
      </c>
      <c r="AA294" s="49">
        <v>14</v>
      </c>
      <c r="AB294" s="49">
        <v>15</v>
      </c>
      <c r="AC294" s="49">
        <v>16</v>
      </c>
      <c r="AD294" s="49">
        <v>17</v>
      </c>
      <c r="AE294" s="49">
        <v>18</v>
      </c>
      <c r="AF294" s="49">
        <v>19</v>
      </c>
      <c r="AG294" s="49">
        <v>20</v>
      </c>
      <c r="AH294" s="49">
        <v>21</v>
      </c>
      <c r="AI294" s="49">
        <v>22</v>
      </c>
      <c r="AJ294" s="49">
        <v>23</v>
      </c>
      <c r="AK294" s="49">
        <v>24</v>
      </c>
      <c r="AL294" s="49">
        <v>25</v>
      </c>
      <c r="AM294" s="49">
        <v>26</v>
      </c>
      <c r="AN294" s="49">
        <v>27</v>
      </c>
      <c r="AO294" s="49">
        <v>28</v>
      </c>
      <c r="AP294" s="49">
        <v>29</v>
      </c>
      <c r="AQ294" s="49">
        <v>30</v>
      </c>
      <c r="AR294" s="49">
        <v>31</v>
      </c>
      <c r="AS294" s="49">
        <v>32</v>
      </c>
      <c r="AT294" s="49">
        <v>33</v>
      </c>
      <c r="AU294" s="49">
        <v>34</v>
      </c>
      <c r="AV294" s="49">
        <v>35</v>
      </c>
      <c r="AW294" s="49">
        <v>36</v>
      </c>
      <c r="AX294" s="49">
        <v>37</v>
      </c>
      <c r="AY294" s="49">
        <v>38</v>
      </c>
      <c r="AZ294" s="49">
        <v>39</v>
      </c>
      <c r="BA294" s="49">
        <v>40</v>
      </c>
      <c r="BB294" s="49">
        <v>41</v>
      </c>
      <c r="BC294" s="49">
        <v>42</v>
      </c>
      <c r="BD294" s="49">
        <v>43</v>
      </c>
      <c r="BE294" s="49">
        <v>44</v>
      </c>
      <c r="BF294" s="49">
        <v>45</v>
      </c>
      <c r="BG294" s="49">
        <v>46</v>
      </c>
      <c r="BH294" s="49">
        <v>47</v>
      </c>
      <c r="BI294" s="49">
        <v>48</v>
      </c>
      <c r="BJ294" s="49">
        <v>49</v>
      </c>
      <c r="BK294" s="49">
        <v>50</v>
      </c>
    </row>
    <row r="295" spans="2:90" ht="16.5" thickTop="1">
      <c r="B295" s="1"/>
      <c r="C295" s="1"/>
      <c r="D295" s="1"/>
      <c r="E295" s="31"/>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row>
    <row r="296" spans="2:90" ht="24" customHeight="1">
      <c r="B296" s="15" t="s">
        <v>162</v>
      </c>
      <c r="C296" s="15">
        <v>7</v>
      </c>
      <c r="D296" s="16">
        <v>0</v>
      </c>
      <c r="E296" s="26" t="s">
        <v>163</v>
      </c>
      <c r="F296" s="29">
        <f>IF(ISBLANK(E296),0,IF(E296=Answers!E296,1,-1))</f>
        <v>1</v>
      </c>
      <c r="G296" s="44"/>
      <c r="H296" s="44"/>
      <c r="I296" s="62">
        <v>0</v>
      </c>
      <c r="J296" s="62">
        <v>0</v>
      </c>
      <c r="K296" s="62">
        <v>3</v>
      </c>
      <c r="L296" s="62">
        <v>3</v>
      </c>
      <c r="M296" s="44"/>
      <c r="N296" s="90">
        <v>6</v>
      </c>
      <c r="O296" s="90">
        <v>1</v>
      </c>
      <c r="P296" s="92">
        <v>3</v>
      </c>
      <c r="Q296" s="93">
        <v>5</v>
      </c>
      <c r="R296" s="92">
        <v>7</v>
      </c>
      <c r="S296" s="92">
        <v>5</v>
      </c>
      <c r="T296" s="91">
        <v>4</v>
      </c>
      <c r="U296" s="90">
        <v>4</v>
      </c>
      <c r="V296" s="91">
        <v>2</v>
      </c>
      <c r="W296" s="90">
        <v>7</v>
      </c>
      <c r="X296" s="90">
        <v>4</v>
      </c>
      <c r="Y296" s="91">
        <v>7</v>
      </c>
      <c r="Z296" s="93">
        <v>3</v>
      </c>
      <c r="AA296" s="92">
        <v>2</v>
      </c>
      <c r="AB296" s="90">
        <v>6</v>
      </c>
      <c r="AC296" s="93">
        <v>2</v>
      </c>
      <c r="AD296" s="93">
        <v>7</v>
      </c>
      <c r="AE296" s="93">
        <v>3</v>
      </c>
      <c r="AF296" s="92">
        <v>3</v>
      </c>
      <c r="AG296" s="91">
        <v>5</v>
      </c>
      <c r="AH296" s="91">
        <v>4</v>
      </c>
      <c r="AI296" s="93">
        <v>7</v>
      </c>
      <c r="AJ296" s="90">
        <v>3</v>
      </c>
      <c r="AK296" s="90">
        <v>3</v>
      </c>
      <c r="AL296" s="91">
        <v>6</v>
      </c>
      <c r="AM296" s="93">
        <v>7</v>
      </c>
      <c r="AN296" s="93">
        <v>5</v>
      </c>
      <c r="AO296" s="91">
        <v>5</v>
      </c>
      <c r="AP296" s="90">
        <v>1</v>
      </c>
      <c r="AQ296" s="93">
        <v>7</v>
      </c>
      <c r="AR296" s="90">
        <v>4</v>
      </c>
      <c r="AS296" s="92">
        <v>5</v>
      </c>
      <c r="AT296" s="92">
        <v>1</v>
      </c>
      <c r="AU296" s="93">
        <v>5</v>
      </c>
      <c r="AV296" s="90">
        <v>2</v>
      </c>
      <c r="AW296" s="91">
        <v>3</v>
      </c>
      <c r="AX296" s="91">
        <v>6</v>
      </c>
      <c r="AY296" s="90">
        <v>4</v>
      </c>
      <c r="AZ296" s="92">
        <v>7</v>
      </c>
      <c r="BA296" s="90">
        <v>1</v>
      </c>
      <c r="BB296" s="92">
        <v>7</v>
      </c>
      <c r="BC296" s="90">
        <v>4</v>
      </c>
      <c r="BD296" s="92">
        <v>2</v>
      </c>
      <c r="BE296" s="91">
        <v>5</v>
      </c>
      <c r="BF296" s="92">
        <v>6</v>
      </c>
      <c r="BG296" s="93">
        <v>2</v>
      </c>
      <c r="BH296" s="92">
        <v>1</v>
      </c>
      <c r="BI296" s="93">
        <v>1</v>
      </c>
      <c r="BJ296" s="92">
        <v>6</v>
      </c>
      <c r="BK296" s="90">
        <v>1</v>
      </c>
    </row>
    <row r="297" spans="2:90" ht="15.75">
      <c r="B297" s="1"/>
      <c r="C297" s="1"/>
      <c r="D297" s="1"/>
      <c r="E297" s="31"/>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c r="BG297" s="44"/>
      <c r="BH297" s="44"/>
      <c r="BI297" s="44"/>
      <c r="BJ297" s="44"/>
      <c r="BK297" s="44"/>
      <c r="BL297" s="44"/>
      <c r="BM297" s="44"/>
      <c r="BN297" s="44"/>
      <c r="BO297" s="44"/>
      <c r="BP297" s="44"/>
      <c r="BQ297" s="44"/>
    </row>
    <row r="298" spans="2:90" ht="23.25">
      <c r="B298" s="15">
        <v>121</v>
      </c>
      <c r="C298" s="15">
        <v>7</v>
      </c>
      <c r="D298" s="16">
        <v>14</v>
      </c>
      <c r="E298" s="26" t="str">
        <f>"T"&amp;'草稿-Questions'!HA4&amp;"G"&amp;'草稿-Questions'!HB4</f>
        <v>T283G2</v>
      </c>
      <c r="F298" s="29">
        <f>IF(ISBLANK(E298),0,IF(E298=Answers!E298,1,-1))</f>
        <v>1</v>
      </c>
      <c r="G298" s="44"/>
      <c r="H298" s="44"/>
      <c r="I298" s="62">
        <v>0</v>
      </c>
      <c r="J298" s="62">
        <v>3</v>
      </c>
      <c r="K298" s="62">
        <v>0</v>
      </c>
      <c r="L298" s="62">
        <v>1</v>
      </c>
      <c r="M298" s="44"/>
      <c r="N298" s="92">
        <v>7</v>
      </c>
      <c r="O298" s="93">
        <v>4</v>
      </c>
      <c r="P298" s="93">
        <v>1</v>
      </c>
      <c r="Q298" s="92">
        <v>6</v>
      </c>
      <c r="R298" s="92">
        <v>3</v>
      </c>
      <c r="S298" s="91">
        <v>1</v>
      </c>
      <c r="T298" s="93">
        <v>6</v>
      </c>
      <c r="U298" s="92">
        <v>4</v>
      </c>
      <c r="V298" s="90">
        <v>2</v>
      </c>
      <c r="W298" s="93">
        <v>3</v>
      </c>
      <c r="X298" s="92">
        <v>6</v>
      </c>
      <c r="Y298" s="90">
        <v>4</v>
      </c>
      <c r="Z298" s="91">
        <v>4</v>
      </c>
      <c r="AA298" s="90">
        <v>1</v>
      </c>
      <c r="AB298" s="90">
        <v>6</v>
      </c>
      <c r="AC298" s="90">
        <v>6</v>
      </c>
      <c r="AD298" s="92">
        <v>4</v>
      </c>
      <c r="AE298" s="91">
        <v>7</v>
      </c>
      <c r="AF298" s="91">
        <v>1</v>
      </c>
      <c r="AG298" s="92">
        <v>5</v>
      </c>
      <c r="AH298" s="90">
        <v>2</v>
      </c>
      <c r="AI298" s="91">
        <v>4</v>
      </c>
      <c r="AJ298" s="91">
        <v>1</v>
      </c>
      <c r="AK298" s="91">
        <v>5</v>
      </c>
      <c r="AL298" s="92">
        <v>4</v>
      </c>
      <c r="AM298" s="93">
        <v>1</v>
      </c>
      <c r="AN298" s="93">
        <v>2</v>
      </c>
      <c r="AO298" s="90">
        <v>2</v>
      </c>
      <c r="AP298" s="93">
        <v>4</v>
      </c>
      <c r="AQ298" s="91">
        <v>6</v>
      </c>
      <c r="AR298" s="91">
        <v>6</v>
      </c>
      <c r="AS298" s="91">
        <v>4</v>
      </c>
      <c r="AT298" s="92">
        <v>5</v>
      </c>
      <c r="AU298" s="92">
        <v>5</v>
      </c>
      <c r="AV298" s="93">
        <v>6</v>
      </c>
      <c r="AW298" s="93">
        <v>1</v>
      </c>
      <c r="AX298" s="91">
        <v>6</v>
      </c>
      <c r="AY298" s="93">
        <v>6</v>
      </c>
      <c r="AZ298" s="90">
        <v>1</v>
      </c>
      <c r="BA298" s="90">
        <v>4</v>
      </c>
      <c r="BB298" s="90">
        <v>4</v>
      </c>
      <c r="BC298" s="90">
        <v>6</v>
      </c>
      <c r="BD298" s="92">
        <v>5</v>
      </c>
      <c r="BE298" s="90">
        <v>4</v>
      </c>
      <c r="BF298" s="90">
        <v>4</v>
      </c>
      <c r="BG298" s="90">
        <v>4</v>
      </c>
      <c r="BH298" s="92">
        <v>3</v>
      </c>
      <c r="BI298" s="93">
        <v>4</v>
      </c>
      <c r="BJ298" s="93">
        <v>1</v>
      </c>
      <c r="BK298" s="91">
        <v>5</v>
      </c>
    </row>
    <row r="299" spans="2:90" ht="23.25">
      <c r="B299" s="15">
        <f t="shared" ref="B299:B327" si="5">B298+1</f>
        <v>122</v>
      </c>
      <c r="C299" s="15">
        <v>7</v>
      </c>
      <c r="D299" s="16">
        <v>14</v>
      </c>
      <c r="E299" s="26" t="str">
        <f>"T"&amp;'草稿-Questions'!HA5&amp;"G"&amp;'草稿-Questions'!HB5</f>
        <v>T216G0</v>
      </c>
      <c r="F299" s="29">
        <f>IF(ISBLANK(E299),0,IF(E299=Answers!E299,1,-1))</f>
        <v>1</v>
      </c>
      <c r="G299" s="44"/>
      <c r="H299" s="44"/>
      <c r="I299" s="62">
        <v>3</v>
      </c>
      <c r="J299" s="62">
        <v>5</v>
      </c>
      <c r="K299" s="62">
        <v>4</v>
      </c>
      <c r="L299" s="62">
        <v>5</v>
      </c>
      <c r="M299" s="44"/>
      <c r="N299" s="90">
        <v>7</v>
      </c>
      <c r="O299" s="90">
        <v>3</v>
      </c>
      <c r="P299" s="90">
        <v>4</v>
      </c>
      <c r="Q299" s="93">
        <v>3</v>
      </c>
      <c r="R299" s="92">
        <v>3</v>
      </c>
      <c r="S299" s="90">
        <v>1</v>
      </c>
      <c r="T299" s="91">
        <v>6</v>
      </c>
      <c r="U299" s="93">
        <v>2</v>
      </c>
      <c r="V299" s="91">
        <v>4</v>
      </c>
      <c r="W299" s="93">
        <v>4</v>
      </c>
      <c r="X299" s="92">
        <v>1</v>
      </c>
      <c r="Y299" s="91">
        <v>3</v>
      </c>
      <c r="Z299" s="91">
        <v>5</v>
      </c>
      <c r="AA299" s="90">
        <v>5</v>
      </c>
      <c r="AB299" s="91">
        <v>3</v>
      </c>
      <c r="AC299" s="90">
        <v>4</v>
      </c>
      <c r="AD299" s="92">
        <v>4</v>
      </c>
      <c r="AE299" s="90">
        <v>2</v>
      </c>
      <c r="AF299" s="92">
        <v>1</v>
      </c>
      <c r="AG299" s="91">
        <v>3</v>
      </c>
      <c r="AH299" s="90">
        <v>2</v>
      </c>
      <c r="AI299" s="91">
        <v>1</v>
      </c>
      <c r="AJ299" s="93">
        <v>1</v>
      </c>
      <c r="AK299" s="91">
        <v>7</v>
      </c>
      <c r="AL299" s="90">
        <v>2</v>
      </c>
      <c r="AM299" s="91">
        <v>6</v>
      </c>
      <c r="AN299" s="90">
        <v>6</v>
      </c>
      <c r="AO299" s="93">
        <v>4</v>
      </c>
      <c r="AP299" s="90">
        <v>7</v>
      </c>
      <c r="AQ299" s="92">
        <v>1</v>
      </c>
      <c r="AR299" s="90">
        <v>2</v>
      </c>
      <c r="AS299" s="90">
        <v>6</v>
      </c>
      <c r="AT299" s="93">
        <v>2</v>
      </c>
      <c r="AU299" s="92">
        <v>2</v>
      </c>
      <c r="AV299" s="91">
        <v>1</v>
      </c>
      <c r="AW299" s="93">
        <v>2</v>
      </c>
      <c r="AX299" s="92">
        <v>1</v>
      </c>
      <c r="AY299" s="90">
        <v>6</v>
      </c>
      <c r="AZ299" s="91">
        <v>1</v>
      </c>
      <c r="BA299" s="90">
        <v>6</v>
      </c>
      <c r="BB299" s="92">
        <v>4</v>
      </c>
      <c r="BC299" s="90">
        <v>5</v>
      </c>
      <c r="BD299" s="91">
        <v>3</v>
      </c>
      <c r="BE299" s="91">
        <v>1</v>
      </c>
      <c r="BF299" s="92">
        <v>5</v>
      </c>
      <c r="BG299" s="90">
        <v>7</v>
      </c>
      <c r="BH299" s="90">
        <v>3</v>
      </c>
      <c r="BI299" s="92">
        <v>5</v>
      </c>
      <c r="BJ299" s="90">
        <v>5</v>
      </c>
      <c r="BK299" s="90">
        <v>7</v>
      </c>
    </row>
    <row r="300" spans="2:90" ht="23.25">
      <c r="B300" s="15">
        <f t="shared" si="5"/>
        <v>123</v>
      </c>
      <c r="C300" s="15">
        <v>7</v>
      </c>
      <c r="D300" s="16">
        <v>14</v>
      </c>
      <c r="E300" s="26" t="str">
        <f>"T"&amp;'草稿-Questions'!HA6&amp;"G"&amp;'草稿-Questions'!HB6</f>
        <v>T350G1</v>
      </c>
      <c r="F300" s="29">
        <f>IF(ISBLANK(E300),0,IF(E300=Answers!E300,1,-1))</f>
        <v>1</v>
      </c>
      <c r="G300" s="44"/>
      <c r="H300" s="44"/>
      <c r="I300" s="62">
        <v>0</v>
      </c>
      <c r="J300" s="62">
        <v>4</v>
      </c>
      <c r="K300" s="62">
        <v>1</v>
      </c>
      <c r="L300" s="62">
        <v>1</v>
      </c>
      <c r="M300" s="44"/>
      <c r="N300" s="90">
        <v>6</v>
      </c>
      <c r="O300" s="92">
        <v>3</v>
      </c>
      <c r="P300" s="91">
        <v>5</v>
      </c>
      <c r="Q300" s="90">
        <v>5</v>
      </c>
      <c r="R300" s="90">
        <v>7</v>
      </c>
      <c r="S300" s="92">
        <v>7</v>
      </c>
      <c r="T300" s="90">
        <v>4</v>
      </c>
      <c r="U300" s="91">
        <v>2</v>
      </c>
      <c r="V300" s="91">
        <v>6</v>
      </c>
      <c r="W300" s="92">
        <v>1</v>
      </c>
      <c r="X300" s="91">
        <v>5</v>
      </c>
      <c r="Y300" s="92">
        <v>5</v>
      </c>
      <c r="Z300" s="93">
        <v>5</v>
      </c>
      <c r="AA300" s="93">
        <v>3</v>
      </c>
      <c r="AB300" s="91">
        <v>1</v>
      </c>
      <c r="AC300" s="92">
        <v>6</v>
      </c>
      <c r="AD300" s="93">
        <v>2</v>
      </c>
      <c r="AE300" s="91">
        <v>4</v>
      </c>
      <c r="AF300" s="90">
        <v>2</v>
      </c>
      <c r="AG300" s="90">
        <v>7</v>
      </c>
      <c r="AH300" s="92">
        <v>2</v>
      </c>
      <c r="AI300" s="93">
        <v>6</v>
      </c>
      <c r="AJ300" s="90">
        <v>5</v>
      </c>
      <c r="AK300" s="92">
        <v>2</v>
      </c>
      <c r="AL300" s="92">
        <v>5</v>
      </c>
      <c r="AM300" s="93">
        <v>3</v>
      </c>
      <c r="AN300" s="92">
        <v>5</v>
      </c>
      <c r="AO300" s="90">
        <v>5</v>
      </c>
      <c r="AP300" s="91">
        <v>3</v>
      </c>
      <c r="AQ300" s="93">
        <v>3</v>
      </c>
      <c r="AR300" s="92">
        <v>7</v>
      </c>
      <c r="AS300" s="92">
        <v>3</v>
      </c>
      <c r="AT300" s="90">
        <v>6</v>
      </c>
      <c r="AU300" s="90">
        <v>3</v>
      </c>
      <c r="AV300" s="93">
        <v>1</v>
      </c>
      <c r="AW300" s="92">
        <v>7</v>
      </c>
      <c r="AX300" s="91">
        <v>7</v>
      </c>
      <c r="AY300" s="91">
        <v>1</v>
      </c>
      <c r="AZ300" s="91">
        <v>2</v>
      </c>
      <c r="BA300" s="93">
        <v>4</v>
      </c>
      <c r="BB300" s="90">
        <v>2</v>
      </c>
      <c r="BC300" s="90">
        <v>6</v>
      </c>
      <c r="BD300" s="90">
        <v>6</v>
      </c>
      <c r="BE300" s="91">
        <v>4</v>
      </c>
      <c r="BF300" s="92">
        <v>4</v>
      </c>
      <c r="BG300" s="93">
        <v>7</v>
      </c>
      <c r="BH300" s="91">
        <v>5</v>
      </c>
      <c r="BI300" s="93">
        <v>5</v>
      </c>
      <c r="BJ300" s="92">
        <v>5</v>
      </c>
      <c r="BK300" s="91">
        <v>3</v>
      </c>
    </row>
    <row r="301" spans="2:90" ht="23.25">
      <c r="B301" s="15">
        <f t="shared" si="5"/>
        <v>124</v>
      </c>
      <c r="C301" s="15">
        <v>7</v>
      </c>
      <c r="D301" s="16">
        <v>14</v>
      </c>
      <c r="E301" s="26" t="str">
        <f>"T"&amp;'草稿-Questions'!HA7&amp;"G"&amp;'草稿-Questions'!HB7</f>
        <v>T212G0</v>
      </c>
      <c r="F301" s="29">
        <f>IF(ISBLANK(E301),0,IF(E301=Answers!E301,1,-1))</f>
        <v>1</v>
      </c>
      <c r="G301" s="44"/>
      <c r="H301" s="44"/>
      <c r="I301" s="62">
        <v>2</v>
      </c>
      <c r="J301" s="62">
        <v>1</v>
      </c>
      <c r="K301" s="62">
        <v>0</v>
      </c>
      <c r="L301" s="62">
        <v>4</v>
      </c>
      <c r="M301" s="44"/>
      <c r="N301" s="92">
        <v>3</v>
      </c>
      <c r="O301" s="92">
        <v>7</v>
      </c>
      <c r="P301" s="92">
        <v>5</v>
      </c>
      <c r="Q301" s="92">
        <v>2</v>
      </c>
      <c r="R301" s="91">
        <v>3</v>
      </c>
      <c r="S301" s="92">
        <v>4</v>
      </c>
      <c r="T301" s="91">
        <v>5</v>
      </c>
      <c r="U301" s="93">
        <v>5</v>
      </c>
      <c r="V301" s="91">
        <v>5</v>
      </c>
      <c r="W301" s="93">
        <v>4</v>
      </c>
      <c r="X301" s="92">
        <v>2</v>
      </c>
      <c r="Y301" s="93">
        <v>5</v>
      </c>
      <c r="Z301" s="93">
        <v>4</v>
      </c>
      <c r="AA301" s="90">
        <v>5</v>
      </c>
      <c r="AB301" s="92">
        <v>7</v>
      </c>
      <c r="AC301" s="92">
        <v>3</v>
      </c>
      <c r="AD301" s="91">
        <v>4</v>
      </c>
      <c r="AE301" s="93">
        <v>2</v>
      </c>
      <c r="AF301" s="93">
        <v>1</v>
      </c>
      <c r="AG301" s="93">
        <v>7</v>
      </c>
      <c r="AH301" s="93">
        <v>6</v>
      </c>
      <c r="AI301" s="93">
        <v>2</v>
      </c>
      <c r="AJ301" s="93">
        <v>4</v>
      </c>
      <c r="AK301" s="91">
        <v>1</v>
      </c>
      <c r="AL301" s="92">
        <v>2</v>
      </c>
      <c r="AM301" s="91">
        <v>7</v>
      </c>
      <c r="AN301" s="93">
        <v>2</v>
      </c>
      <c r="AO301" s="92">
        <v>1</v>
      </c>
      <c r="AP301" s="92">
        <v>3</v>
      </c>
      <c r="AQ301" s="93">
        <v>4</v>
      </c>
      <c r="AR301" s="92">
        <v>1</v>
      </c>
      <c r="AS301" s="91">
        <v>5</v>
      </c>
      <c r="AT301" s="92">
        <v>4</v>
      </c>
      <c r="AU301" s="90">
        <v>5</v>
      </c>
      <c r="AV301" s="91">
        <v>3</v>
      </c>
      <c r="AW301" s="90">
        <v>7</v>
      </c>
      <c r="AX301" s="91">
        <v>5</v>
      </c>
      <c r="AY301" s="92">
        <v>7</v>
      </c>
      <c r="AZ301" s="90">
        <v>6</v>
      </c>
      <c r="BA301" s="92">
        <v>5</v>
      </c>
      <c r="BB301" s="91">
        <v>7</v>
      </c>
      <c r="BC301" s="90">
        <v>3</v>
      </c>
      <c r="BD301" s="93">
        <v>2</v>
      </c>
      <c r="BE301" s="91">
        <v>1</v>
      </c>
      <c r="BF301" s="90">
        <v>1</v>
      </c>
      <c r="BG301" s="93">
        <v>6</v>
      </c>
      <c r="BH301" s="93">
        <v>5</v>
      </c>
      <c r="BI301" s="90">
        <v>1</v>
      </c>
      <c r="BJ301" s="91">
        <v>3</v>
      </c>
      <c r="BK301" s="92">
        <v>6</v>
      </c>
    </row>
    <row r="302" spans="2:90" ht="23.25">
      <c r="B302" s="15">
        <f t="shared" si="5"/>
        <v>125</v>
      </c>
      <c r="C302" s="15">
        <v>7</v>
      </c>
      <c r="D302" s="16">
        <v>14</v>
      </c>
      <c r="E302" s="26" t="str">
        <f>"T"&amp;'草稿-Questions'!HA8&amp;"G"&amp;'草稿-Questions'!HB8</f>
        <v>T314G2</v>
      </c>
      <c r="F302" s="29">
        <f>IF(ISBLANK(E302),0,IF(E302=Answers!E302,1,-1))</f>
        <v>1</v>
      </c>
      <c r="G302" s="44"/>
      <c r="H302" s="44"/>
      <c r="I302" s="62">
        <v>4</v>
      </c>
      <c r="J302" s="62">
        <v>4</v>
      </c>
      <c r="K302" s="62">
        <v>1</v>
      </c>
      <c r="L302" s="62">
        <v>2</v>
      </c>
      <c r="M302" s="44"/>
      <c r="N302" s="93">
        <v>6</v>
      </c>
      <c r="O302" s="92">
        <v>5</v>
      </c>
      <c r="P302" s="93">
        <v>3</v>
      </c>
      <c r="Q302" s="93">
        <v>1</v>
      </c>
      <c r="R302" s="92">
        <v>4</v>
      </c>
      <c r="S302" s="92">
        <v>6</v>
      </c>
      <c r="T302" s="90">
        <v>5</v>
      </c>
      <c r="U302" s="91">
        <v>2</v>
      </c>
      <c r="V302" s="93">
        <v>6</v>
      </c>
      <c r="W302" s="91">
        <v>4</v>
      </c>
      <c r="X302" s="91">
        <v>4</v>
      </c>
      <c r="Y302" s="93">
        <v>7</v>
      </c>
      <c r="Z302" s="90">
        <v>1</v>
      </c>
      <c r="AA302" s="90">
        <v>3</v>
      </c>
      <c r="AB302" s="92">
        <v>6</v>
      </c>
      <c r="AC302" s="91">
        <v>7</v>
      </c>
      <c r="AD302" s="92">
        <v>2</v>
      </c>
      <c r="AE302" s="93">
        <v>5</v>
      </c>
      <c r="AF302" s="93">
        <v>4</v>
      </c>
      <c r="AG302" s="93">
        <v>5</v>
      </c>
      <c r="AH302" s="92">
        <v>4</v>
      </c>
      <c r="AI302" s="91">
        <v>6</v>
      </c>
      <c r="AJ302" s="93">
        <v>6</v>
      </c>
      <c r="AK302" s="93">
        <v>7</v>
      </c>
      <c r="AL302" s="91">
        <v>7</v>
      </c>
      <c r="AM302" s="90">
        <v>3</v>
      </c>
      <c r="AN302" s="91">
        <v>5</v>
      </c>
      <c r="AO302" s="93">
        <v>6</v>
      </c>
      <c r="AP302" s="90">
        <v>4</v>
      </c>
      <c r="AQ302" s="93">
        <v>7</v>
      </c>
      <c r="AR302" s="93">
        <v>6</v>
      </c>
      <c r="AS302" s="90">
        <v>5</v>
      </c>
      <c r="AT302" s="92">
        <v>4</v>
      </c>
      <c r="AU302" s="93">
        <v>5</v>
      </c>
      <c r="AV302" s="92">
        <v>6</v>
      </c>
      <c r="AW302" s="91">
        <v>7</v>
      </c>
      <c r="AX302" s="92">
        <v>5</v>
      </c>
      <c r="AY302" s="90">
        <v>2</v>
      </c>
      <c r="AZ302" s="91">
        <v>1</v>
      </c>
      <c r="BA302" s="90">
        <v>1</v>
      </c>
      <c r="BB302" s="90">
        <v>6</v>
      </c>
      <c r="BC302" s="92">
        <v>5</v>
      </c>
      <c r="BD302" s="90">
        <v>1</v>
      </c>
      <c r="BE302" s="93">
        <v>3</v>
      </c>
      <c r="BF302" s="90">
        <v>1</v>
      </c>
      <c r="BG302" s="92">
        <v>7</v>
      </c>
      <c r="BH302" s="90">
        <v>7</v>
      </c>
      <c r="BI302" s="93">
        <v>7</v>
      </c>
      <c r="BJ302" s="93">
        <v>7</v>
      </c>
      <c r="BK302" s="90">
        <v>7</v>
      </c>
    </row>
    <row r="303" spans="2:90" ht="23.25">
      <c r="B303" s="15">
        <f t="shared" si="5"/>
        <v>126</v>
      </c>
      <c r="C303" s="15">
        <v>7</v>
      </c>
      <c r="D303" s="16">
        <v>14</v>
      </c>
      <c r="E303" s="26" t="str">
        <f>"T"&amp;'草稿-Questions'!HA9&amp;"G"&amp;'草稿-Questions'!HB9</f>
        <v>T267G0</v>
      </c>
      <c r="F303" s="29">
        <f>IF(ISBLANK(E303),0,IF(E303=Answers!E303,1,-1))</f>
        <v>1</v>
      </c>
      <c r="G303" s="44"/>
      <c r="H303" s="44"/>
      <c r="I303" s="62">
        <v>0</v>
      </c>
      <c r="J303" s="62">
        <v>2</v>
      </c>
      <c r="K303" s="62">
        <v>1</v>
      </c>
      <c r="L303" s="62">
        <v>5</v>
      </c>
      <c r="M303" s="44"/>
      <c r="N303" s="90">
        <v>1</v>
      </c>
      <c r="O303" s="92">
        <v>5</v>
      </c>
      <c r="P303" s="93">
        <v>7</v>
      </c>
      <c r="Q303" s="90">
        <v>3</v>
      </c>
      <c r="R303" s="90">
        <v>1</v>
      </c>
      <c r="S303" s="92">
        <v>6</v>
      </c>
      <c r="T303" s="92">
        <v>4</v>
      </c>
      <c r="U303" s="90">
        <v>6</v>
      </c>
      <c r="V303" s="92">
        <v>6</v>
      </c>
      <c r="W303" s="90">
        <v>2</v>
      </c>
      <c r="X303" s="93">
        <v>3</v>
      </c>
      <c r="Y303" s="90">
        <v>7</v>
      </c>
      <c r="Z303" s="90">
        <v>7</v>
      </c>
      <c r="AA303" s="93">
        <v>5</v>
      </c>
      <c r="AB303" s="92">
        <v>7</v>
      </c>
      <c r="AC303" s="91">
        <v>3</v>
      </c>
      <c r="AD303" s="93">
        <v>5</v>
      </c>
      <c r="AE303" s="92">
        <v>7</v>
      </c>
      <c r="AF303" s="90">
        <v>5</v>
      </c>
      <c r="AG303" s="90">
        <v>1</v>
      </c>
      <c r="AH303" s="93">
        <v>4</v>
      </c>
      <c r="AI303" s="93">
        <v>4</v>
      </c>
      <c r="AJ303" s="91">
        <v>7</v>
      </c>
      <c r="AK303" s="91">
        <v>7</v>
      </c>
      <c r="AL303" s="90">
        <v>1</v>
      </c>
      <c r="AM303" s="90">
        <v>3</v>
      </c>
      <c r="AN303" s="92">
        <v>3</v>
      </c>
      <c r="AO303" s="92">
        <v>4</v>
      </c>
      <c r="AP303" s="93">
        <v>3</v>
      </c>
      <c r="AQ303" s="93">
        <v>6</v>
      </c>
      <c r="AR303" s="93">
        <v>2</v>
      </c>
      <c r="AS303" s="93">
        <v>6</v>
      </c>
      <c r="AT303" s="92">
        <v>7</v>
      </c>
      <c r="AU303" s="93">
        <v>7</v>
      </c>
      <c r="AV303" s="93">
        <v>3</v>
      </c>
      <c r="AW303" s="90">
        <v>2</v>
      </c>
      <c r="AX303" s="91">
        <v>2</v>
      </c>
      <c r="AY303" s="90">
        <v>1</v>
      </c>
      <c r="AZ303" s="90">
        <v>3</v>
      </c>
      <c r="BA303" s="93">
        <v>5</v>
      </c>
      <c r="BB303" s="93">
        <v>7</v>
      </c>
      <c r="BC303" s="91">
        <v>3</v>
      </c>
      <c r="BD303" s="91">
        <v>2</v>
      </c>
      <c r="BE303" s="92">
        <v>7</v>
      </c>
      <c r="BF303" s="92">
        <v>6</v>
      </c>
      <c r="BG303" s="92">
        <v>2</v>
      </c>
      <c r="BH303" s="93">
        <v>2</v>
      </c>
      <c r="BI303" s="93">
        <v>4</v>
      </c>
      <c r="BJ303" s="90">
        <v>1</v>
      </c>
      <c r="BK303" s="91">
        <v>2</v>
      </c>
    </row>
    <row r="304" spans="2:90" ht="23.25">
      <c r="B304" s="15">
        <f t="shared" si="5"/>
        <v>127</v>
      </c>
      <c r="C304" s="15">
        <v>7</v>
      </c>
      <c r="D304" s="16">
        <v>14</v>
      </c>
      <c r="E304" s="26" t="str">
        <f>"T"&amp;'草稿-Questions'!HA10&amp;"G"&amp;'草稿-Questions'!HB10</f>
        <v>T288G0</v>
      </c>
      <c r="F304" s="29">
        <f>IF(ISBLANK(E304),0,IF(E304=Answers!E304,1,-1))</f>
        <v>1</v>
      </c>
      <c r="G304" s="44"/>
      <c r="H304" s="44"/>
      <c r="I304" s="62">
        <v>2</v>
      </c>
      <c r="J304" s="62">
        <v>5</v>
      </c>
      <c r="K304" s="62">
        <v>2</v>
      </c>
      <c r="L304" s="62">
        <v>1</v>
      </c>
      <c r="M304" s="44"/>
      <c r="N304" s="93">
        <v>6</v>
      </c>
      <c r="O304" s="93">
        <v>6</v>
      </c>
      <c r="P304" s="90">
        <v>6</v>
      </c>
      <c r="Q304" s="90">
        <v>1</v>
      </c>
      <c r="R304" s="90">
        <v>5</v>
      </c>
      <c r="S304" s="92">
        <v>7</v>
      </c>
      <c r="T304" s="90">
        <v>4</v>
      </c>
      <c r="U304" s="93">
        <v>1</v>
      </c>
      <c r="V304" s="91">
        <v>1</v>
      </c>
      <c r="W304" s="91">
        <v>6</v>
      </c>
      <c r="X304" s="90">
        <v>2</v>
      </c>
      <c r="Y304" s="90">
        <v>7</v>
      </c>
      <c r="Z304" s="91">
        <v>6</v>
      </c>
      <c r="AA304" s="93">
        <v>5</v>
      </c>
      <c r="AB304" s="90">
        <v>6</v>
      </c>
      <c r="AC304" s="92">
        <v>7</v>
      </c>
      <c r="AD304" s="91">
        <v>5</v>
      </c>
      <c r="AE304" s="90">
        <v>4</v>
      </c>
      <c r="AF304" s="91">
        <v>1</v>
      </c>
      <c r="AG304" s="91">
        <v>4</v>
      </c>
      <c r="AH304" s="91">
        <v>2</v>
      </c>
      <c r="AI304" s="90">
        <v>6</v>
      </c>
      <c r="AJ304" s="93">
        <v>1</v>
      </c>
      <c r="AK304" s="90">
        <v>1</v>
      </c>
      <c r="AL304" s="92">
        <v>2</v>
      </c>
      <c r="AM304" s="91">
        <v>6</v>
      </c>
      <c r="AN304" s="91">
        <v>1</v>
      </c>
      <c r="AO304" s="93">
        <v>5</v>
      </c>
      <c r="AP304" s="93">
        <v>6</v>
      </c>
      <c r="AQ304" s="90">
        <v>1</v>
      </c>
      <c r="AR304" s="92">
        <v>4</v>
      </c>
      <c r="AS304" s="90">
        <v>3</v>
      </c>
      <c r="AT304" s="90">
        <v>4</v>
      </c>
      <c r="AU304" s="90">
        <v>1</v>
      </c>
      <c r="AV304" s="92">
        <v>3</v>
      </c>
      <c r="AW304" s="90">
        <v>3</v>
      </c>
      <c r="AX304" s="92">
        <v>1</v>
      </c>
      <c r="AY304" s="92">
        <v>3</v>
      </c>
      <c r="AZ304" s="92">
        <v>5</v>
      </c>
      <c r="BA304" s="92">
        <v>1</v>
      </c>
      <c r="BB304" s="92">
        <v>5</v>
      </c>
      <c r="BC304" s="91">
        <v>4</v>
      </c>
      <c r="BD304" s="91">
        <v>4</v>
      </c>
      <c r="BE304" s="90">
        <v>2</v>
      </c>
      <c r="BF304" s="91">
        <v>4</v>
      </c>
      <c r="BG304" s="91">
        <v>3</v>
      </c>
      <c r="BH304" s="90">
        <v>5</v>
      </c>
      <c r="BI304" s="91">
        <v>3</v>
      </c>
      <c r="BJ304" s="91">
        <v>1</v>
      </c>
      <c r="BK304" s="92">
        <v>4</v>
      </c>
    </row>
    <row r="305" spans="2:63" ht="23.25">
      <c r="B305" s="15">
        <f t="shared" si="5"/>
        <v>128</v>
      </c>
      <c r="C305" s="15">
        <v>7</v>
      </c>
      <c r="D305" s="16">
        <v>14</v>
      </c>
      <c r="E305" s="26" t="str">
        <f>"T"&amp;'草稿-Questions'!HA11&amp;"G"&amp;'草稿-Questions'!HB11</f>
        <v>T254G1</v>
      </c>
      <c r="F305" s="29">
        <f>IF(ISBLANK(E305),0,IF(E305=Answers!E305,1,-1))</f>
        <v>1</v>
      </c>
      <c r="G305" s="44"/>
      <c r="H305" s="44"/>
      <c r="I305" s="62">
        <v>4</v>
      </c>
      <c r="J305" s="62">
        <v>3</v>
      </c>
      <c r="K305" s="62">
        <v>3</v>
      </c>
      <c r="L305" s="62">
        <v>0</v>
      </c>
      <c r="M305" s="44"/>
      <c r="N305" s="90">
        <v>3</v>
      </c>
      <c r="O305" s="91">
        <v>4</v>
      </c>
      <c r="P305" s="90">
        <v>1</v>
      </c>
      <c r="Q305" s="91">
        <v>4</v>
      </c>
      <c r="R305" s="91">
        <v>4</v>
      </c>
      <c r="S305" s="92">
        <v>1</v>
      </c>
      <c r="T305" s="93">
        <v>4</v>
      </c>
      <c r="U305" s="93">
        <v>1</v>
      </c>
      <c r="V305" s="90">
        <v>1</v>
      </c>
      <c r="W305" s="93">
        <v>2</v>
      </c>
      <c r="X305" s="92">
        <v>7</v>
      </c>
      <c r="Y305" s="93">
        <v>6</v>
      </c>
      <c r="Z305" s="92">
        <v>5</v>
      </c>
      <c r="AA305" s="92">
        <v>5</v>
      </c>
      <c r="AB305" s="91">
        <v>1</v>
      </c>
      <c r="AC305" s="91">
        <v>5</v>
      </c>
      <c r="AD305" s="93">
        <v>4</v>
      </c>
      <c r="AE305" s="93">
        <v>3</v>
      </c>
      <c r="AF305" s="90">
        <v>4</v>
      </c>
      <c r="AG305" s="90">
        <v>4</v>
      </c>
      <c r="AH305" s="90">
        <v>7</v>
      </c>
      <c r="AI305" s="91">
        <v>2</v>
      </c>
      <c r="AJ305" s="90">
        <v>6</v>
      </c>
      <c r="AK305" s="93">
        <v>4</v>
      </c>
      <c r="AL305" s="92">
        <v>3</v>
      </c>
      <c r="AM305" s="90">
        <v>3</v>
      </c>
      <c r="AN305" s="93">
        <v>2</v>
      </c>
      <c r="AO305" s="93">
        <v>2</v>
      </c>
      <c r="AP305" s="93">
        <v>4</v>
      </c>
      <c r="AQ305" s="90">
        <v>7</v>
      </c>
      <c r="AR305" s="90">
        <v>7</v>
      </c>
      <c r="AS305" s="91">
        <v>3</v>
      </c>
      <c r="AT305" s="91">
        <v>2</v>
      </c>
      <c r="AU305" s="93">
        <v>5</v>
      </c>
      <c r="AV305" s="91">
        <v>4</v>
      </c>
      <c r="AW305" s="93">
        <v>5</v>
      </c>
      <c r="AX305" s="93">
        <v>7</v>
      </c>
      <c r="AY305" s="93">
        <v>2</v>
      </c>
      <c r="AZ305" s="90">
        <v>1</v>
      </c>
      <c r="BA305" s="92">
        <v>3</v>
      </c>
      <c r="BB305" s="92">
        <v>1</v>
      </c>
      <c r="BC305" s="91">
        <v>7</v>
      </c>
      <c r="BD305" s="92">
        <v>2</v>
      </c>
      <c r="BE305" s="91">
        <v>2</v>
      </c>
      <c r="BF305" s="91">
        <v>6</v>
      </c>
      <c r="BG305" s="93">
        <v>3</v>
      </c>
      <c r="BH305" s="91">
        <v>6</v>
      </c>
      <c r="BI305" s="91">
        <v>6</v>
      </c>
      <c r="BJ305" s="93">
        <v>2</v>
      </c>
      <c r="BK305" s="91">
        <v>7</v>
      </c>
    </row>
    <row r="306" spans="2:63" ht="23.25">
      <c r="B306" s="15">
        <f t="shared" si="5"/>
        <v>129</v>
      </c>
      <c r="C306" s="15">
        <v>7</v>
      </c>
      <c r="D306" s="16">
        <v>14</v>
      </c>
      <c r="E306" s="26" t="str">
        <f>"T"&amp;'草稿-Questions'!HA12&amp;"G"&amp;'草稿-Questions'!HB12</f>
        <v>T354G3</v>
      </c>
      <c r="F306" s="29">
        <f>IF(ISBLANK(E306),0,IF(E306=Answers!E306,1,-1))</f>
        <v>1</v>
      </c>
      <c r="G306" s="44"/>
      <c r="H306" s="44"/>
      <c r="I306" s="62">
        <v>2</v>
      </c>
      <c r="J306" s="62">
        <v>2</v>
      </c>
      <c r="K306" s="62">
        <v>3</v>
      </c>
      <c r="L306" s="62">
        <v>3</v>
      </c>
      <c r="M306" s="44"/>
      <c r="N306" s="90">
        <v>4</v>
      </c>
      <c r="O306" s="93">
        <v>4</v>
      </c>
      <c r="P306" s="92">
        <v>3</v>
      </c>
      <c r="Q306" s="91">
        <v>1</v>
      </c>
      <c r="R306" s="93">
        <v>6</v>
      </c>
      <c r="S306" s="93">
        <v>7</v>
      </c>
      <c r="T306" s="91">
        <v>7</v>
      </c>
      <c r="U306" s="93">
        <v>2</v>
      </c>
      <c r="V306" s="91">
        <v>3</v>
      </c>
      <c r="W306" s="90">
        <v>1</v>
      </c>
      <c r="X306" s="92">
        <v>1</v>
      </c>
      <c r="Y306" s="91">
        <v>6</v>
      </c>
      <c r="Z306" s="90">
        <v>6</v>
      </c>
      <c r="AA306" s="90">
        <v>5</v>
      </c>
      <c r="AB306" s="91">
        <v>4</v>
      </c>
      <c r="AC306" s="90">
        <v>5</v>
      </c>
      <c r="AD306" s="90">
        <v>7</v>
      </c>
      <c r="AE306" s="90">
        <v>1</v>
      </c>
      <c r="AF306" s="90">
        <v>7</v>
      </c>
      <c r="AG306" s="93">
        <v>7</v>
      </c>
      <c r="AH306" s="90">
        <v>4</v>
      </c>
      <c r="AI306" s="91">
        <v>1</v>
      </c>
      <c r="AJ306" s="91">
        <v>4</v>
      </c>
      <c r="AK306" s="90">
        <v>1</v>
      </c>
      <c r="AL306" s="90">
        <v>2</v>
      </c>
      <c r="AM306" s="93">
        <v>4</v>
      </c>
      <c r="AN306" s="90">
        <v>7</v>
      </c>
      <c r="AO306" s="90">
        <v>6</v>
      </c>
      <c r="AP306" s="93">
        <v>6</v>
      </c>
      <c r="AQ306" s="92">
        <v>7</v>
      </c>
      <c r="AR306" s="90">
        <v>7</v>
      </c>
      <c r="AS306" s="91">
        <v>6</v>
      </c>
      <c r="AT306" s="90">
        <v>3</v>
      </c>
      <c r="AU306" s="91">
        <v>7</v>
      </c>
      <c r="AV306" s="92">
        <v>2</v>
      </c>
      <c r="AW306" s="91">
        <v>3</v>
      </c>
      <c r="AX306" s="90">
        <v>4</v>
      </c>
      <c r="AY306" s="90">
        <v>4</v>
      </c>
      <c r="AZ306" s="90">
        <v>3</v>
      </c>
      <c r="BA306" s="90">
        <v>5</v>
      </c>
      <c r="BB306" s="92">
        <v>6</v>
      </c>
      <c r="BC306" s="93">
        <v>5</v>
      </c>
      <c r="BD306" s="93">
        <v>7</v>
      </c>
      <c r="BE306" s="91">
        <v>2</v>
      </c>
      <c r="BF306" s="93">
        <v>4</v>
      </c>
      <c r="BG306" s="93">
        <v>1</v>
      </c>
      <c r="BH306" s="90">
        <v>2</v>
      </c>
      <c r="BI306" s="92">
        <v>4</v>
      </c>
      <c r="BJ306" s="93">
        <v>6</v>
      </c>
      <c r="BK306" s="93">
        <v>2</v>
      </c>
    </row>
    <row r="307" spans="2:63" ht="23.25">
      <c r="B307" s="15">
        <f t="shared" si="5"/>
        <v>130</v>
      </c>
      <c r="C307" s="15">
        <v>7</v>
      </c>
      <c r="D307" s="16">
        <v>14</v>
      </c>
      <c r="E307" s="26" t="str">
        <f>"T"&amp;'草稿-Questions'!HA13&amp;"G"&amp;'草稿-Questions'!HB13</f>
        <v>T329G1</v>
      </c>
      <c r="F307" s="29">
        <f>IF(ISBLANK(E307),0,IF(E307=Answers!E307,1,-1))</f>
        <v>1</v>
      </c>
      <c r="G307" s="44"/>
      <c r="H307" s="44"/>
      <c r="I307" s="62">
        <v>4</v>
      </c>
      <c r="J307" s="62">
        <v>4</v>
      </c>
      <c r="K307" s="62">
        <v>4</v>
      </c>
      <c r="L307" s="62">
        <v>4</v>
      </c>
      <c r="M307" s="44"/>
      <c r="N307" s="90">
        <v>6</v>
      </c>
      <c r="O307" s="92">
        <v>7</v>
      </c>
      <c r="P307" s="93">
        <v>5</v>
      </c>
      <c r="Q307" s="90">
        <v>5</v>
      </c>
      <c r="R307" s="93">
        <v>6</v>
      </c>
      <c r="S307" s="92">
        <v>2</v>
      </c>
      <c r="T307" s="91">
        <v>3</v>
      </c>
      <c r="U307" s="91">
        <v>5</v>
      </c>
      <c r="V307" s="93">
        <v>6</v>
      </c>
      <c r="W307" s="92">
        <v>3</v>
      </c>
      <c r="X307" s="90">
        <v>1</v>
      </c>
      <c r="Y307" s="92">
        <v>1</v>
      </c>
      <c r="Z307" s="93">
        <v>4</v>
      </c>
      <c r="AA307" s="93">
        <v>2</v>
      </c>
      <c r="AB307" s="91">
        <v>5</v>
      </c>
      <c r="AC307" s="92">
        <v>4</v>
      </c>
      <c r="AD307" s="93">
        <v>1</v>
      </c>
      <c r="AE307" s="90">
        <v>2</v>
      </c>
      <c r="AF307" s="93">
        <v>7</v>
      </c>
      <c r="AG307" s="93">
        <v>5</v>
      </c>
      <c r="AH307" s="93">
        <v>5</v>
      </c>
      <c r="AI307" s="90">
        <v>3</v>
      </c>
      <c r="AJ307" s="93">
        <v>5</v>
      </c>
      <c r="AK307" s="93">
        <v>4</v>
      </c>
      <c r="AL307" s="92">
        <v>4</v>
      </c>
      <c r="AM307" s="92">
        <v>4</v>
      </c>
      <c r="AN307" s="90">
        <v>3</v>
      </c>
      <c r="AO307" s="93">
        <v>3</v>
      </c>
      <c r="AP307" s="92">
        <v>5</v>
      </c>
      <c r="AQ307" s="90">
        <v>5</v>
      </c>
      <c r="AR307" s="93">
        <v>1</v>
      </c>
      <c r="AS307" s="93">
        <v>2</v>
      </c>
      <c r="AT307" s="93">
        <v>2</v>
      </c>
      <c r="AU307" s="92">
        <v>7</v>
      </c>
      <c r="AV307" s="93">
        <v>2</v>
      </c>
      <c r="AW307" s="90">
        <v>6</v>
      </c>
      <c r="AX307" s="90">
        <v>7</v>
      </c>
      <c r="AY307" s="90">
        <v>2</v>
      </c>
      <c r="AZ307" s="90">
        <v>3</v>
      </c>
      <c r="BA307" s="91">
        <v>7</v>
      </c>
      <c r="BB307" s="90">
        <v>4</v>
      </c>
      <c r="BC307" s="93">
        <v>3</v>
      </c>
      <c r="BD307" s="90">
        <v>2</v>
      </c>
      <c r="BE307" s="91">
        <v>4</v>
      </c>
      <c r="BF307" s="90">
        <v>5</v>
      </c>
      <c r="BG307" s="91">
        <v>5</v>
      </c>
      <c r="BH307" s="93">
        <v>7</v>
      </c>
      <c r="BI307" s="91">
        <v>2</v>
      </c>
      <c r="BJ307" s="92">
        <v>3</v>
      </c>
      <c r="BK307" s="92">
        <v>1</v>
      </c>
    </row>
    <row r="308" spans="2:63" ht="23.25">
      <c r="B308" s="15">
        <f t="shared" si="5"/>
        <v>131</v>
      </c>
      <c r="C308" s="15">
        <v>7</v>
      </c>
      <c r="D308" s="16">
        <v>14</v>
      </c>
      <c r="E308" s="26" t="str">
        <f>"T"&amp;'草稿-Questions'!HA14&amp;"G"&amp;'草稿-Questions'!HB14</f>
        <v>T252G0</v>
      </c>
      <c r="F308" s="29">
        <f>IF(ISBLANK(E308),0,IF(E308=Answers!E308,1,-1))</f>
        <v>1</v>
      </c>
      <c r="G308" s="44"/>
      <c r="H308" s="44"/>
      <c r="I308" s="62">
        <v>4</v>
      </c>
      <c r="J308" s="62">
        <v>2</v>
      </c>
      <c r="K308" s="62">
        <v>2</v>
      </c>
      <c r="L308" s="62">
        <v>0</v>
      </c>
      <c r="M308" s="44"/>
      <c r="N308" s="90">
        <v>2</v>
      </c>
      <c r="O308" s="91">
        <v>3</v>
      </c>
      <c r="P308" s="90">
        <v>6</v>
      </c>
      <c r="Q308" s="92">
        <v>6</v>
      </c>
      <c r="R308" s="91">
        <v>1</v>
      </c>
      <c r="S308" s="93">
        <v>1</v>
      </c>
      <c r="T308" s="90">
        <v>1</v>
      </c>
      <c r="U308" s="92">
        <v>3</v>
      </c>
      <c r="V308" s="90">
        <v>7</v>
      </c>
      <c r="W308" s="93">
        <v>2</v>
      </c>
      <c r="X308" s="90">
        <v>5</v>
      </c>
      <c r="Y308" s="93">
        <v>7</v>
      </c>
      <c r="Z308" s="92">
        <v>3</v>
      </c>
      <c r="AA308" s="91">
        <v>7</v>
      </c>
      <c r="AB308" s="91">
        <v>3</v>
      </c>
      <c r="AC308" s="91">
        <v>5</v>
      </c>
      <c r="AD308" s="93">
        <v>2</v>
      </c>
      <c r="AE308" s="93">
        <v>6</v>
      </c>
      <c r="AF308" s="91">
        <v>5</v>
      </c>
      <c r="AG308" s="92">
        <v>4</v>
      </c>
      <c r="AH308" s="91">
        <v>3</v>
      </c>
      <c r="AI308" s="91">
        <v>5</v>
      </c>
      <c r="AJ308" s="92">
        <v>7</v>
      </c>
      <c r="AK308" s="90">
        <v>7</v>
      </c>
      <c r="AL308" s="91">
        <v>6</v>
      </c>
      <c r="AM308" s="90">
        <v>7</v>
      </c>
      <c r="AN308" s="91">
        <v>7</v>
      </c>
      <c r="AO308" s="93">
        <v>4</v>
      </c>
      <c r="AP308" s="92">
        <v>1</v>
      </c>
      <c r="AQ308" s="90">
        <v>7</v>
      </c>
      <c r="AR308" s="92">
        <v>5</v>
      </c>
      <c r="AS308" s="91">
        <v>6</v>
      </c>
      <c r="AT308" s="91">
        <v>4</v>
      </c>
      <c r="AU308" s="90">
        <v>2</v>
      </c>
      <c r="AV308" s="91">
        <v>5</v>
      </c>
      <c r="AW308" s="90">
        <v>7</v>
      </c>
      <c r="AX308" s="90">
        <v>6</v>
      </c>
      <c r="AY308" s="92">
        <v>7</v>
      </c>
      <c r="AZ308" s="90">
        <v>6</v>
      </c>
      <c r="BA308" s="91">
        <v>4</v>
      </c>
      <c r="BB308" s="93">
        <v>2</v>
      </c>
      <c r="BC308" s="91">
        <v>1</v>
      </c>
      <c r="BD308" s="90">
        <v>2</v>
      </c>
      <c r="BE308" s="91">
        <v>5</v>
      </c>
      <c r="BF308" s="93">
        <v>1</v>
      </c>
      <c r="BG308" s="91">
        <v>7</v>
      </c>
      <c r="BH308" s="91">
        <v>4</v>
      </c>
      <c r="BI308" s="91">
        <v>1</v>
      </c>
      <c r="BJ308" s="93">
        <v>3</v>
      </c>
      <c r="BK308" s="91">
        <v>3</v>
      </c>
    </row>
    <row r="309" spans="2:63" ht="23.25">
      <c r="B309" s="15">
        <f t="shared" si="5"/>
        <v>132</v>
      </c>
      <c r="C309" s="15">
        <v>7</v>
      </c>
      <c r="D309" s="16">
        <v>14</v>
      </c>
      <c r="E309" s="26" t="str">
        <f>"T"&amp;'草稿-Questions'!HA15&amp;"G"&amp;'草稿-Questions'!HB15</f>
        <v>T200G0</v>
      </c>
      <c r="F309" s="29">
        <f>IF(ISBLANK(E309),0,IF(E309=Answers!E309,1,-1))</f>
        <v>1</v>
      </c>
      <c r="G309" s="44"/>
      <c r="H309" s="44"/>
      <c r="I309" s="62">
        <v>1</v>
      </c>
      <c r="J309" s="62">
        <v>1</v>
      </c>
      <c r="K309" s="62">
        <v>2</v>
      </c>
      <c r="L309" s="62">
        <v>1</v>
      </c>
      <c r="M309" s="44"/>
      <c r="N309" s="90">
        <v>5</v>
      </c>
      <c r="O309" s="91">
        <v>5</v>
      </c>
      <c r="P309" s="91">
        <v>3</v>
      </c>
      <c r="Q309" s="92">
        <v>3</v>
      </c>
      <c r="R309" s="92">
        <v>5</v>
      </c>
      <c r="S309" s="91">
        <v>4</v>
      </c>
      <c r="T309" s="90">
        <v>7</v>
      </c>
      <c r="U309" s="90">
        <v>3</v>
      </c>
      <c r="V309" s="92">
        <v>3</v>
      </c>
      <c r="W309" s="92">
        <v>5</v>
      </c>
      <c r="X309" s="90">
        <v>1</v>
      </c>
      <c r="Y309" s="93">
        <v>7</v>
      </c>
      <c r="Z309" s="91">
        <v>2</v>
      </c>
      <c r="AA309" s="90">
        <v>3</v>
      </c>
      <c r="AB309" s="93">
        <v>7</v>
      </c>
      <c r="AC309" s="92">
        <v>2</v>
      </c>
      <c r="AD309" s="91">
        <v>3</v>
      </c>
      <c r="AE309" s="91">
        <v>6</v>
      </c>
      <c r="AF309" s="91">
        <v>6</v>
      </c>
      <c r="AG309" s="90">
        <v>4</v>
      </c>
      <c r="AH309" s="93">
        <v>4</v>
      </c>
      <c r="AI309" s="91">
        <v>2</v>
      </c>
      <c r="AJ309" s="92">
        <v>2</v>
      </c>
      <c r="AK309" s="91">
        <v>1</v>
      </c>
      <c r="AL309" s="93">
        <v>5</v>
      </c>
      <c r="AM309" s="93">
        <v>7</v>
      </c>
      <c r="AN309" s="92">
        <v>5</v>
      </c>
      <c r="AO309" s="92">
        <v>4</v>
      </c>
      <c r="AP309" s="93">
        <v>7</v>
      </c>
      <c r="AQ309" s="91">
        <v>4</v>
      </c>
      <c r="AR309" s="92">
        <v>6</v>
      </c>
      <c r="AS309" s="90">
        <v>1</v>
      </c>
      <c r="AT309" s="92">
        <v>7</v>
      </c>
      <c r="AU309" s="91">
        <v>1</v>
      </c>
      <c r="AV309" s="93">
        <v>5</v>
      </c>
      <c r="AW309" s="91">
        <v>2</v>
      </c>
      <c r="AX309" s="93">
        <v>6</v>
      </c>
      <c r="AY309" s="93">
        <v>7</v>
      </c>
      <c r="AZ309" s="92">
        <v>4</v>
      </c>
      <c r="BA309" s="93">
        <v>7</v>
      </c>
      <c r="BB309" s="92">
        <v>3</v>
      </c>
      <c r="BC309" s="91">
        <v>7</v>
      </c>
      <c r="BD309" s="91">
        <v>2</v>
      </c>
      <c r="BE309" s="93">
        <v>3</v>
      </c>
      <c r="BF309" s="93">
        <v>3</v>
      </c>
      <c r="BG309" s="93">
        <v>7</v>
      </c>
      <c r="BH309" s="92">
        <v>7</v>
      </c>
      <c r="BI309" s="90">
        <v>2</v>
      </c>
      <c r="BJ309" s="91">
        <v>3</v>
      </c>
      <c r="BK309" s="90">
        <v>3</v>
      </c>
    </row>
    <row r="310" spans="2:63" ht="23.25">
      <c r="B310" s="15">
        <f t="shared" si="5"/>
        <v>133</v>
      </c>
      <c r="C310" s="15">
        <v>7</v>
      </c>
      <c r="D310" s="16">
        <v>14</v>
      </c>
      <c r="E310" s="26" t="str">
        <f>"T"&amp;'草稿-Questions'!HA16&amp;"G"&amp;'草稿-Questions'!HB16</f>
        <v>T266G2</v>
      </c>
      <c r="F310" s="29">
        <f>IF(ISBLANK(E310),0,IF(E310=Answers!E310,1,-1))</f>
        <v>1</v>
      </c>
      <c r="G310" s="44"/>
      <c r="H310" s="44"/>
      <c r="I310" s="62">
        <v>0</v>
      </c>
      <c r="J310" s="62">
        <v>2</v>
      </c>
      <c r="K310" s="62">
        <v>1</v>
      </c>
      <c r="L310" s="62">
        <v>3</v>
      </c>
      <c r="M310" s="44"/>
      <c r="N310" s="93">
        <v>2</v>
      </c>
      <c r="O310" s="91">
        <v>1</v>
      </c>
      <c r="P310" s="90">
        <v>2</v>
      </c>
      <c r="Q310" s="91">
        <v>6</v>
      </c>
      <c r="R310" s="92">
        <v>2</v>
      </c>
      <c r="S310" s="90">
        <v>2</v>
      </c>
      <c r="T310" s="91">
        <v>4</v>
      </c>
      <c r="U310" s="91">
        <v>1</v>
      </c>
      <c r="V310" s="90">
        <v>5</v>
      </c>
      <c r="W310" s="91">
        <v>5</v>
      </c>
      <c r="X310" s="90">
        <v>6</v>
      </c>
      <c r="Y310" s="91">
        <v>4</v>
      </c>
      <c r="Z310" s="93">
        <v>2</v>
      </c>
      <c r="AA310" s="92">
        <v>7</v>
      </c>
      <c r="AB310" s="91">
        <v>5</v>
      </c>
      <c r="AC310" s="92">
        <v>7</v>
      </c>
      <c r="AD310" s="91">
        <v>7</v>
      </c>
      <c r="AE310" s="91">
        <v>6</v>
      </c>
      <c r="AF310" s="90">
        <v>4</v>
      </c>
      <c r="AG310" s="91">
        <v>3</v>
      </c>
      <c r="AH310" s="93">
        <v>3</v>
      </c>
      <c r="AI310" s="91">
        <v>7</v>
      </c>
      <c r="AJ310" s="93">
        <v>6</v>
      </c>
      <c r="AK310" s="91">
        <v>7</v>
      </c>
      <c r="AL310" s="93">
        <v>7</v>
      </c>
      <c r="AM310" s="91">
        <v>7</v>
      </c>
      <c r="AN310" s="91">
        <v>2</v>
      </c>
      <c r="AO310" s="91">
        <v>2</v>
      </c>
      <c r="AP310" s="92">
        <v>4</v>
      </c>
      <c r="AQ310" s="92">
        <v>4</v>
      </c>
      <c r="AR310" s="90">
        <v>5</v>
      </c>
      <c r="AS310" s="91">
        <v>5</v>
      </c>
      <c r="AT310" s="91">
        <v>2</v>
      </c>
      <c r="AU310" s="92">
        <v>5</v>
      </c>
      <c r="AV310" s="92">
        <v>5</v>
      </c>
      <c r="AW310" s="93">
        <v>1</v>
      </c>
      <c r="AX310" s="91">
        <v>6</v>
      </c>
      <c r="AY310" s="92">
        <v>7</v>
      </c>
      <c r="AZ310" s="90">
        <v>4</v>
      </c>
      <c r="BA310" s="93">
        <v>5</v>
      </c>
      <c r="BB310" s="93">
        <v>7</v>
      </c>
      <c r="BC310" s="93">
        <v>3</v>
      </c>
      <c r="BD310" s="90">
        <v>7</v>
      </c>
      <c r="BE310" s="92">
        <v>6</v>
      </c>
      <c r="BF310" s="90">
        <v>7</v>
      </c>
      <c r="BG310" s="93">
        <v>3</v>
      </c>
      <c r="BH310" s="90">
        <v>7</v>
      </c>
      <c r="BI310" s="92">
        <v>5</v>
      </c>
      <c r="BJ310" s="93">
        <v>6</v>
      </c>
      <c r="BK310" s="91">
        <v>2</v>
      </c>
    </row>
    <row r="311" spans="2:63" ht="23.25">
      <c r="B311" s="15">
        <f t="shared" si="5"/>
        <v>134</v>
      </c>
      <c r="C311" s="15">
        <v>7</v>
      </c>
      <c r="D311" s="16">
        <v>14</v>
      </c>
      <c r="E311" s="26" t="str">
        <f>"T"&amp;'草稿-Questions'!HA17&amp;"G"&amp;'草稿-Questions'!HB17</f>
        <v>T365G1</v>
      </c>
      <c r="F311" s="29">
        <f>IF(ISBLANK(E311),0,IF(E311=Answers!E311,1,-1))</f>
        <v>1</v>
      </c>
      <c r="G311" s="44"/>
      <c r="H311" s="44"/>
      <c r="I311" s="62">
        <v>0</v>
      </c>
      <c r="J311" s="62">
        <v>4</v>
      </c>
      <c r="K311" s="62">
        <v>4</v>
      </c>
      <c r="L311" s="62">
        <v>2</v>
      </c>
      <c r="M311" s="44"/>
      <c r="N311" s="90">
        <v>7</v>
      </c>
      <c r="O311" s="91">
        <v>6</v>
      </c>
      <c r="P311" s="93">
        <v>6</v>
      </c>
      <c r="Q311" s="90">
        <v>7</v>
      </c>
      <c r="R311" s="91">
        <v>6</v>
      </c>
      <c r="S311" s="93">
        <v>6</v>
      </c>
      <c r="T311" s="93">
        <v>2</v>
      </c>
      <c r="U311" s="93">
        <v>3</v>
      </c>
      <c r="V311" s="90">
        <v>6</v>
      </c>
      <c r="W311" s="93">
        <v>6</v>
      </c>
      <c r="X311" s="90">
        <v>3</v>
      </c>
      <c r="Y311" s="93">
        <v>5</v>
      </c>
      <c r="Z311" s="92">
        <v>3</v>
      </c>
      <c r="AA311" s="93">
        <v>1</v>
      </c>
      <c r="AB311" s="93">
        <v>5</v>
      </c>
      <c r="AC311" s="90">
        <v>6</v>
      </c>
      <c r="AD311" s="92">
        <v>5</v>
      </c>
      <c r="AE311" s="93">
        <v>5</v>
      </c>
      <c r="AF311" s="91">
        <v>2</v>
      </c>
      <c r="AG311" s="90">
        <v>1</v>
      </c>
      <c r="AH311" s="92">
        <v>5</v>
      </c>
      <c r="AI311" s="90">
        <v>4</v>
      </c>
      <c r="AJ311" s="90">
        <v>4</v>
      </c>
      <c r="AK311" s="93">
        <v>2</v>
      </c>
      <c r="AL311" s="90">
        <v>2</v>
      </c>
      <c r="AM311" s="93">
        <v>2</v>
      </c>
      <c r="AN311" s="91">
        <v>2</v>
      </c>
      <c r="AO311" s="90">
        <v>7</v>
      </c>
      <c r="AP311" s="91">
        <v>3</v>
      </c>
      <c r="AQ311" s="93">
        <v>6</v>
      </c>
      <c r="AR311" s="93">
        <v>6</v>
      </c>
      <c r="AS311" s="92">
        <v>5</v>
      </c>
      <c r="AT311" s="92">
        <v>7</v>
      </c>
      <c r="AU311" s="90">
        <v>7</v>
      </c>
      <c r="AV311" s="91">
        <v>4</v>
      </c>
      <c r="AW311" s="91">
        <v>1</v>
      </c>
      <c r="AX311" s="90">
        <v>1</v>
      </c>
      <c r="AY311" s="90">
        <v>1</v>
      </c>
      <c r="AZ311" s="92">
        <v>7</v>
      </c>
      <c r="BA311" s="92">
        <v>3</v>
      </c>
      <c r="BB311" s="92">
        <v>3</v>
      </c>
      <c r="BC311" s="90">
        <v>7</v>
      </c>
      <c r="BD311" s="92">
        <v>3</v>
      </c>
      <c r="BE311" s="91">
        <v>4</v>
      </c>
      <c r="BF311" s="90">
        <v>7</v>
      </c>
      <c r="BG311" s="92">
        <v>2</v>
      </c>
      <c r="BH311" s="91">
        <v>3</v>
      </c>
      <c r="BI311" s="90">
        <v>4</v>
      </c>
      <c r="BJ311" s="93">
        <v>2</v>
      </c>
      <c r="BK311" s="90">
        <v>3</v>
      </c>
    </row>
    <row r="312" spans="2:63" ht="23.25">
      <c r="B312" s="15">
        <f t="shared" si="5"/>
        <v>135</v>
      </c>
      <c r="C312" s="15">
        <v>7</v>
      </c>
      <c r="D312" s="16">
        <v>14</v>
      </c>
      <c r="E312" s="26" t="str">
        <f>"T"&amp;'草稿-Questions'!HA18&amp;"G"&amp;'草稿-Questions'!HB18</f>
        <v>T361G1</v>
      </c>
      <c r="F312" s="29">
        <f>IF(ISBLANK(E312),0,IF(E312=Answers!E312,1,-1))</f>
        <v>1</v>
      </c>
      <c r="G312" s="44"/>
      <c r="H312" s="44"/>
      <c r="I312" s="62">
        <v>5</v>
      </c>
      <c r="J312" s="62">
        <v>5</v>
      </c>
      <c r="K312" s="62">
        <v>0</v>
      </c>
      <c r="L312" s="62">
        <v>1</v>
      </c>
      <c r="M312" s="44"/>
      <c r="N312" s="92">
        <v>6</v>
      </c>
      <c r="O312" s="93">
        <v>7</v>
      </c>
      <c r="P312" s="92">
        <v>2</v>
      </c>
      <c r="Q312" s="91">
        <v>3</v>
      </c>
      <c r="R312" s="91">
        <v>3</v>
      </c>
      <c r="S312" s="93">
        <v>2</v>
      </c>
      <c r="T312" s="93">
        <v>4</v>
      </c>
      <c r="U312" s="93">
        <v>6</v>
      </c>
      <c r="V312" s="91">
        <v>2</v>
      </c>
      <c r="W312" s="90">
        <v>6</v>
      </c>
      <c r="X312" s="92">
        <v>4</v>
      </c>
      <c r="Y312" s="93">
        <v>3</v>
      </c>
      <c r="Z312" s="93">
        <v>4</v>
      </c>
      <c r="AA312" s="93">
        <v>1</v>
      </c>
      <c r="AB312" s="92">
        <v>4</v>
      </c>
      <c r="AC312" s="92">
        <v>3</v>
      </c>
      <c r="AD312" s="91">
        <v>4</v>
      </c>
      <c r="AE312" s="90">
        <v>5</v>
      </c>
      <c r="AF312" s="93">
        <v>3</v>
      </c>
      <c r="AG312" s="93">
        <v>1</v>
      </c>
      <c r="AH312" s="90">
        <v>5</v>
      </c>
      <c r="AI312" s="91">
        <v>3</v>
      </c>
      <c r="AJ312" s="92">
        <v>7</v>
      </c>
      <c r="AK312" s="90">
        <v>6</v>
      </c>
      <c r="AL312" s="91">
        <v>5</v>
      </c>
      <c r="AM312" s="93">
        <v>1</v>
      </c>
      <c r="AN312" s="91">
        <v>1</v>
      </c>
      <c r="AO312" s="93">
        <v>2</v>
      </c>
      <c r="AP312" s="90">
        <v>2</v>
      </c>
      <c r="AQ312" s="90">
        <v>2</v>
      </c>
      <c r="AR312" s="90">
        <v>4</v>
      </c>
      <c r="AS312" s="90">
        <v>6</v>
      </c>
      <c r="AT312" s="91">
        <v>1</v>
      </c>
      <c r="AU312" s="90">
        <v>5</v>
      </c>
      <c r="AV312" s="93">
        <v>7</v>
      </c>
      <c r="AW312" s="90">
        <v>2</v>
      </c>
      <c r="AX312" s="91">
        <v>3</v>
      </c>
      <c r="AY312" s="91">
        <v>2</v>
      </c>
      <c r="AZ312" s="92">
        <v>7</v>
      </c>
      <c r="BA312" s="90">
        <v>6</v>
      </c>
      <c r="BB312" s="92">
        <v>4</v>
      </c>
      <c r="BC312" s="90">
        <v>1</v>
      </c>
      <c r="BD312" s="91">
        <v>3</v>
      </c>
      <c r="BE312" s="90">
        <v>6</v>
      </c>
      <c r="BF312" s="90">
        <v>4</v>
      </c>
      <c r="BG312" s="93">
        <v>4</v>
      </c>
      <c r="BH312" s="93">
        <v>7</v>
      </c>
      <c r="BI312" s="93">
        <v>2</v>
      </c>
      <c r="BJ312" s="90">
        <v>7</v>
      </c>
      <c r="BK312" s="91">
        <v>1</v>
      </c>
    </row>
    <row r="313" spans="2:63" ht="23.25">
      <c r="B313" s="15">
        <f t="shared" si="5"/>
        <v>136</v>
      </c>
      <c r="C313" s="15">
        <v>7</v>
      </c>
      <c r="D313" s="16">
        <v>14</v>
      </c>
      <c r="E313" s="26" t="str">
        <f>"T"&amp;'草稿-Questions'!HA19&amp;"G"&amp;'草稿-Questions'!HB19</f>
        <v>T313G0</v>
      </c>
      <c r="F313" s="29">
        <f>IF(ISBLANK(E313),0,IF(E313=Answers!E313,1,-1))</f>
        <v>1</v>
      </c>
      <c r="G313" s="44"/>
      <c r="H313" s="44"/>
      <c r="I313" s="62">
        <v>1</v>
      </c>
      <c r="J313" s="62">
        <v>2</v>
      </c>
      <c r="K313" s="62">
        <v>4</v>
      </c>
      <c r="L313" s="62">
        <v>1</v>
      </c>
      <c r="M313" s="44"/>
      <c r="N313" s="92">
        <v>2</v>
      </c>
      <c r="O313" s="92">
        <v>2</v>
      </c>
      <c r="P313" s="90">
        <v>7</v>
      </c>
      <c r="Q313" s="93">
        <v>7</v>
      </c>
      <c r="R313" s="90">
        <v>2</v>
      </c>
      <c r="S313" s="93">
        <v>2</v>
      </c>
      <c r="T313" s="92">
        <v>3</v>
      </c>
      <c r="U313" s="93">
        <v>3</v>
      </c>
      <c r="V313" s="92">
        <v>7</v>
      </c>
      <c r="W313" s="90">
        <v>3</v>
      </c>
      <c r="X313" s="90">
        <v>5</v>
      </c>
      <c r="Y313" s="92">
        <v>4</v>
      </c>
      <c r="Z313" s="93">
        <v>2</v>
      </c>
      <c r="AA313" s="91">
        <v>4</v>
      </c>
      <c r="AB313" s="93">
        <v>7</v>
      </c>
      <c r="AC313" s="93">
        <v>6</v>
      </c>
      <c r="AD313" s="90">
        <v>7</v>
      </c>
      <c r="AE313" s="92">
        <v>6</v>
      </c>
      <c r="AF313" s="90">
        <v>3</v>
      </c>
      <c r="AG313" s="92">
        <v>1</v>
      </c>
      <c r="AH313" s="92">
        <v>5</v>
      </c>
      <c r="AI313" s="91">
        <v>4</v>
      </c>
      <c r="AJ313" s="91">
        <v>6</v>
      </c>
      <c r="AK313" s="93">
        <v>2</v>
      </c>
      <c r="AL313" s="93">
        <v>1</v>
      </c>
      <c r="AM313" s="91">
        <v>7</v>
      </c>
      <c r="AN313" s="92">
        <v>5</v>
      </c>
      <c r="AO313" s="93">
        <v>1</v>
      </c>
      <c r="AP313" s="90">
        <v>7</v>
      </c>
      <c r="AQ313" s="93">
        <v>3</v>
      </c>
      <c r="AR313" s="92">
        <v>7</v>
      </c>
      <c r="AS313" s="92">
        <v>4</v>
      </c>
      <c r="AT313" s="90">
        <v>2</v>
      </c>
      <c r="AU313" s="92">
        <v>6</v>
      </c>
      <c r="AV313" s="93">
        <v>3</v>
      </c>
      <c r="AW313" s="91">
        <v>2</v>
      </c>
      <c r="AX313" s="91">
        <v>7</v>
      </c>
      <c r="AY313" s="93">
        <v>1</v>
      </c>
      <c r="AZ313" s="90">
        <v>6</v>
      </c>
      <c r="BA313" s="92">
        <v>3</v>
      </c>
      <c r="BB313" s="92">
        <v>7</v>
      </c>
      <c r="BC313" s="92">
        <v>7</v>
      </c>
      <c r="BD313" s="93">
        <v>5</v>
      </c>
      <c r="BE313" s="91">
        <v>6</v>
      </c>
      <c r="BF313" s="92">
        <v>3</v>
      </c>
      <c r="BG313" s="92">
        <v>4</v>
      </c>
      <c r="BH313" s="91">
        <v>6</v>
      </c>
      <c r="BI313" s="90">
        <v>4</v>
      </c>
      <c r="BJ313" s="93">
        <v>6</v>
      </c>
      <c r="BK313" s="90">
        <v>2</v>
      </c>
    </row>
    <row r="314" spans="2:63" ht="23.25">
      <c r="B314" s="15">
        <f t="shared" si="5"/>
        <v>137</v>
      </c>
      <c r="C314" s="15">
        <v>7</v>
      </c>
      <c r="D314" s="16">
        <v>14</v>
      </c>
      <c r="E314" s="26" t="str">
        <f>"T"&amp;'草稿-Questions'!HA20&amp;"G"&amp;'草稿-Questions'!HB20</f>
        <v>T285G1</v>
      </c>
      <c r="F314" s="29">
        <f>IF(ISBLANK(E314),0,IF(E314=Answers!E314,1,-1))</f>
        <v>1</v>
      </c>
      <c r="G314" s="44"/>
      <c r="H314" s="44"/>
      <c r="I314" s="62">
        <v>0</v>
      </c>
      <c r="J314" s="62">
        <v>5</v>
      </c>
      <c r="K314" s="62">
        <v>3</v>
      </c>
      <c r="L314" s="62">
        <v>2</v>
      </c>
      <c r="M314" s="44"/>
      <c r="N314" s="92">
        <v>5</v>
      </c>
      <c r="O314" s="93">
        <v>1</v>
      </c>
      <c r="P314" s="92">
        <v>7</v>
      </c>
      <c r="Q314" s="93">
        <v>3</v>
      </c>
      <c r="R314" s="90">
        <v>4</v>
      </c>
      <c r="S314" s="91">
        <v>4</v>
      </c>
      <c r="T314" s="90">
        <v>5</v>
      </c>
      <c r="U314" s="90">
        <v>6</v>
      </c>
      <c r="V314" s="90">
        <v>3</v>
      </c>
      <c r="W314" s="91">
        <v>2</v>
      </c>
      <c r="X314" s="91">
        <v>1</v>
      </c>
      <c r="Y314" s="92">
        <v>5</v>
      </c>
      <c r="Z314" s="93">
        <v>3</v>
      </c>
      <c r="AA314" s="91">
        <v>5</v>
      </c>
      <c r="AB314" s="90">
        <v>2</v>
      </c>
      <c r="AC314" s="91">
        <v>6</v>
      </c>
      <c r="AD314" s="92">
        <v>6</v>
      </c>
      <c r="AE314" s="92">
        <v>3</v>
      </c>
      <c r="AF314" s="92">
        <v>4</v>
      </c>
      <c r="AG314" s="92">
        <v>4</v>
      </c>
      <c r="AH314" s="90">
        <v>5</v>
      </c>
      <c r="AI314" s="90">
        <v>6</v>
      </c>
      <c r="AJ314" s="91">
        <v>2</v>
      </c>
      <c r="AK314" s="92">
        <v>4</v>
      </c>
      <c r="AL314" s="90">
        <v>4</v>
      </c>
      <c r="AM314" s="90">
        <v>3</v>
      </c>
      <c r="AN314" s="93">
        <v>7</v>
      </c>
      <c r="AO314" s="92">
        <v>5</v>
      </c>
      <c r="AP314" s="91">
        <v>6</v>
      </c>
      <c r="AQ314" s="90">
        <v>2</v>
      </c>
      <c r="AR314" s="92">
        <v>5</v>
      </c>
      <c r="AS314" s="93">
        <v>3</v>
      </c>
      <c r="AT314" s="92">
        <v>7</v>
      </c>
      <c r="AU314" s="91">
        <v>1</v>
      </c>
      <c r="AV314" s="93">
        <v>5</v>
      </c>
      <c r="AW314" s="91">
        <v>5</v>
      </c>
      <c r="AX314" s="90">
        <v>4</v>
      </c>
      <c r="AY314" s="90">
        <v>6</v>
      </c>
      <c r="AZ314" s="92">
        <v>7</v>
      </c>
      <c r="BA314" s="92">
        <v>7</v>
      </c>
      <c r="BB314" s="91">
        <v>1</v>
      </c>
      <c r="BC314" s="90">
        <v>1</v>
      </c>
      <c r="BD314" s="93">
        <v>1</v>
      </c>
      <c r="BE314" s="92">
        <v>6</v>
      </c>
      <c r="BF314" s="92">
        <v>1</v>
      </c>
      <c r="BG314" s="90">
        <v>2</v>
      </c>
      <c r="BH314" s="91">
        <v>1</v>
      </c>
      <c r="BI314" s="91">
        <v>5</v>
      </c>
      <c r="BJ314" s="93">
        <v>4</v>
      </c>
      <c r="BK314" s="93">
        <v>1</v>
      </c>
    </row>
    <row r="315" spans="2:63" ht="23.25">
      <c r="B315" s="15">
        <f t="shared" si="5"/>
        <v>138</v>
      </c>
      <c r="C315" s="15">
        <v>7</v>
      </c>
      <c r="D315" s="16">
        <v>14</v>
      </c>
      <c r="E315" s="26" t="str">
        <f>"T"&amp;'草稿-Questions'!HA21&amp;"G"&amp;'草稿-Questions'!HB21</f>
        <v>T229G0</v>
      </c>
      <c r="F315" s="29">
        <f>IF(ISBLANK(E315),0,IF(E315=Answers!E315,1,-1))</f>
        <v>1</v>
      </c>
      <c r="G315" s="44"/>
      <c r="H315" s="44"/>
      <c r="I315" s="62">
        <v>2</v>
      </c>
      <c r="J315" s="62">
        <v>0</v>
      </c>
      <c r="K315" s="62">
        <v>2</v>
      </c>
      <c r="L315" s="62">
        <v>2</v>
      </c>
      <c r="M315" s="44"/>
      <c r="N315" s="93">
        <v>7</v>
      </c>
      <c r="O315" s="93">
        <v>7</v>
      </c>
      <c r="P315" s="90">
        <v>1</v>
      </c>
      <c r="Q315" s="93">
        <v>1</v>
      </c>
      <c r="R315" s="91">
        <v>5</v>
      </c>
      <c r="S315" s="90">
        <v>7</v>
      </c>
      <c r="T315" s="90">
        <v>5</v>
      </c>
      <c r="U315" s="93">
        <v>4</v>
      </c>
      <c r="V315" s="91">
        <v>4</v>
      </c>
      <c r="W315" s="90">
        <v>3</v>
      </c>
      <c r="X315" s="93">
        <v>2</v>
      </c>
      <c r="Y315" s="93">
        <v>7</v>
      </c>
      <c r="Z315" s="91">
        <v>2</v>
      </c>
      <c r="AA315" s="90">
        <v>1</v>
      </c>
      <c r="AB315" s="91">
        <v>3</v>
      </c>
      <c r="AC315" s="93">
        <v>4</v>
      </c>
      <c r="AD315" s="91">
        <v>5</v>
      </c>
      <c r="AE315" s="90">
        <v>7</v>
      </c>
      <c r="AF315" s="90">
        <v>1</v>
      </c>
      <c r="AG315" s="92">
        <v>4</v>
      </c>
      <c r="AH315" s="93">
        <v>4</v>
      </c>
      <c r="AI315" s="93">
        <v>6</v>
      </c>
      <c r="AJ315" s="92">
        <v>2</v>
      </c>
      <c r="AK315" s="92">
        <v>7</v>
      </c>
      <c r="AL315" s="91">
        <v>2</v>
      </c>
      <c r="AM315" s="93">
        <v>4</v>
      </c>
      <c r="AN315" s="90">
        <v>5</v>
      </c>
      <c r="AO315" s="91">
        <v>1</v>
      </c>
      <c r="AP315" s="91">
        <v>2</v>
      </c>
      <c r="AQ315" s="90">
        <v>5</v>
      </c>
      <c r="AR315" s="93">
        <v>3</v>
      </c>
      <c r="AS315" s="91">
        <v>2</v>
      </c>
      <c r="AT315" s="93">
        <v>1</v>
      </c>
      <c r="AU315" s="92">
        <v>3</v>
      </c>
      <c r="AV315" s="92">
        <v>6</v>
      </c>
      <c r="AW315" s="91">
        <v>2</v>
      </c>
      <c r="AX315" s="92">
        <v>3</v>
      </c>
      <c r="AY315" s="91">
        <v>2</v>
      </c>
      <c r="AZ315" s="93">
        <v>7</v>
      </c>
      <c r="BA315" s="92">
        <v>2</v>
      </c>
      <c r="BB315" s="90">
        <v>4</v>
      </c>
      <c r="BC315" s="90">
        <v>2</v>
      </c>
      <c r="BD315" s="93">
        <v>5</v>
      </c>
      <c r="BE315" s="92">
        <v>5</v>
      </c>
      <c r="BF315" s="92">
        <v>3</v>
      </c>
      <c r="BG315" s="90">
        <v>1</v>
      </c>
      <c r="BH315" s="91">
        <v>5</v>
      </c>
      <c r="BI315" s="92">
        <v>1</v>
      </c>
      <c r="BJ315" s="91">
        <v>7</v>
      </c>
      <c r="BK315" s="91">
        <v>2</v>
      </c>
    </row>
    <row r="316" spans="2:63" ht="23.25">
      <c r="B316" s="15">
        <f t="shared" si="5"/>
        <v>139</v>
      </c>
      <c r="C316" s="15">
        <v>7</v>
      </c>
      <c r="D316" s="16">
        <v>14</v>
      </c>
      <c r="E316" s="26" t="str">
        <f>"T"&amp;'草稿-Questions'!HA22&amp;"G"&amp;'草稿-Questions'!HB22</f>
        <v>T277G0</v>
      </c>
      <c r="F316" s="29">
        <f>IF(ISBLANK(E316),0,IF(E316=Answers!E316,1,-1))</f>
        <v>1</v>
      </c>
      <c r="G316" s="44"/>
      <c r="H316" s="44"/>
      <c r="I316" s="62">
        <v>4</v>
      </c>
      <c r="J316" s="62">
        <v>0</v>
      </c>
      <c r="K316" s="62">
        <v>0</v>
      </c>
      <c r="L316" s="62">
        <v>2</v>
      </c>
      <c r="M316" s="44"/>
      <c r="N316" s="92">
        <v>3</v>
      </c>
      <c r="O316" s="92">
        <v>6</v>
      </c>
      <c r="P316" s="91">
        <v>4</v>
      </c>
      <c r="Q316" s="90">
        <v>7</v>
      </c>
      <c r="R316" s="92">
        <v>7</v>
      </c>
      <c r="S316" s="91">
        <v>2</v>
      </c>
      <c r="T316" s="92">
        <v>2</v>
      </c>
      <c r="U316" s="91">
        <v>5</v>
      </c>
      <c r="V316" s="92">
        <v>7</v>
      </c>
      <c r="W316" s="90">
        <v>1</v>
      </c>
      <c r="X316" s="93">
        <v>1</v>
      </c>
      <c r="Y316" s="91">
        <v>5</v>
      </c>
      <c r="Z316" s="91">
        <v>6</v>
      </c>
      <c r="AA316" s="93">
        <v>2</v>
      </c>
      <c r="AB316" s="91">
        <v>7</v>
      </c>
      <c r="AC316" s="93">
        <v>4</v>
      </c>
      <c r="AD316" s="92">
        <v>7</v>
      </c>
      <c r="AE316" s="90">
        <v>6</v>
      </c>
      <c r="AF316" s="92">
        <v>3</v>
      </c>
      <c r="AG316" s="92">
        <v>4</v>
      </c>
      <c r="AH316" s="91">
        <v>3</v>
      </c>
      <c r="AI316" s="93">
        <v>1</v>
      </c>
      <c r="AJ316" s="93">
        <v>4</v>
      </c>
      <c r="AK316" s="92">
        <v>4</v>
      </c>
      <c r="AL316" s="93">
        <v>2</v>
      </c>
      <c r="AM316" s="91">
        <v>7</v>
      </c>
      <c r="AN316" s="93">
        <v>7</v>
      </c>
      <c r="AO316" s="91">
        <v>2</v>
      </c>
      <c r="AP316" s="93">
        <v>5</v>
      </c>
      <c r="AQ316" s="90">
        <v>6</v>
      </c>
      <c r="AR316" s="93">
        <v>5</v>
      </c>
      <c r="AS316" s="93">
        <v>6</v>
      </c>
      <c r="AT316" s="92">
        <v>2</v>
      </c>
      <c r="AU316" s="93">
        <v>4</v>
      </c>
      <c r="AV316" s="91">
        <v>7</v>
      </c>
      <c r="AW316" s="90">
        <v>2</v>
      </c>
      <c r="AX316" s="90">
        <v>1</v>
      </c>
      <c r="AY316" s="92">
        <v>5</v>
      </c>
      <c r="AZ316" s="92">
        <v>7</v>
      </c>
      <c r="BA316" s="93">
        <v>2</v>
      </c>
      <c r="BB316" s="93">
        <v>1</v>
      </c>
      <c r="BC316" s="91">
        <v>4</v>
      </c>
      <c r="BD316" s="93">
        <v>7</v>
      </c>
      <c r="BE316" s="93">
        <v>1</v>
      </c>
      <c r="BF316" s="93">
        <v>2</v>
      </c>
      <c r="BG316" s="90">
        <v>4</v>
      </c>
      <c r="BH316" s="92">
        <v>5</v>
      </c>
      <c r="BI316" s="90">
        <v>1</v>
      </c>
      <c r="BJ316" s="90">
        <v>6</v>
      </c>
      <c r="BK316" s="90">
        <v>6</v>
      </c>
    </row>
    <row r="317" spans="2:63" ht="23.25">
      <c r="B317" s="15">
        <f t="shared" si="5"/>
        <v>140</v>
      </c>
      <c r="C317" s="15">
        <v>7</v>
      </c>
      <c r="D317" s="16">
        <v>14</v>
      </c>
      <c r="E317" s="26" t="str">
        <f>"T"&amp;'草稿-Questions'!HA23&amp;"G"&amp;'草稿-Questions'!HB23</f>
        <v>T204G2</v>
      </c>
      <c r="F317" s="29">
        <f>IF(ISBLANK(E317),0,IF(E317=Answers!E317,1,-1))</f>
        <v>1</v>
      </c>
      <c r="G317" s="44"/>
      <c r="H317" s="44"/>
      <c r="I317" s="62">
        <v>0</v>
      </c>
      <c r="J317" s="62">
        <v>0</v>
      </c>
      <c r="K317" s="62">
        <v>3</v>
      </c>
      <c r="L317" s="62">
        <v>2</v>
      </c>
      <c r="M317" s="44"/>
      <c r="N317" s="92">
        <v>2</v>
      </c>
      <c r="O317" s="92">
        <v>7</v>
      </c>
      <c r="P317" s="93">
        <v>7</v>
      </c>
      <c r="Q317" s="91">
        <v>6</v>
      </c>
      <c r="R317" s="90">
        <v>6</v>
      </c>
      <c r="S317" s="93">
        <v>3</v>
      </c>
      <c r="T317" s="92">
        <v>2</v>
      </c>
      <c r="U317" s="90">
        <v>1</v>
      </c>
      <c r="V317" s="92">
        <v>4</v>
      </c>
      <c r="W317" s="92">
        <v>7</v>
      </c>
      <c r="X317" s="91">
        <v>6</v>
      </c>
      <c r="Y317" s="91">
        <v>1</v>
      </c>
      <c r="Z317" s="92">
        <v>6</v>
      </c>
      <c r="AA317" s="91">
        <v>5</v>
      </c>
      <c r="AB317" s="91">
        <v>6</v>
      </c>
      <c r="AC317" s="92">
        <v>2</v>
      </c>
      <c r="AD317" s="93">
        <v>7</v>
      </c>
      <c r="AE317" s="93">
        <v>5</v>
      </c>
      <c r="AF317" s="91">
        <v>6</v>
      </c>
      <c r="AG317" s="90">
        <v>1</v>
      </c>
      <c r="AH317" s="91">
        <v>5</v>
      </c>
      <c r="AI317" s="92">
        <v>4</v>
      </c>
      <c r="AJ317" s="91">
        <v>5</v>
      </c>
      <c r="AK317" s="92">
        <v>2</v>
      </c>
      <c r="AL317" s="92">
        <v>7</v>
      </c>
      <c r="AM317" s="91">
        <v>2</v>
      </c>
      <c r="AN317" s="92">
        <v>4</v>
      </c>
      <c r="AO317" s="90">
        <v>5</v>
      </c>
      <c r="AP317" s="91">
        <v>2</v>
      </c>
      <c r="AQ317" s="91">
        <v>1</v>
      </c>
      <c r="AR317" s="90">
        <v>1</v>
      </c>
      <c r="AS317" s="92">
        <v>1</v>
      </c>
      <c r="AT317" s="90">
        <v>4</v>
      </c>
      <c r="AU317" s="93">
        <v>1</v>
      </c>
      <c r="AV317" s="93">
        <v>1</v>
      </c>
      <c r="AW317" s="91">
        <v>6</v>
      </c>
      <c r="AX317" s="92">
        <v>3</v>
      </c>
      <c r="AY317" s="93">
        <v>7</v>
      </c>
      <c r="AZ317" s="93">
        <v>6</v>
      </c>
      <c r="BA317" s="90">
        <v>7</v>
      </c>
      <c r="BB317" s="92">
        <v>4</v>
      </c>
      <c r="BC317" s="93">
        <v>7</v>
      </c>
      <c r="BD317" s="92">
        <v>7</v>
      </c>
      <c r="BE317" s="91">
        <v>7</v>
      </c>
      <c r="BF317" s="91">
        <v>5</v>
      </c>
      <c r="BG317" s="92">
        <v>6</v>
      </c>
      <c r="BH317" s="92">
        <v>1</v>
      </c>
      <c r="BI317" s="92">
        <v>7</v>
      </c>
      <c r="BJ317" s="92">
        <v>3</v>
      </c>
      <c r="BK317" s="93">
        <v>3</v>
      </c>
    </row>
    <row r="318" spans="2:63" ht="23.25">
      <c r="B318" s="15">
        <f t="shared" si="5"/>
        <v>141</v>
      </c>
      <c r="C318" s="15">
        <v>7</v>
      </c>
      <c r="D318" s="16">
        <v>14</v>
      </c>
      <c r="E318" s="26" t="str">
        <f>"T"&amp;'草稿-Questions'!HA24&amp;"G"&amp;'草稿-Questions'!HB24</f>
        <v>T343G1</v>
      </c>
      <c r="F318" s="29">
        <f>IF(ISBLANK(E318),0,IF(E318=Answers!E318,1,-1))</f>
        <v>1</v>
      </c>
      <c r="G318" s="44"/>
      <c r="H318" s="44"/>
      <c r="I318" s="62">
        <v>0</v>
      </c>
      <c r="J318" s="62">
        <v>4</v>
      </c>
      <c r="K318" s="62">
        <v>0</v>
      </c>
      <c r="L318" s="62">
        <v>5</v>
      </c>
      <c r="M318" s="44"/>
      <c r="N318" s="93">
        <v>6</v>
      </c>
      <c r="O318" s="91">
        <v>5</v>
      </c>
      <c r="P318" s="93">
        <v>5</v>
      </c>
      <c r="Q318" s="90">
        <v>4</v>
      </c>
      <c r="R318" s="91">
        <v>2</v>
      </c>
      <c r="S318" s="93">
        <v>7</v>
      </c>
      <c r="T318" s="90">
        <v>6</v>
      </c>
      <c r="U318" s="92">
        <v>2</v>
      </c>
      <c r="V318" s="92">
        <v>7</v>
      </c>
      <c r="W318" s="91">
        <v>5</v>
      </c>
      <c r="X318" s="93">
        <v>6</v>
      </c>
      <c r="Y318" s="90">
        <v>7</v>
      </c>
      <c r="Z318" s="91">
        <v>4</v>
      </c>
      <c r="AA318" s="90">
        <v>3</v>
      </c>
      <c r="AB318" s="91">
        <v>3</v>
      </c>
      <c r="AC318" s="91">
        <v>4</v>
      </c>
      <c r="AD318" s="90">
        <v>1</v>
      </c>
      <c r="AE318" s="93">
        <v>3</v>
      </c>
      <c r="AF318" s="90">
        <v>6</v>
      </c>
      <c r="AG318" s="91">
        <v>3</v>
      </c>
      <c r="AH318" s="90">
        <v>7</v>
      </c>
      <c r="AI318" s="93">
        <v>1</v>
      </c>
      <c r="AJ318" s="93">
        <v>2</v>
      </c>
      <c r="AK318" s="92">
        <v>6</v>
      </c>
      <c r="AL318" s="92">
        <v>3</v>
      </c>
      <c r="AM318" s="90">
        <v>4</v>
      </c>
      <c r="AN318" s="91">
        <v>4</v>
      </c>
      <c r="AO318" s="92">
        <v>6</v>
      </c>
      <c r="AP318" s="91">
        <v>3</v>
      </c>
      <c r="AQ318" s="91">
        <v>7</v>
      </c>
      <c r="AR318" s="92">
        <v>5</v>
      </c>
      <c r="AS318" s="93">
        <v>3</v>
      </c>
      <c r="AT318" s="90">
        <v>6</v>
      </c>
      <c r="AU318" s="92">
        <v>5</v>
      </c>
      <c r="AV318" s="91">
        <v>5</v>
      </c>
      <c r="AW318" s="90">
        <v>5</v>
      </c>
      <c r="AX318" s="91">
        <v>7</v>
      </c>
      <c r="AY318" s="92">
        <v>4</v>
      </c>
      <c r="AZ318" s="90">
        <v>4</v>
      </c>
      <c r="BA318" s="92">
        <v>2</v>
      </c>
      <c r="BB318" s="92">
        <v>7</v>
      </c>
      <c r="BC318" s="92">
        <v>5</v>
      </c>
      <c r="BD318" s="90">
        <v>7</v>
      </c>
      <c r="BE318" s="93">
        <v>2</v>
      </c>
      <c r="BF318" s="93">
        <v>7</v>
      </c>
      <c r="BG318" s="91">
        <v>7</v>
      </c>
      <c r="BH318" s="92">
        <v>2</v>
      </c>
      <c r="BI318" s="93">
        <v>7</v>
      </c>
      <c r="BJ318" s="90">
        <v>5</v>
      </c>
      <c r="BK318" s="92">
        <v>2</v>
      </c>
    </row>
    <row r="319" spans="2:63" ht="23.25">
      <c r="B319" s="15">
        <f t="shared" si="5"/>
        <v>142</v>
      </c>
      <c r="C319" s="15">
        <v>7</v>
      </c>
      <c r="D319" s="16">
        <v>14</v>
      </c>
      <c r="E319" s="26" t="str">
        <f>"T"&amp;'草稿-Questions'!HA25&amp;"G"&amp;'草稿-Questions'!HB25</f>
        <v>T262G1</v>
      </c>
      <c r="F319" s="29">
        <f>IF(ISBLANK(E319),0,IF(E319=Answers!E319,1,-1))</f>
        <v>1</v>
      </c>
      <c r="I319" s="62">
        <v>0</v>
      </c>
      <c r="J319" s="62">
        <v>5</v>
      </c>
      <c r="K319" s="62">
        <v>3</v>
      </c>
      <c r="L319" s="62">
        <v>1</v>
      </c>
      <c r="N319" s="90">
        <v>5</v>
      </c>
      <c r="O319" s="92">
        <v>1</v>
      </c>
      <c r="P319" s="90">
        <v>6</v>
      </c>
      <c r="Q319" s="90">
        <v>3</v>
      </c>
      <c r="R319" s="91">
        <v>5</v>
      </c>
      <c r="S319" s="90">
        <v>3</v>
      </c>
      <c r="T319" s="91">
        <v>3</v>
      </c>
      <c r="U319" s="93">
        <v>5</v>
      </c>
      <c r="V319" s="93">
        <v>6</v>
      </c>
      <c r="W319" s="91">
        <v>4</v>
      </c>
      <c r="X319" s="90">
        <v>6</v>
      </c>
      <c r="Y319" s="91">
        <v>6</v>
      </c>
      <c r="Z319" s="91">
        <v>4</v>
      </c>
      <c r="AA319" s="92">
        <v>6</v>
      </c>
      <c r="AB319" s="91">
        <v>5</v>
      </c>
      <c r="AC319" s="93">
        <v>4</v>
      </c>
      <c r="AD319" s="93">
        <v>4</v>
      </c>
      <c r="AE319" s="91">
        <v>3</v>
      </c>
      <c r="AF319" s="91">
        <v>5</v>
      </c>
      <c r="AG319" s="92">
        <v>6</v>
      </c>
      <c r="AH319" s="93">
        <v>3</v>
      </c>
      <c r="AI319" s="91">
        <v>1</v>
      </c>
      <c r="AJ319" s="93">
        <v>3</v>
      </c>
      <c r="AK319" s="92">
        <v>3</v>
      </c>
      <c r="AL319" s="90">
        <v>5</v>
      </c>
      <c r="AM319" s="92">
        <v>2</v>
      </c>
      <c r="AN319" s="91">
        <v>5</v>
      </c>
      <c r="AO319" s="93">
        <v>3</v>
      </c>
      <c r="AP319" s="90">
        <v>7</v>
      </c>
      <c r="AQ319" s="93">
        <v>6</v>
      </c>
      <c r="AR319" s="91">
        <v>5</v>
      </c>
      <c r="AS319" s="90">
        <v>2</v>
      </c>
      <c r="AT319" s="90">
        <v>3</v>
      </c>
      <c r="AU319" s="91">
        <v>5</v>
      </c>
      <c r="AV319" s="92">
        <v>1</v>
      </c>
      <c r="AW319" s="90">
        <v>7</v>
      </c>
      <c r="AX319" s="92">
        <v>6</v>
      </c>
      <c r="AY319" s="90">
        <v>3</v>
      </c>
      <c r="AZ319" s="92">
        <v>3</v>
      </c>
      <c r="BA319" s="90">
        <v>1</v>
      </c>
      <c r="BB319" s="93">
        <v>5</v>
      </c>
      <c r="BC319" s="93">
        <v>4</v>
      </c>
      <c r="BD319" s="93">
        <v>2</v>
      </c>
      <c r="BE319" s="91">
        <v>1</v>
      </c>
      <c r="BF319" s="91">
        <v>5</v>
      </c>
      <c r="BG319" s="91">
        <v>7</v>
      </c>
      <c r="BH319" s="93">
        <v>4</v>
      </c>
      <c r="BI319" s="90">
        <v>5</v>
      </c>
      <c r="BJ319" s="93">
        <v>6</v>
      </c>
      <c r="BK319" s="91">
        <v>4</v>
      </c>
    </row>
    <row r="320" spans="2:63" ht="23.25">
      <c r="B320" s="15">
        <f t="shared" si="5"/>
        <v>143</v>
      </c>
      <c r="C320" s="15">
        <v>7</v>
      </c>
      <c r="D320" s="16">
        <v>14</v>
      </c>
      <c r="E320" s="26" t="str">
        <f>"T"&amp;'草稿-Questions'!HA26&amp;"G"&amp;'草稿-Questions'!HB26</f>
        <v>T211G0</v>
      </c>
      <c r="F320" s="29">
        <f>IF(ISBLANK(E320),0,IF(E320=Answers!E320,1,-1))</f>
        <v>1</v>
      </c>
      <c r="I320" s="62">
        <v>2</v>
      </c>
      <c r="J320" s="62">
        <v>5</v>
      </c>
      <c r="K320" s="62">
        <v>5</v>
      </c>
      <c r="L320" s="62">
        <v>1</v>
      </c>
      <c r="N320" s="92">
        <v>3</v>
      </c>
      <c r="O320" s="90">
        <v>3</v>
      </c>
      <c r="P320" s="90">
        <v>5</v>
      </c>
      <c r="Q320" s="93">
        <v>4</v>
      </c>
      <c r="R320" s="92">
        <v>1</v>
      </c>
      <c r="S320" s="90">
        <v>6</v>
      </c>
      <c r="T320" s="91">
        <v>4</v>
      </c>
      <c r="U320" s="90">
        <v>1</v>
      </c>
      <c r="V320" s="92">
        <v>2</v>
      </c>
      <c r="W320" s="92">
        <v>5</v>
      </c>
      <c r="X320" s="90">
        <v>6</v>
      </c>
      <c r="Y320" s="90">
        <v>3</v>
      </c>
      <c r="Z320" s="91">
        <v>5</v>
      </c>
      <c r="AA320" s="91">
        <v>4</v>
      </c>
      <c r="AB320" s="92">
        <v>5</v>
      </c>
      <c r="AC320" s="90">
        <v>2</v>
      </c>
      <c r="AD320" s="92">
        <v>3</v>
      </c>
      <c r="AE320" s="90">
        <v>5</v>
      </c>
      <c r="AF320" s="92">
        <v>5</v>
      </c>
      <c r="AG320" s="91">
        <v>1</v>
      </c>
      <c r="AH320" s="93">
        <v>1</v>
      </c>
      <c r="AI320" s="91">
        <v>5</v>
      </c>
      <c r="AJ320" s="90">
        <v>6</v>
      </c>
      <c r="AK320" s="93">
        <v>6</v>
      </c>
      <c r="AL320" s="93">
        <v>7</v>
      </c>
      <c r="AM320" s="92">
        <v>5</v>
      </c>
      <c r="AN320" s="90">
        <v>6</v>
      </c>
      <c r="AO320" s="90">
        <v>4</v>
      </c>
      <c r="AP320" s="91">
        <v>3</v>
      </c>
      <c r="AQ320" s="92">
        <v>6</v>
      </c>
      <c r="AR320" s="90">
        <v>4</v>
      </c>
      <c r="AS320" s="91">
        <v>5</v>
      </c>
      <c r="AT320" s="91">
        <v>4</v>
      </c>
      <c r="AU320" s="90">
        <v>2</v>
      </c>
      <c r="AV320" s="90">
        <v>3</v>
      </c>
      <c r="AW320" s="92">
        <v>2</v>
      </c>
      <c r="AX320" s="92">
        <v>5</v>
      </c>
      <c r="AY320" s="92">
        <v>4</v>
      </c>
      <c r="AZ320" s="90">
        <v>3</v>
      </c>
      <c r="BA320" s="93">
        <v>4</v>
      </c>
      <c r="BB320" s="92">
        <v>2</v>
      </c>
      <c r="BC320" s="91">
        <v>2</v>
      </c>
      <c r="BD320" s="90">
        <v>1</v>
      </c>
      <c r="BE320" s="90">
        <v>1</v>
      </c>
      <c r="BF320" s="90">
        <v>2</v>
      </c>
      <c r="BG320" s="90">
        <v>6</v>
      </c>
      <c r="BH320" s="92">
        <v>6</v>
      </c>
      <c r="BI320" s="90">
        <v>4</v>
      </c>
      <c r="BJ320" s="90">
        <v>5</v>
      </c>
      <c r="BK320" s="92">
        <v>5</v>
      </c>
    </row>
    <row r="321" spans="2:63" ht="23.25">
      <c r="B321" s="15">
        <f t="shared" si="5"/>
        <v>144</v>
      </c>
      <c r="C321" s="15">
        <v>7</v>
      </c>
      <c r="D321" s="16">
        <v>14</v>
      </c>
      <c r="E321" s="26" t="str">
        <f>"T"&amp;'草稿-Questions'!HA27&amp;"G"&amp;'草稿-Questions'!HB27</f>
        <v>T225G3</v>
      </c>
      <c r="F321" s="29">
        <f>IF(ISBLANK(E321),0,IF(E321=Answers!E321,1,-1))</f>
        <v>1</v>
      </c>
      <c r="I321" s="62">
        <v>1</v>
      </c>
      <c r="J321" s="62">
        <v>4</v>
      </c>
      <c r="K321" s="62">
        <v>2</v>
      </c>
      <c r="L321" s="62">
        <v>4</v>
      </c>
      <c r="N321" s="92">
        <v>2</v>
      </c>
      <c r="O321" s="92">
        <v>6</v>
      </c>
      <c r="P321" s="91">
        <v>3</v>
      </c>
      <c r="Q321" s="90">
        <v>2</v>
      </c>
      <c r="R321" s="90">
        <v>2</v>
      </c>
      <c r="S321" s="93">
        <v>1</v>
      </c>
      <c r="T321" s="93">
        <v>2</v>
      </c>
      <c r="U321" s="90">
        <v>6</v>
      </c>
      <c r="V321" s="90">
        <v>6</v>
      </c>
      <c r="W321" s="93">
        <v>4</v>
      </c>
      <c r="X321" s="93">
        <v>7</v>
      </c>
      <c r="Y321" s="93">
        <v>2</v>
      </c>
      <c r="Z321" s="93">
        <v>6</v>
      </c>
      <c r="AA321" s="91">
        <v>3</v>
      </c>
      <c r="AB321" s="92">
        <v>2</v>
      </c>
      <c r="AC321" s="91">
        <v>2</v>
      </c>
      <c r="AD321" s="90">
        <v>3</v>
      </c>
      <c r="AE321" s="90">
        <v>6</v>
      </c>
      <c r="AF321" s="93">
        <v>1</v>
      </c>
      <c r="AG321" s="93">
        <v>5</v>
      </c>
      <c r="AH321" s="91">
        <v>5</v>
      </c>
      <c r="AI321" s="93">
        <v>1</v>
      </c>
      <c r="AJ321" s="92">
        <v>5</v>
      </c>
      <c r="AK321" s="93">
        <v>5</v>
      </c>
      <c r="AL321" s="93">
        <v>7</v>
      </c>
      <c r="AM321" s="90">
        <v>3</v>
      </c>
      <c r="AN321" s="93">
        <v>6</v>
      </c>
      <c r="AO321" s="92">
        <v>2</v>
      </c>
      <c r="AP321" s="90">
        <v>2</v>
      </c>
      <c r="AQ321" s="93">
        <v>5</v>
      </c>
      <c r="AR321" s="91">
        <v>7</v>
      </c>
      <c r="AS321" s="91">
        <v>5</v>
      </c>
      <c r="AT321" s="93">
        <v>7</v>
      </c>
      <c r="AU321" s="92">
        <v>1</v>
      </c>
      <c r="AV321" s="92">
        <v>2</v>
      </c>
      <c r="AW321" s="93">
        <v>6</v>
      </c>
      <c r="AX321" s="92">
        <v>2</v>
      </c>
      <c r="AY321" s="92">
        <v>1</v>
      </c>
      <c r="AZ321" s="90">
        <v>3</v>
      </c>
      <c r="BA321" s="93">
        <v>7</v>
      </c>
      <c r="BB321" s="91">
        <v>1</v>
      </c>
      <c r="BC321" s="90">
        <v>7</v>
      </c>
      <c r="BD321" s="92">
        <v>7</v>
      </c>
      <c r="BE321" s="92">
        <v>7</v>
      </c>
      <c r="BF321" s="91">
        <v>2</v>
      </c>
      <c r="BG321" s="91">
        <v>7</v>
      </c>
      <c r="BH321" s="93">
        <v>2</v>
      </c>
      <c r="BI321" s="93">
        <v>7</v>
      </c>
      <c r="BJ321" s="93">
        <v>4</v>
      </c>
      <c r="BK321" s="93">
        <v>5</v>
      </c>
    </row>
    <row r="322" spans="2:63" ht="23.25">
      <c r="B322" s="15">
        <f t="shared" si="5"/>
        <v>145</v>
      </c>
      <c r="C322" s="15">
        <v>7</v>
      </c>
      <c r="D322" s="16">
        <v>14</v>
      </c>
      <c r="E322" s="26" t="str">
        <f>"T"&amp;'草稿-Questions'!HA28&amp;"G"&amp;'草稿-Questions'!HB28</f>
        <v>T288G0</v>
      </c>
      <c r="F322" s="29">
        <f>IF(ISBLANK(E322),0,IF(E322=Answers!E322,1,-1))</f>
        <v>1</v>
      </c>
      <c r="I322" s="62">
        <v>4</v>
      </c>
      <c r="J322" s="62">
        <v>1</v>
      </c>
      <c r="K322" s="62">
        <v>0</v>
      </c>
      <c r="L322" s="62">
        <v>1</v>
      </c>
      <c r="N322" s="92">
        <v>5</v>
      </c>
      <c r="O322" s="90">
        <v>3</v>
      </c>
      <c r="P322" s="90">
        <v>7</v>
      </c>
      <c r="Q322" s="91">
        <v>5</v>
      </c>
      <c r="R322" s="90">
        <v>6</v>
      </c>
      <c r="S322" s="92">
        <v>2</v>
      </c>
      <c r="T322" s="93">
        <v>5</v>
      </c>
      <c r="U322" s="90">
        <v>7</v>
      </c>
      <c r="V322" s="90">
        <v>7</v>
      </c>
      <c r="W322" s="90">
        <v>1</v>
      </c>
      <c r="X322" s="92">
        <v>1</v>
      </c>
      <c r="Y322" s="91">
        <v>6</v>
      </c>
      <c r="Z322" s="93">
        <v>4</v>
      </c>
      <c r="AA322" s="90">
        <v>6</v>
      </c>
      <c r="AB322" s="92">
        <v>1</v>
      </c>
      <c r="AC322" s="92">
        <v>1</v>
      </c>
      <c r="AD322" s="92">
        <v>4</v>
      </c>
      <c r="AE322" s="92">
        <v>5</v>
      </c>
      <c r="AF322" s="91">
        <v>7</v>
      </c>
      <c r="AG322" s="92">
        <v>1</v>
      </c>
      <c r="AH322" s="91">
        <v>4</v>
      </c>
      <c r="AI322" s="93">
        <v>6</v>
      </c>
      <c r="AJ322" s="91">
        <v>7</v>
      </c>
      <c r="AK322" s="92">
        <v>1</v>
      </c>
      <c r="AL322" s="91">
        <v>7</v>
      </c>
      <c r="AM322" s="91">
        <v>7</v>
      </c>
      <c r="AN322" s="90">
        <v>5</v>
      </c>
      <c r="AO322" s="92">
        <v>2</v>
      </c>
      <c r="AP322" s="90">
        <v>3</v>
      </c>
      <c r="AQ322" s="93">
        <v>4</v>
      </c>
      <c r="AR322" s="91">
        <v>7</v>
      </c>
      <c r="AS322" s="93">
        <v>5</v>
      </c>
      <c r="AT322" s="91">
        <v>2</v>
      </c>
      <c r="AU322" s="92">
        <v>1</v>
      </c>
      <c r="AV322" s="92">
        <v>6</v>
      </c>
      <c r="AW322" s="91">
        <v>4</v>
      </c>
      <c r="AX322" s="93">
        <v>4</v>
      </c>
      <c r="AY322" s="90">
        <v>3</v>
      </c>
      <c r="AZ322" s="93">
        <v>2</v>
      </c>
      <c r="BA322" s="91">
        <v>6</v>
      </c>
      <c r="BB322" s="90">
        <v>7</v>
      </c>
      <c r="BC322" s="92">
        <v>4</v>
      </c>
      <c r="BD322" s="92">
        <v>3</v>
      </c>
      <c r="BE322" s="92">
        <v>5</v>
      </c>
      <c r="BF322" s="91">
        <v>3</v>
      </c>
      <c r="BG322" s="90">
        <v>2</v>
      </c>
      <c r="BH322" s="91">
        <v>5</v>
      </c>
      <c r="BI322" s="90">
        <v>5</v>
      </c>
      <c r="BJ322" s="91">
        <v>5</v>
      </c>
      <c r="BK322" s="92">
        <v>2</v>
      </c>
    </row>
    <row r="323" spans="2:63" ht="23.25">
      <c r="B323" s="15">
        <f t="shared" si="5"/>
        <v>146</v>
      </c>
      <c r="C323" s="15">
        <v>7</v>
      </c>
      <c r="D323" s="16">
        <v>14</v>
      </c>
      <c r="E323" s="26" t="str">
        <f>"T"&amp;'草稿-Questions'!HA29&amp;"G"&amp;'草稿-Questions'!HB29</f>
        <v>T156G2</v>
      </c>
      <c r="F323" s="29">
        <f>IF(ISBLANK(E323),0,IF(E323=Answers!E323,1,-1))</f>
        <v>1</v>
      </c>
      <c r="I323" s="62">
        <v>1</v>
      </c>
      <c r="J323" s="62">
        <v>0</v>
      </c>
      <c r="K323" s="62">
        <v>3</v>
      </c>
      <c r="L323" s="62">
        <v>0</v>
      </c>
      <c r="N323" s="93">
        <v>4</v>
      </c>
      <c r="O323" s="93">
        <v>1</v>
      </c>
      <c r="P323" s="91">
        <v>1</v>
      </c>
      <c r="Q323" s="91">
        <v>7</v>
      </c>
      <c r="R323" s="92">
        <v>6</v>
      </c>
      <c r="S323" s="93">
        <v>5</v>
      </c>
      <c r="T323" s="93">
        <v>6</v>
      </c>
      <c r="U323" s="91">
        <v>3</v>
      </c>
      <c r="V323" s="93">
        <v>3</v>
      </c>
      <c r="W323" s="93">
        <v>2</v>
      </c>
      <c r="X323" s="93">
        <v>3</v>
      </c>
      <c r="Y323" s="93">
        <v>6</v>
      </c>
      <c r="Z323" s="93">
        <v>3</v>
      </c>
      <c r="AA323" s="92">
        <v>3</v>
      </c>
      <c r="AB323" s="90">
        <v>3</v>
      </c>
      <c r="AC323" s="91">
        <v>7</v>
      </c>
      <c r="AD323" s="93">
        <v>2</v>
      </c>
      <c r="AE323" s="92">
        <v>2</v>
      </c>
      <c r="AF323" s="92">
        <v>2</v>
      </c>
      <c r="AG323" s="91">
        <v>2</v>
      </c>
      <c r="AH323" s="93">
        <v>3</v>
      </c>
      <c r="AI323" s="91">
        <v>7</v>
      </c>
      <c r="AJ323" s="90">
        <v>4</v>
      </c>
      <c r="AK323" s="93">
        <v>3</v>
      </c>
      <c r="AL323" s="90">
        <v>2</v>
      </c>
      <c r="AM323" s="91">
        <v>1</v>
      </c>
      <c r="AN323" s="93">
        <v>5</v>
      </c>
      <c r="AO323" s="90">
        <v>3</v>
      </c>
      <c r="AP323" s="93">
        <v>7</v>
      </c>
      <c r="AQ323" s="91">
        <v>5</v>
      </c>
      <c r="AR323" s="90">
        <v>1</v>
      </c>
      <c r="AS323" s="91">
        <v>6</v>
      </c>
      <c r="AT323" s="92">
        <v>4</v>
      </c>
      <c r="AU323" s="93">
        <v>3</v>
      </c>
      <c r="AV323" s="91">
        <v>5</v>
      </c>
      <c r="AW323" s="92">
        <v>2</v>
      </c>
      <c r="AX323" s="90">
        <v>4</v>
      </c>
      <c r="AY323" s="90">
        <v>6</v>
      </c>
      <c r="AZ323" s="92">
        <v>5</v>
      </c>
      <c r="BA323" s="92">
        <v>1</v>
      </c>
      <c r="BB323" s="93">
        <v>7</v>
      </c>
      <c r="BC323" s="91">
        <v>3</v>
      </c>
      <c r="BD323" s="90">
        <v>6</v>
      </c>
      <c r="BE323" s="93">
        <v>5</v>
      </c>
      <c r="BF323" s="92">
        <v>4</v>
      </c>
      <c r="BG323" s="91">
        <v>7</v>
      </c>
      <c r="BH323" s="93">
        <v>5</v>
      </c>
      <c r="BI323" s="91">
        <v>4</v>
      </c>
      <c r="BJ323" s="93">
        <v>6</v>
      </c>
      <c r="BK323" s="91">
        <v>5</v>
      </c>
    </row>
    <row r="324" spans="2:63" ht="23.25">
      <c r="B324" s="15">
        <f t="shared" si="5"/>
        <v>147</v>
      </c>
      <c r="C324" s="15">
        <v>7</v>
      </c>
      <c r="D324" s="16">
        <v>14</v>
      </c>
      <c r="E324" s="26" t="str">
        <f>"T"&amp;'草稿-Questions'!HA30&amp;"G"&amp;'草稿-Questions'!HB30</f>
        <v>T163G0</v>
      </c>
      <c r="F324" s="29">
        <f>IF(ISBLANK(E324),0,IF(E324=Answers!E324,1,-1))</f>
        <v>1</v>
      </c>
      <c r="I324" s="62">
        <v>1</v>
      </c>
      <c r="J324" s="62">
        <v>1</v>
      </c>
      <c r="K324" s="62">
        <v>5</v>
      </c>
      <c r="L324" s="62">
        <v>1</v>
      </c>
      <c r="N324" s="93">
        <v>5</v>
      </c>
      <c r="O324" s="92">
        <v>4</v>
      </c>
      <c r="P324" s="91">
        <v>1</v>
      </c>
      <c r="Q324" s="91">
        <v>3</v>
      </c>
      <c r="R324" s="92">
        <v>1</v>
      </c>
      <c r="S324" s="91">
        <v>4</v>
      </c>
      <c r="T324" s="91">
        <v>2</v>
      </c>
      <c r="U324" s="90">
        <v>7</v>
      </c>
      <c r="V324" s="92">
        <v>4</v>
      </c>
      <c r="W324" s="91">
        <v>5</v>
      </c>
      <c r="X324" s="93">
        <v>1</v>
      </c>
      <c r="Y324" s="92">
        <v>2</v>
      </c>
      <c r="Z324" s="90">
        <v>1</v>
      </c>
      <c r="AA324" s="92">
        <v>3</v>
      </c>
      <c r="AB324" s="92">
        <v>7</v>
      </c>
      <c r="AC324" s="92">
        <v>5</v>
      </c>
      <c r="AD324" s="92">
        <v>7</v>
      </c>
      <c r="AE324" s="91">
        <v>3</v>
      </c>
      <c r="AF324" s="90">
        <v>5</v>
      </c>
      <c r="AG324" s="92">
        <v>5</v>
      </c>
      <c r="AH324" s="91">
        <v>1</v>
      </c>
      <c r="AI324" s="90">
        <v>2</v>
      </c>
      <c r="AJ324" s="90">
        <v>7</v>
      </c>
      <c r="AK324" s="92">
        <v>6</v>
      </c>
      <c r="AL324" s="91">
        <v>2</v>
      </c>
      <c r="AM324" s="93">
        <v>5</v>
      </c>
      <c r="AN324" s="92">
        <v>1</v>
      </c>
      <c r="AO324" s="90">
        <v>6</v>
      </c>
      <c r="AP324" s="92">
        <v>7</v>
      </c>
      <c r="AQ324" s="90">
        <v>2</v>
      </c>
      <c r="AR324" s="92">
        <v>2</v>
      </c>
      <c r="AS324" s="90">
        <v>4</v>
      </c>
      <c r="AT324" s="92">
        <v>7</v>
      </c>
      <c r="AU324" s="91">
        <v>6</v>
      </c>
      <c r="AV324" s="90">
        <v>1</v>
      </c>
      <c r="AW324" s="91">
        <v>2</v>
      </c>
      <c r="AX324" s="90">
        <v>4</v>
      </c>
      <c r="AY324" s="92">
        <v>6</v>
      </c>
      <c r="AZ324" s="90">
        <v>2</v>
      </c>
      <c r="BA324" s="91">
        <v>4</v>
      </c>
      <c r="BB324" s="93">
        <v>5</v>
      </c>
      <c r="BC324" s="91">
        <v>6</v>
      </c>
      <c r="BD324" s="90">
        <v>3</v>
      </c>
      <c r="BE324" s="92">
        <v>5</v>
      </c>
      <c r="BF324" s="91">
        <v>6</v>
      </c>
      <c r="BG324" s="92">
        <v>1</v>
      </c>
      <c r="BH324" s="92">
        <v>2</v>
      </c>
      <c r="BI324" s="93">
        <v>1</v>
      </c>
      <c r="BJ324" s="92">
        <v>4</v>
      </c>
      <c r="BK324" s="91">
        <v>4</v>
      </c>
    </row>
    <row r="325" spans="2:63" ht="23.25">
      <c r="B325" s="15">
        <f t="shared" si="5"/>
        <v>148</v>
      </c>
      <c r="C325" s="15">
        <v>7</v>
      </c>
      <c r="D325" s="16">
        <v>14</v>
      </c>
      <c r="E325" s="26" t="str">
        <f>"T"&amp;'草稿-Questions'!HA31&amp;"G"&amp;'草稿-Questions'!HB31</f>
        <v>T323G2</v>
      </c>
      <c r="F325" s="29">
        <f>IF(ISBLANK(E325),0,IF(E325=Answers!E325,1,-1))</f>
        <v>1</v>
      </c>
      <c r="I325" s="62">
        <v>3</v>
      </c>
      <c r="J325" s="62">
        <v>5</v>
      </c>
      <c r="K325" s="62">
        <v>4</v>
      </c>
      <c r="L325" s="62">
        <v>3</v>
      </c>
      <c r="N325" s="91">
        <v>6</v>
      </c>
      <c r="O325" s="91">
        <v>3</v>
      </c>
      <c r="P325" s="92">
        <v>3</v>
      </c>
      <c r="Q325" s="93">
        <v>6</v>
      </c>
      <c r="R325" s="91">
        <v>2</v>
      </c>
      <c r="S325" s="91">
        <v>1</v>
      </c>
      <c r="T325" s="93">
        <v>1</v>
      </c>
      <c r="U325" s="92">
        <v>6</v>
      </c>
      <c r="V325" s="93">
        <v>3</v>
      </c>
      <c r="W325" s="93">
        <v>6</v>
      </c>
      <c r="X325" s="90">
        <v>7</v>
      </c>
      <c r="Y325" s="90">
        <v>4</v>
      </c>
      <c r="Z325" s="91">
        <v>2</v>
      </c>
      <c r="AA325" s="93">
        <v>4</v>
      </c>
      <c r="AB325" s="92">
        <v>1</v>
      </c>
      <c r="AC325" s="90">
        <v>4</v>
      </c>
      <c r="AD325" s="92">
        <v>4</v>
      </c>
      <c r="AE325" s="92">
        <v>5</v>
      </c>
      <c r="AF325" s="91">
        <v>2</v>
      </c>
      <c r="AG325" s="90">
        <v>4</v>
      </c>
      <c r="AH325" s="91">
        <v>3</v>
      </c>
      <c r="AI325" s="93">
        <v>5</v>
      </c>
      <c r="AJ325" s="91">
        <v>4</v>
      </c>
      <c r="AK325" s="90">
        <v>4</v>
      </c>
      <c r="AL325" s="90">
        <v>7</v>
      </c>
      <c r="AM325" s="93">
        <v>1</v>
      </c>
      <c r="AN325" s="93">
        <v>2</v>
      </c>
      <c r="AO325" s="92">
        <v>5</v>
      </c>
      <c r="AP325" s="92">
        <v>2</v>
      </c>
      <c r="AQ325" s="92">
        <v>2</v>
      </c>
      <c r="AR325" s="91">
        <v>1</v>
      </c>
      <c r="AS325" s="91">
        <v>7</v>
      </c>
      <c r="AT325" s="91">
        <v>2</v>
      </c>
      <c r="AU325" s="93">
        <v>5</v>
      </c>
      <c r="AV325" s="92">
        <v>1</v>
      </c>
      <c r="AW325" s="90">
        <v>3</v>
      </c>
      <c r="AX325" s="92">
        <v>4</v>
      </c>
      <c r="AY325" s="92">
        <v>1</v>
      </c>
      <c r="AZ325" s="92">
        <v>6</v>
      </c>
      <c r="BA325" s="92">
        <v>5</v>
      </c>
      <c r="BB325" s="91">
        <v>2</v>
      </c>
      <c r="BC325" s="90">
        <v>5</v>
      </c>
      <c r="BD325" s="91">
        <v>1</v>
      </c>
      <c r="BE325" s="92">
        <v>5</v>
      </c>
      <c r="BF325" s="90">
        <v>3</v>
      </c>
      <c r="BG325" s="92">
        <v>4</v>
      </c>
      <c r="BH325" s="91">
        <v>2</v>
      </c>
      <c r="BI325" s="92">
        <v>1</v>
      </c>
      <c r="BJ325" s="90">
        <v>4</v>
      </c>
      <c r="BK325" s="90">
        <v>4</v>
      </c>
    </row>
    <row r="326" spans="2:63" ht="23.25">
      <c r="B326" s="15">
        <f t="shared" si="5"/>
        <v>149</v>
      </c>
      <c r="C326" s="15">
        <v>7</v>
      </c>
      <c r="D326" s="16">
        <v>14</v>
      </c>
      <c r="E326" s="26" t="str">
        <f>"T"&amp;'草稿-Questions'!HA32&amp;"G"&amp;'草稿-Questions'!HB32</f>
        <v>T349G1</v>
      </c>
      <c r="F326" s="29">
        <f>IF(ISBLANK(E326),0,IF(E326=Answers!E326,1,-1))</f>
        <v>1</v>
      </c>
      <c r="I326" s="62">
        <v>5</v>
      </c>
      <c r="J326" s="62">
        <v>1</v>
      </c>
      <c r="K326" s="62">
        <v>3</v>
      </c>
      <c r="L326" s="62">
        <v>4</v>
      </c>
      <c r="N326" s="92">
        <v>7</v>
      </c>
      <c r="O326" s="91">
        <v>1</v>
      </c>
      <c r="P326" s="91">
        <v>7</v>
      </c>
      <c r="Q326" s="92">
        <v>1</v>
      </c>
      <c r="R326" s="90">
        <v>2</v>
      </c>
      <c r="S326" s="92">
        <v>2</v>
      </c>
      <c r="T326" s="92">
        <v>6</v>
      </c>
      <c r="U326" s="93">
        <v>7</v>
      </c>
      <c r="V326" s="90">
        <v>2</v>
      </c>
      <c r="W326" s="93">
        <v>2</v>
      </c>
      <c r="X326" s="90">
        <v>6</v>
      </c>
      <c r="Y326" s="90">
        <v>3</v>
      </c>
      <c r="Z326" s="93">
        <v>2</v>
      </c>
      <c r="AA326" s="90">
        <v>5</v>
      </c>
      <c r="AB326" s="90">
        <v>4</v>
      </c>
      <c r="AC326" s="90">
        <v>2</v>
      </c>
      <c r="AD326" s="90">
        <v>1</v>
      </c>
      <c r="AE326" s="92">
        <v>5</v>
      </c>
      <c r="AF326" s="90">
        <v>5</v>
      </c>
      <c r="AG326" s="93">
        <v>1</v>
      </c>
      <c r="AH326" s="93">
        <v>6</v>
      </c>
      <c r="AI326" s="92">
        <v>2</v>
      </c>
      <c r="AJ326" s="93">
        <v>1</v>
      </c>
      <c r="AK326" s="93">
        <v>4</v>
      </c>
      <c r="AL326" s="92">
        <v>5</v>
      </c>
      <c r="AM326" s="93">
        <v>5</v>
      </c>
      <c r="AN326" s="92">
        <v>2</v>
      </c>
      <c r="AO326" s="91">
        <v>4</v>
      </c>
      <c r="AP326" s="90">
        <v>2</v>
      </c>
      <c r="AQ326" s="93">
        <v>2</v>
      </c>
      <c r="AR326" s="90">
        <v>4</v>
      </c>
      <c r="AS326" s="90">
        <v>1</v>
      </c>
      <c r="AT326" s="90">
        <v>3</v>
      </c>
      <c r="AU326" s="93">
        <v>1</v>
      </c>
      <c r="AV326" s="91">
        <v>2</v>
      </c>
      <c r="AW326" s="93">
        <v>3</v>
      </c>
      <c r="AX326" s="90">
        <v>2</v>
      </c>
      <c r="AY326" s="91">
        <v>7</v>
      </c>
      <c r="AZ326" s="90">
        <v>4</v>
      </c>
      <c r="BA326" s="91">
        <v>7</v>
      </c>
      <c r="BB326" s="91">
        <v>3</v>
      </c>
      <c r="BC326" s="93">
        <v>3</v>
      </c>
      <c r="BD326" s="92">
        <v>4</v>
      </c>
      <c r="BE326" s="91">
        <v>3</v>
      </c>
      <c r="BF326" s="93">
        <v>5</v>
      </c>
      <c r="BG326" s="90">
        <v>3</v>
      </c>
      <c r="BH326" s="92">
        <v>7</v>
      </c>
      <c r="BI326" s="90">
        <v>3</v>
      </c>
      <c r="BJ326" s="90">
        <v>5</v>
      </c>
      <c r="BK326" s="92">
        <v>2</v>
      </c>
    </row>
    <row r="327" spans="2:63" ht="23.25">
      <c r="B327" s="15">
        <f t="shared" si="5"/>
        <v>150</v>
      </c>
      <c r="C327" s="15">
        <v>7</v>
      </c>
      <c r="D327" s="16">
        <v>14</v>
      </c>
      <c r="E327" s="26" t="str">
        <f>"T"&amp;'草稿-Questions'!HA33&amp;"G"&amp;'草稿-Questions'!HB33</f>
        <v>T307G2</v>
      </c>
      <c r="F327" s="29">
        <f>IF(ISBLANK(E327),0,IF(E327=Answers!E327,1,-1))</f>
        <v>1</v>
      </c>
      <c r="I327" s="62">
        <v>4</v>
      </c>
      <c r="J327" s="62">
        <v>1</v>
      </c>
      <c r="K327" s="62">
        <v>3</v>
      </c>
      <c r="L327" s="62">
        <v>2</v>
      </c>
      <c r="N327" s="91">
        <v>6</v>
      </c>
      <c r="O327" s="91">
        <v>7</v>
      </c>
      <c r="P327" s="91">
        <v>4</v>
      </c>
      <c r="Q327" s="90">
        <v>2</v>
      </c>
      <c r="R327" s="91">
        <v>3</v>
      </c>
      <c r="S327" s="93">
        <v>6</v>
      </c>
      <c r="T327" s="91">
        <v>3</v>
      </c>
      <c r="U327" s="90">
        <v>7</v>
      </c>
      <c r="V327" s="90">
        <v>6</v>
      </c>
      <c r="W327" s="90">
        <v>1</v>
      </c>
      <c r="X327" s="93">
        <v>6</v>
      </c>
      <c r="Y327" s="90">
        <v>3</v>
      </c>
      <c r="Z327" s="90">
        <v>6</v>
      </c>
      <c r="AA327" s="93">
        <v>7</v>
      </c>
      <c r="AB327" s="91">
        <v>3</v>
      </c>
      <c r="AC327" s="90">
        <v>1</v>
      </c>
      <c r="AD327" s="93">
        <v>6</v>
      </c>
      <c r="AE327" s="92">
        <v>3</v>
      </c>
      <c r="AF327" s="93">
        <v>4</v>
      </c>
      <c r="AG327" s="90">
        <v>3</v>
      </c>
      <c r="AH327" s="90">
        <v>4</v>
      </c>
      <c r="AI327" s="90">
        <v>1</v>
      </c>
      <c r="AJ327" s="92">
        <v>2</v>
      </c>
      <c r="AK327" s="90">
        <v>2</v>
      </c>
      <c r="AL327" s="90">
        <v>2</v>
      </c>
      <c r="AM327" s="93">
        <v>2</v>
      </c>
      <c r="AN327" s="92">
        <v>7</v>
      </c>
      <c r="AO327" s="91">
        <v>5</v>
      </c>
      <c r="AP327" s="90">
        <v>3</v>
      </c>
      <c r="AQ327" s="93">
        <v>2</v>
      </c>
      <c r="AR327" s="92">
        <v>5</v>
      </c>
      <c r="AS327" s="91">
        <v>3</v>
      </c>
      <c r="AT327" s="93">
        <v>5</v>
      </c>
      <c r="AU327" s="90">
        <v>5</v>
      </c>
      <c r="AV327" s="93">
        <v>3</v>
      </c>
      <c r="AW327" s="93">
        <v>3</v>
      </c>
      <c r="AX327" s="91">
        <v>7</v>
      </c>
      <c r="AY327" s="93">
        <v>6</v>
      </c>
      <c r="AZ327" s="91">
        <v>4</v>
      </c>
      <c r="BA327" s="93">
        <v>5</v>
      </c>
      <c r="BB327" s="93">
        <v>6</v>
      </c>
      <c r="BC327" s="92">
        <v>5</v>
      </c>
      <c r="BD327" s="91">
        <v>3</v>
      </c>
      <c r="BE327" s="93">
        <v>5</v>
      </c>
      <c r="BF327" s="92">
        <v>7</v>
      </c>
      <c r="BG327" s="91">
        <v>2</v>
      </c>
      <c r="BH327" s="90">
        <v>3</v>
      </c>
      <c r="BI327" s="90">
        <v>3</v>
      </c>
      <c r="BJ327" s="90">
        <v>3</v>
      </c>
      <c r="BK327" s="92">
        <v>2</v>
      </c>
    </row>
  </sheetData>
  <mergeCells count="28">
    <mergeCell ref="G55:U55"/>
    <mergeCell ref="G56:U56"/>
    <mergeCell ref="Q61:U61"/>
    <mergeCell ref="Q62:U66"/>
    <mergeCell ref="B47:U47"/>
    <mergeCell ref="B49:U49"/>
    <mergeCell ref="G51:U51"/>
    <mergeCell ref="G52:U52"/>
    <mergeCell ref="G53:U53"/>
    <mergeCell ref="G54:U54"/>
    <mergeCell ref="B43:E43"/>
    <mergeCell ref="AB27:AC27"/>
    <mergeCell ref="B31:E31"/>
    <mergeCell ref="B32:E32"/>
    <mergeCell ref="B33:E33"/>
    <mergeCell ref="B34:E34"/>
    <mergeCell ref="B35:E35"/>
    <mergeCell ref="B15:U28"/>
    <mergeCell ref="B36:E36"/>
    <mergeCell ref="B39:E39"/>
    <mergeCell ref="B40:E40"/>
    <mergeCell ref="B41:E41"/>
    <mergeCell ref="B42:E42"/>
    <mergeCell ref="B3:U3"/>
    <mergeCell ref="B5:P5"/>
    <mergeCell ref="R5:U5"/>
    <mergeCell ref="R6:U12"/>
    <mergeCell ref="B14:U14"/>
  </mergeCells>
  <phoneticPr fontId="37" type="noConversion"/>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7" id="{0CAC6477-CAD9-4751-AA89-4393F37B560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F52:F56</xm:sqref>
        </x14:conditionalFormatting>
        <x14:conditionalFormatting xmlns:xm="http://schemas.microsoft.com/office/excel/2006/main">
          <x14:cfRule type="iconSet" priority="16" id="{9A0AAFA2-EC5A-4710-BD1E-F2F9818BDE9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5" id="{504B0D77-CCF7-4BBA-82A3-8C22B749BF4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xm:sqref>
        </x14:conditionalFormatting>
        <x14:conditionalFormatting xmlns:xm="http://schemas.microsoft.com/office/excel/2006/main">
          <x14:cfRule type="iconSet" priority="14" id="{94C7BAA3-CF79-4F2D-86B0-278BBC33F7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F75:F93</xm:sqref>
        </x14:conditionalFormatting>
        <x14:conditionalFormatting xmlns:xm="http://schemas.microsoft.com/office/excel/2006/main">
          <x14:cfRule type="iconSet" priority="13" id="{221B5676-626F-4617-9098-82527CDD0EC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12" id="{663FCB26-8E50-4B63-8627-9DE461B006F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F107:F126</xm:sqref>
        </x14:conditionalFormatting>
        <x14:conditionalFormatting xmlns:xm="http://schemas.microsoft.com/office/excel/2006/main">
          <x14:cfRule type="iconSet" priority="11" id="{ACF6CBB5-C204-4812-921E-EA91FFB680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10" id="{BC40F0B0-C71F-467F-BDF3-E16199728C1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F143:F162</xm:sqref>
        </x14:conditionalFormatting>
        <x14:conditionalFormatting xmlns:xm="http://schemas.microsoft.com/office/excel/2006/main">
          <x14:cfRule type="iconSet" priority="9" id="{498F3512-7715-45C6-A233-9F576EDA36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F175</xm:sqref>
        </x14:conditionalFormatting>
        <x14:conditionalFormatting xmlns:xm="http://schemas.microsoft.com/office/excel/2006/main">
          <x14:cfRule type="iconSet" priority="8" id="{68C06AF2-C51A-45B7-9400-C91BAFC3C7C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F177:F196</xm:sqref>
        </x14:conditionalFormatting>
        <x14:conditionalFormatting xmlns:xm="http://schemas.microsoft.com/office/excel/2006/main">
          <x14:cfRule type="iconSet" priority="7" id="{5A46F8BA-94C5-41A2-B733-CBB38137EF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F213</xm:sqref>
        </x14:conditionalFormatting>
        <x14:conditionalFormatting xmlns:xm="http://schemas.microsoft.com/office/excel/2006/main">
          <x14:cfRule type="iconSet" priority="6" id="{A8C07041-97E1-4521-AD49-AA09DF9FB0F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F215:F233</xm:sqref>
        </x14:conditionalFormatting>
        <x14:conditionalFormatting xmlns:xm="http://schemas.microsoft.com/office/excel/2006/main">
          <x14:cfRule type="iconSet" priority="5" id="{E3D08921-6D00-4321-8279-9C4F0C54A8C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F234</xm:sqref>
        </x14:conditionalFormatting>
        <x14:conditionalFormatting xmlns:xm="http://schemas.microsoft.com/office/excel/2006/main">
          <x14:cfRule type="iconSet" priority="4" id="{9C9B9342-6223-4127-98F4-7B07DFB27A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F257</xm:sqref>
        </x14:conditionalFormatting>
        <x14:conditionalFormatting xmlns:xm="http://schemas.microsoft.com/office/excel/2006/main">
          <x14:cfRule type="iconSet" priority="3" id="{D853D165-BE70-4EA2-9D5E-DEEBE561107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F259:F278</xm:sqref>
        </x14:conditionalFormatting>
        <x14:conditionalFormatting xmlns:xm="http://schemas.microsoft.com/office/excel/2006/main">
          <x14:cfRule type="iconSet" priority="2" id="{5A5AA0A7-5951-4D5E-AD83-27A0AEF523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F296</xm:sqref>
        </x14:conditionalFormatting>
        <x14:conditionalFormatting xmlns:xm="http://schemas.microsoft.com/office/excel/2006/main">
          <x14:cfRule type="iconSet" priority="1" id="{52CDE405-8AD5-4800-A63C-F41DC9FC04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F298:F327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C3E05-E65A-4D1D-AA60-7E322113B6B5}">
  <sheetPr codeName="Sheet2"/>
  <dimension ref="A1:DE327"/>
  <sheetViews>
    <sheetView showGridLines="0" topLeftCell="A39" zoomScale="70" zoomScaleNormal="70" workbookViewId="0">
      <selection activeCell="E56" sqref="E56"/>
    </sheetView>
  </sheetViews>
  <sheetFormatPr defaultColWidth="8.5" defaultRowHeight="15"/>
  <cols>
    <col min="1" max="1" width="3.125" style="1" customWidth="1"/>
    <col min="2" max="2" width="13.875" style="2" customWidth="1"/>
    <col min="3" max="3" width="13" style="2" customWidth="1"/>
    <col min="4" max="4" width="12.125" style="2" bestFit="1" customWidth="1"/>
    <col min="5" max="5" width="21.5" style="32" bestFit="1" customWidth="1"/>
    <col min="6" max="6" width="6" style="2" bestFit="1" customWidth="1"/>
    <col min="7" max="7" width="13" style="1" customWidth="1"/>
    <col min="8" max="8" width="6" style="1" bestFit="1" customWidth="1"/>
    <col min="9" max="14" width="10.5" style="1" bestFit="1" customWidth="1"/>
    <col min="15" max="49" width="10.25" style="1" bestFit="1" customWidth="1"/>
    <col min="50" max="16373" width="10.25" style="4" bestFit="1" customWidth="1"/>
    <col min="16374" max="16384" width="10.25" style="4" customWidth="1"/>
  </cols>
  <sheetData>
    <row r="1" spans="2:49" ht="15" customHeight="1">
      <c r="B1" s="1"/>
      <c r="C1" s="1"/>
      <c r="D1" s="1"/>
      <c r="E1" s="31"/>
      <c r="F1" s="1"/>
      <c r="AD1" s="3"/>
      <c r="AE1" s="3"/>
      <c r="AF1" s="3"/>
      <c r="AG1" s="3"/>
      <c r="AH1" s="3"/>
      <c r="AI1" s="3"/>
      <c r="AJ1" s="3"/>
      <c r="AK1" s="3"/>
      <c r="AL1" s="3"/>
      <c r="AM1" s="6"/>
      <c r="AN1" s="6"/>
      <c r="AO1" s="4"/>
      <c r="AP1" s="4"/>
      <c r="AQ1" s="4"/>
      <c r="AR1" s="4"/>
      <c r="AS1" s="4"/>
      <c r="AT1" s="4"/>
      <c r="AU1" s="4"/>
      <c r="AV1" s="4"/>
      <c r="AW1" s="4"/>
    </row>
    <row r="2" spans="2:49" ht="15" customHeight="1">
      <c r="B2" s="1"/>
      <c r="C2" s="1"/>
      <c r="D2" s="1"/>
      <c r="E2" s="31"/>
      <c r="F2" s="1"/>
      <c r="V2" s="7"/>
      <c r="W2" s="7"/>
      <c r="AI2" s="7"/>
      <c r="AJ2" s="7"/>
      <c r="AK2" s="7"/>
      <c r="AL2" s="7"/>
      <c r="AM2" s="7"/>
      <c r="AN2" s="7"/>
      <c r="AO2" s="7"/>
      <c r="AP2" s="7"/>
      <c r="AQ2" s="4"/>
      <c r="AR2" s="4"/>
      <c r="AS2" s="4"/>
      <c r="AT2" s="4"/>
      <c r="AU2" s="4"/>
      <c r="AV2" s="4"/>
      <c r="AW2" s="4"/>
    </row>
    <row r="3" spans="2:49" ht="60.6" customHeight="1">
      <c r="B3" s="200" t="s">
        <v>0</v>
      </c>
      <c r="C3" s="201"/>
      <c r="D3" s="201"/>
      <c r="E3" s="201"/>
      <c r="F3" s="201"/>
      <c r="G3" s="201"/>
      <c r="H3" s="201"/>
      <c r="I3" s="201"/>
      <c r="J3" s="201"/>
      <c r="K3" s="201"/>
      <c r="L3" s="201"/>
      <c r="M3" s="201"/>
      <c r="N3" s="201"/>
      <c r="O3" s="201"/>
      <c r="P3" s="201"/>
      <c r="Q3" s="201"/>
      <c r="R3" s="201"/>
      <c r="S3" s="201"/>
      <c r="T3" s="201"/>
      <c r="U3" s="202"/>
      <c r="AI3" s="3"/>
      <c r="AS3" s="4"/>
      <c r="AT3" s="4"/>
      <c r="AU3" s="4"/>
      <c r="AV3" s="4"/>
      <c r="AW3" s="4"/>
    </row>
    <row r="4" spans="2:49" ht="21.75" customHeight="1">
      <c r="B4" s="1"/>
      <c r="C4" s="1"/>
      <c r="D4" s="1"/>
      <c r="E4" s="31"/>
      <c r="F4" s="1"/>
      <c r="AI4" s="3"/>
      <c r="AS4" s="4"/>
      <c r="AT4" s="4"/>
      <c r="AU4" s="4"/>
      <c r="AV4" s="4"/>
      <c r="AW4" s="4"/>
    </row>
    <row r="5" spans="2:49" ht="33.6" customHeight="1">
      <c r="B5" s="203" t="s">
        <v>1</v>
      </c>
      <c r="C5" s="204"/>
      <c r="D5" s="204"/>
      <c r="E5" s="204"/>
      <c r="F5" s="204"/>
      <c r="G5" s="204"/>
      <c r="H5" s="204"/>
      <c r="I5" s="204"/>
      <c r="J5" s="204"/>
      <c r="K5" s="204"/>
      <c r="L5" s="204"/>
      <c r="M5" s="204"/>
      <c r="N5" s="204"/>
      <c r="O5" s="204"/>
      <c r="P5" s="205"/>
      <c r="R5" s="203" t="s">
        <v>2</v>
      </c>
      <c r="S5" s="204"/>
      <c r="T5" s="204"/>
      <c r="U5" s="205"/>
      <c r="AA5" s="3"/>
      <c r="AD5" s="39"/>
      <c r="AK5" s="4"/>
      <c r="AL5" s="4"/>
      <c r="AM5" s="4"/>
      <c r="AN5" s="4"/>
      <c r="AO5" s="4"/>
      <c r="AP5" s="4"/>
      <c r="AQ5" s="4"/>
      <c r="AR5" s="4"/>
      <c r="AS5" s="4"/>
      <c r="AT5" s="4"/>
      <c r="AU5" s="4"/>
      <c r="AV5" s="4"/>
      <c r="AW5" s="4"/>
    </row>
    <row r="6" spans="2:49" ht="33.6" customHeight="1">
      <c r="B6" s="27"/>
      <c r="C6" s="27"/>
      <c r="D6" s="27"/>
      <c r="E6" s="34"/>
      <c r="F6" s="27"/>
      <c r="G6" s="27"/>
      <c r="H6" s="27"/>
      <c r="I6" s="27"/>
      <c r="J6" s="27"/>
      <c r="K6" s="27"/>
      <c r="L6" s="27"/>
      <c r="M6" s="27"/>
      <c r="N6" s="27"/>
      <c r="O6" s="27"/>
      <c r="P6" s="27"/>
      <c r="Q6" s="27"/>
      <c r="R6" s="206" t="s">
        <v>3</v>
      </c>
      <c r="S6" s="206"/>
      <c r="T6" s="206"/>
      <c r="U6" s="206"/>
      <c r="AA6" s="3"/>
      <c r="AD6" s="39"/>
      <c r="AK6" s="4"/>
      <c r="AL6" s="4"/>
      <c r="AM6" s="4"/>
      <c r="AN6" s="4"/>
      <c r="AO6" s="4"/>
      <c r="AP6" s="4"/>
      <c r="AQ6" s="4"/>
      <c r="AR6" s="4"/>
      <c r="AS6" s="4"/>
      <c r="AT6" s="4"/>
      <c r="AU6" s="4"/>
      <c r="AV6" s="4"/>
      <c r="AW6" s="4"/>
    </row>
    <row r="7" spans="2:49" ht="33.6" customHeight="1">
      <c r="B7" s="27"/>
      <c r="C7" s="27"/>
      <c r="D7" s="27"/>
      <c r="E7" s="34"/>
      <c r="F7" s="27"/>
      <c r="G7" s="27"/>
      <c r="H7" s="27"/>
      <c r="I7" s="27"/>
      <c r="J7" s="27"/>
      <c r="K7" s="27"/>
      <c r="L7" s="27"/>
      <c r="M7" s="27"/>
      <c r="N7" s="27"/>
      <c r="O7" s="27"/>
      <c r="P7" s="27"/>
      <c r="Q7" s="27"/>
      <c r="R7" s="206"/>
      <c r="S7" s="206"/>
      <c r="T7" s="206"/>
      <c r="U7" s="206"/>
      <c r="AA7" s="3"/>
      <c r="AD7" s="39"/>
      <c r="AK7" s="4"/>
      <c r="AL7" s="4"/>
      <c r="AM7" s="4"/>
      <c r="AN7" s="4"/>
      <c r="AO7" s="4"/>
      <c r="AP7" s="4"/>
      <c r="AQ7" s="4"/>
      <c r="AR7" s="4"/>
      <c r="AS7" s="4"/>
      <c r="AT7" s="4"/>
      <c r="AU7" s="4"/>
      <c r="AV7" s="4"/>
      <c r="AW7" s="4"/>
    </row>
    <row r="8" spans="2:49" ht="33.6" customHeight="1">
      <c r="B8" s="27"/>
      <c r="C8" s="27"/>
      <c r="D8" s="27"/>
      <c r="E8" s="34"/>
      <c r="F8" s="27"/>
      <c r="G8" s="27"/>
      <c r="H8" s="27"/>
      <c r="I8" s="27"/>
      <c r="J8" s="27"/>
      <c r="K8" s="27"/>
      <c r="L8" s="27"/>
      <c r="M8" s="27"/>
      <c r="N8" s="27"/>
      <c r="O8" s="27"/>
      <c r="P8" s="27"/>
      <c r="Q8" s="27"/>
      <c r="R8" s="206"/>
      <c r="S8" s="206"/>
      <c r="T8" s="206"/>
      <c r="U8" s="206"/>
      <c r="AA8" s="3"/>
      <c r="AD8" s="39"/>
      <c r="AK8" s="4"/>
      <c r="AL8" s="4"/>
      <c r="AM8" s="4"/>
      <c r="AN8" s="4"/>
      <c r="AO8" s="4"/>
      <c r="AP8" s="4"/>
      <c r="AQ8" s="4"/>
      <c r="AR8" s="4"/>
      <c r="AS8" s="4"/>
      <c r="AT8" s="4"/>
      <c r="AU8" s="4"/>
      <c r="AV8" s="4"/>
      <c r="AW8" s="4"/>
    </row>
    <row r="9" spans="2:49" ht="33.6" customHeight="1">
      <c r="B9" s="27"/>
      <c r="C9" s="27"/>
      <c r="D9" s="27"/>
      <c r="E9" s="34"/>
      <c r="F9" s="27"/>
      <c r="G9" s="27"/>
      <c r="H9" s="27"/>
      <c r="I9" s="27"/>
      <c r="J9" s="27"/>
      <c r="K9" s="27"/>
      <c r="L9" s="27"/>
      <c r="M9" s="27"/>
      <c r="N9" s="27"/>
      <c r="O9" s="27"/>
      <c r="P9" s="27"/>
      <c r="Q9" s="27"/>
      <c r="R9" s="206"/>
      <c r="S9" s="206"/>
      <c r="T9" s="206"/>
      <c r="U9" s="206"/>
      <c r="AA9" s="3"/>
      <c r="AD9" s="39"/>
      <c r="AK9" s="4"/>
      <c r="AL9" s="4"/>
      <c r="AM9" s="4"/>
      <c r="AN9" s="4"/>
      <c r="AO9" s="4"/>
      <c r="AP9" s="4"/>
      <c r="AQ9" s="4"/>
      <c r="AR9" s="4"/>
      <c r="AS9" s="4"/>
      <c r="AT9" s="4"/>
      <c r="AU9" s="4"/>
      <c r="AV9" s="4"/>
      <c r="AW9" s="4"/>
    </row>
    <row r="10" spans="2:49" ht="33.6" customHeight="1">
      <c r="B10" s="27"/>
      <c r="C10" s="27"/>
      <c r="D10" s="27"/>
      <c r="E10" s="34"/>
      <c r="F10" s="27"/>
      <c r="G10" s="27"/>
      <c r="H10" s="27"/>
      <c r="I10" s="27"/>
      <c r="J10" s="27"/>
      <c r="K10" s="27"/>
      <c r="L10" s="27"/>
      <c r="M10" s="27"/>
      <c r="N10" s="27"/>
      <c r="O10" s="27"/>
      <c r="P10" s="27"/>
      <c r="Q10" s="27"/>
      <c r="R10" s="206"/>
      <c r="S10" s="206"/>
      <c r="T10" s="206"/>
      <c r="U10" s="206"/>
      <c r="AA10" s="3"/>
      <c r="AD10" s="39"/>
      <c r="AK10" s="4"/>
      <c r="AL10" s="4"/>
      <c r="AM10" s="4"/>
      <c r="AN10" s="4"/>
      <c r="AO10" s="4"/>
      <c r="AP10" s="4"/>
      <c r="AQ10" s="4"/>
      <c r="AR10" s="4"/>
      <c r="AS10" s="4"/>
      <c r="AT10" s="4"/>
      <c r="AU10" s="4"/>
      <c r="AV10" s="4"/>
      <c r="AW10" s="4"/>
    </row>
    <row r="11" spans="2:49" ht="33.6" customHeight="1">
      <c r="B11" s="27"/>
      <c r="C11" s="27"/>
      <c r="D11" s="27"/>
      <c r="E11" s="34"/>
      <c r="F11" s="27"/>
      <c r="G11" s="27"/>
      <c r="H11" s="27"/>
      <c r="I11" s="27"/>
      <c r="J11" s="27"/>
      <c r="K11" s="27"/>
      <c r="L11" s="27"/>
      <c r="M11" s="27"/>
      <c r="N11" s="27"/>
      <c r="O11" s="27"/>
      <c r="P11" s="27"/>
      <c r="Q11" s="27"/>
      <c r="R11" s="206"/>
      <c r="S11" s="206"/>
      <c r="T11" s="206"/>
      <c r="U11" s="206"/>
      <c r="AA11" s="3"/>
      <c r="AD11" s="39"/>
      <c r="AK11" s="4"/>
      <c r="AL11" s="4"/>
      <c r="AM11" s="4"/>
      <c r="AN11" s="4"/>
      <c r="AO11" s="4"/>
      <c r="AP11" s="4"/>
      <c r="AQ11" s="4"/>
      <c r="AR11" s="4"/>
      <c r="AS11" s="4"/>
      <c r="AT11" s="4"/>
      <c r="AU11" s="4"/>
      <c r="AV11" s="4"/>
      <c r="AW11" s="4"/>
    </row>
    <row r="12" spans="2:49" ht="13.5" customHeight="1">
      <c r="B12" s="27"/>
      <c r="C12" s="27"/>
      <c r="D12" s="27"/>
      <c r="E12" s="34"/>
      <c r="F12" s="27"/>
      <c r="G12" s="27"/>
      <c r="H12" s="27"/>
      <c r="I12" s="27"/>
      <c r="J12" s="27"/>
      <c r="K12" s="27"/>
      <c r="L12" s="27"/>
      <c r="M12" s="27"/>
      <c r="N12" s="27"/>
      <c r="O12" s="27"/>
      <c r="P12" s="27"/>
      <c r="Q12" s="27"/>
      <c r="R12" s="206"/>
      <c r="S12" s="206"/>
      <c r="T12" s="206"/>
      <c r="U12" s="206"/>
      <c r="AA12" s="3"/>
      <c r="AD12" s="39"/>
      <c r="AK12" s="4"/>
      <c r="AL12" s="4"/>
      <c r="AM12" s="4"/>
      <c r="AN12" s="4"/>
      <c r="AO12" s="4"/>
      <c r="AP12" s="4"/>
      <c r="AQ12" s="4"/>
      <c r="AR12" s="4"/>
      <c r="AS12" s="4"/>
      <c r="AT12" s="4"/>
      <c r="AU12" s="4"/>
      <c r="AV12" s="4"/>
      <c r="AW12" s="4"/>
    </row>
    <row r="13" spans="2:49" ht="33.6" customHeight="1">
      <c r="B13" s="27"/>
      <c r="C13" s="27"/>
      <c r="D13" s="27"/>
      <c r="E13" s="34"/>
      <c r="F13" s="27"/>
      <c r="G13" s="27"/>
      <c r="H13" s="27"/>
      <c r="I13" s="27"/>
      <c r="J13" s="27"/>
      <c r="K13" s="27"/>
      <c r="L13" s="27"/>
      <c r="M13" s="27"/>
      <c r="N13" s="27"/>
      <c r="O13" s="27"/>
      <c r="P13" s="27"/>
      <c r="Q13" s="27"/>
      <c r="R13" s="42"/>
      <c r="S13" s="42"/>
      <c r="T13" s="42"/>
      <c r="U13" s="42"/>
      <c r="X13" s="30"/>
      <c r="Y13" s="30"/>
      <c r="Z13" s="30"/>
      <c r="AA13" s="30"/>
      <c r="AB13" s="30"/>
      <c r="AC13" s="30"/>
      <c r="AD13" s="39"/>
      <c r="AE13" s="30"/>
      <c r="AI13" s="3"/>
      <c r="AS13" s="4"/>
      <c r="AT13" s="4"/>
      <c r="AU13" s="4"/>
      <c r="AV13" s="4"/>
      <c r="AW13" s="4"/>
    </row>
    <row r="14" spans="2:49" ht="24.95" customHeight="1">
      <c r="B14" s="203" t="s">
        <v>4</v>
      </c>
      <c r="C14" s="204"/>
      <c r="D14" s="204"/>
      <c r="E14" s="204"/>
      <c r="F14" s="204"/>
      <c r="G14" s="204"/>
      <c r="H14" s="204"/>
      <c r="I14" s="204"/>
      <c r="J14" s="204"/>
      <c r="K14" s="204"/>
      <c r="L14" s="204"/>
      <c r="M14" s="204"/>
      <c r="N14" s="204"/>
      <c r="O14" s="204"/>
      <c r="P14" s="204"/>
      <c r="Q14" s="204"/>
      <c r="R14" s="204"/>
      <c r="S14" s="204"/>
      <c r="T14" s="204"/>
      <c r="U14" s="205"/>
      <c r="AD14"/>
      <c r="AG14" s="3"/>
      <c r="AH14" s="3"/>
      <c r="AV14" s="4"/>
      <c r="AW14" s="4"/>
    </row>
    <row r="15" spans="2:49" ht="25.5" customHeight="1">
      <c r="B15" s="226" t="s">
        <v>164</v>
      </c>
      <c r="C15" s="227"/>
      <c r="D15" s="227"/>
      <c r="E15" s="227"/>
      <c r="F15" s="227"/>
      <c r="G15" s="227"/>
      <c r="H15" s="227"/>
      <c r="I15" s="227"/>
      <c r="J15" s="227"/>
      <c r="K15" s="227"/>
      <c r="L15" s="227"/>
      <c r="M15" s="227"/>
      <c r="N15" s="227"/>
      <c r="O15" s="227"/>
      <c r="P15" s="227"/>
      <c r="Q15" s="227"/>
      <c r="R15" s="227"/>
      <c r="S15" s="227"/>
      <c r="T15" s="227"/>
      <c r="U15" s="228"/>
      <c r="AD15"/>
      <c r="AH15" s="3"/>
      <c r="AV15" s="4"/>
      <c r="AW15" s="4"/>
    </row>
    <row r="16" spans="2:49" ht="25.5" customHeight="1">
      <c r="B16" s="229"/>
      <c r="C16" s="230"/>
      <c r="D16" s="230"/>
      <c r="E16" s="230"/>
      <c r="F16" s="230"/>
      <c r="G16" s="230"/>
      <c r="H16" s="230"/>
      <c r="I16" s="230"/>
      <c r="J16" s="230"/>
      <c r="K16" s="230"/>
      <c r="L16" s="230"/>
      <c r="M16" s="230"/>
      <c r="N16" s="230"/>
      <c r="O16" s="230"/>
      <c r="P16" s="230"/>
      <c r="Q16" s="230"/>
      <c r="R16" s="230"/>
      <c r="S16" s="230"/>
      <c r="T16" s="230"/>
      <c r="U16" s="231"/>
      <c r="AD16"/>
      <c r="AH16" s="3"/>
      <c r="AV16" s="4"/>
      <c r="AW16" s="4"/>
    </row>
    <row r="17" spans="2:49" ht="25.5" customHeight="1">
      <c r="B17" s="229"/>
      <c r="C17" s="230"/>
      <c r="D17" s="230"/>
      <c r="E17" s="230"/>
      <c r="F17" s="230"/>
      <c r="G17" s="230"/>
      <c r="H17" s="230"/>
      <c r="I17" s="230"/>
      <c r="J17" s="230"/>
      <c r="K17" s="230"/>
      <c r="L17" s="230"/>
      <c r="M17" s="230"/>
      <c r="N17" s="230"/>
      <c r="O17" s="230"/>
      <c r="P17" s="230"/>
      <c r="Q17" s="230"/>
      <c r="R17" s="230"/>
      <c r="S17" s="230"/>
      <c r="T17" s="230"/>
      <c r="U17" s="231"/>
      <c r="AD17"/>
      <c r="AH17" s="3"/>
      <c r="AV17" s="4"/>
      <c r="AW17" s="4"/>
    </row>
    <row r="18" spans="2:49" ht="25.5" customHeight="1">
      <c r="B18" s="229"/>
      <c r="C18" s="230"/>
      <c r="D18" s="230"/>
      <c r="E18" s="230"/>
      <c r="F18" s="230"/>
      <c r="G18" s="230"/>
      <c r="H18" s="230"/>
      <c r="I18" s="230"/>
      <c r="J18" s="230"/>
      <c r="K18" s="230"/>
      <c r="L18" s="230"/>
      <c r="M18" s="230"/>
      <c r="N18" s="230"/>
      <c r="O18" s="230"/>
      <c r="P18" s="230"/>
      <c r="Q18" s="230"/>
      <c r="R18" s="230"/>
      <c r="S18" s="230"/>
      <c r="T18" s="230"/>
      <c r="U18" s="231"/>
      <c r="AD18"/>
      <c r="AH18" s="3"/>
      <c r="AV18" s="4"/>
      <c r="AW18" s="4"/>
    </row>
    <row r="19" spans="2:49" ht="25.5" customHeight="1">
      <c r="B19" s="229"/>
      <c r="C19" s="230"/>
      <c r="D19" s="230"/>
      <c r="E19" s="230"/>
      <c r="F19" s="230"/>
      <c r="G19" s="230"/>
      <c r="H19" s="230"/>
      <c r="I19" s="230"/>
      <c r="J19" s="230"/>
      <c r="K19" s="230"/>
      <c r="L19" s="230"/>
      <c r="M19" s="230"/>
      <c r="N19" s="230"/>
      <c r="O19" s="230"/>
      <c r="P19" s="230"/>
      <c r="Q19" s="230"/>
      <c r="R19" s="230"/>
      <c r="S19" s="230"/>
      <c r="T19" s="230"/>
      <c r="U19" s="231"/>
      <c r="AD19"/>
      <c r="AS19" s="4"/>
      <c r="AT19" s="4"/>
      <c r="AU19" s="4"/>
      <c r="AV19" s="4"/>
      <c r="AW19" s="4"/>
    </row>
    <row r="20" spans="2:49" ht="25.5" customHeight="1">
      <c r="B20" s="229"/>
      <c r="C20" s="230"/>
      <c r="D20" s="230"/>
      <c r="E20" s="230"/>
      <c r="F20" s="230"/>
      <c r="G20" s="230"/>
      <c r="H20" s="230"/>
      <c r="I20" s="230"/>
      <c r="J20" s="230"/>
      <c r="K20" s="230"/>
      <c r="L20" s="230"/>
      <c r="M20" s="230"/>
      <c r="N20" s="230"/>
      <c r="O20" s="230"/>
      <c r="P20" s="230"/>
      <c r="Q20" s="230"/>
      <c r="R20" s="230"/>
      <c r="S20" s="230"/>
      <c r="T20" s="230"/>
      <c r="U20" s="231"/>
      <c r="AD20"/>
      <c r="AS20" s="4"/>
      <c r="AT20" s="4"/>
      <c r="AU20" s="4"/>
      <c r="AV20" s="4"/>
      <c r="AW20" s="4"/>
    </row>
    <row r="21" spans="2:49" ht="25.5" customHeight="1">
      <c r="B21" s="229"/>
      <c r="C21" s="230"/>
      <c r="D21" s="230"/>
      <c r="E21" s="230"/>
      <c r="F21" s="230"/>
      <c r="G21" s="230"/>
      <c r="H21" s="230"/>
      <c r="I21" s="230"/>
      <c r="J21" s="230"/>
      <c r="K21" s="230"/>
      <c r="L21" s="230"/>
      <c r="M21" s="230"/>
      <c r="N21" s="230"/>
      <c r="O21" s="230"/>
      <c r="P21" s="230"/>
      <c r="Q21" s="230"/>
      <c r="R21" s="230"/>
      <c r="S21" s="230"/>
      <c r="T21" s="230"/>
      <c r="U21" s="231"/>
      <c r="AD21"/>
      <c r="AS21" s="4"/>
      <c r="AT21" s="4"/>
      <c r="AU21" s="4"/>
      <c r="AV21" s="4"/>
      <c r="AW21" s="4"/>
    </row>
    <row r="22" spans="2:49" ht="25.5" customHeight="1">
      <c r="B22" s="229"/>
      <c r="C22" s="230"/>
      <c r="D22" s="230"/>
      <c r="E22" s="230"/>
      <c r="F22" s="230"/>
      <c r="G22" s="230"/>
      <c r="H22" s="230"/>
      <c r="I22" s="230"/>
      <c r="J22" s="230"/>
      <c r="K22" s="230"/>
      <c r="L22" s="230"/>
      <c r="M22" s="230"/>
      <c r="N22" s="230"/>
      <c r="O22" s="230"/>
      <c r="P22" s="230"/>
      <c r="Q22" s="230"/>
      <c r="R22" s="230"/>
      <c r="S22" s="230"/>
      <c r="T22" s="230"/>
      <c r="U22" s="231"/>
      <c r="AD22"/>
      <c r="AS22" s="4"/>
      <c r="AT22" s="4"/>
      <c r="AU22" s="4"/>
      <c r="AV22" s="4"/>
      <c r="AW22" s="4"/>
    </row>
    <row r="23" spans="2:49" ht="25.5" customHeight="1">
      <c r="B23" s="229"/>
      <c r="C23" s="230"/>
      <c r="D23" s="230"/>
      <c r="E23" s="230"/>
      <c r="F23" s="230"/>
      <c r="G23" s="230"/>
      <c r="H23" s="230"/>
      <c r="I23" s="230"/>
      <c r="J23" s="230"/>
      <c r="K23" s="230"/>
      <c r="L23" s="230"/>
      <c r="M23" s="230"/>
      <c r="N23" s="230"/>
      <c r="O23" s="230"/>
      <c r="P23" s="230"/>
      <c r="Q23" s="230"/>
      <c r="R23" s="230"/>
      <c r="S23" s="230"/>
      <c r="T23" s="230"/>
      <c r="U23" s="231"/>
      <c r="AD23"/>
      <c r="AS23" s="4"/>
      <c r="AT23" s="4"/>
      <c r="AU23" s="4"/>
      <c r="AV23" s="4"/>
      <c r="AW23" s="4"/>
    </row>
    <row r="24" spans="2:49" ht="25.5" customHeight="1">
      <c r="B24" s="229"/>
      <c r="C24" s="230"/>
      <c r="D24" s="230"/>
      <c r="E24" s="230"/>
      <c r="F24" s="230"/>
      <c r="G24" s="230"/>
      <c r="H24" s="230"/>
      <c r="I24" s="230"/>
      <c r="J24" s="230"/>
      <c r="K24" s="230"/>
      <c r="L24" s="230"/>
      <c r="M24" s="230"/>
      <c r="N24" s="230"/>
      <c r="O24" s="230"/>
      <c r="P24" s="230"/>
      <c r="Q24" s="230"/>
      <c r="R24" s="230"/>
      <c r="S24" s="230"/>
      <c r="T24" s="230"/>
      <c r="U24" s="231"/>
      <c r="AD24"/>
      <c r="AS24" s="4"/>
      <c r="AT24" s="4"/>
      <c r="AU24" s="4"/>
      <c r="AV24" s="4"/>
      <c r="AW24" s="4"/>
    </row>
    <row r="25" spans="2:49" ht="25.5" customHeight="1">
      <c r="B25" s="229"/>
      <c r="C25" s="230"/>
      <c r="D25" s="230"/>
      <c r="E25" s="230"/>
      <c r="F25" s="230"/>
      <c r="G25" s="230"/>
      <c r="H25" s="230"/>
      <c r="I25" s="230"/>
      <c r="J25" s="230"/>
      <c r="K25" s="230"/>
      <c r="L25" s="230"/>
      <c r="M25" s="230"/>
      <c r="N25" s="230"/>
      <c r="O25" s="230"/>
      <c r="P25" s="230"/>
      <c r="Q25" s="230"/>
      <c r="R25" s="230"/>
      <c r="S25" s="230"/>
      <c r="T25" s="230"/>
      <c r="U25" s="231"/>
      <c r="AD25"/>
      <c r="AS25" s="4"/>
      <c r="AT25" s="4"/>
      <c r="AU25" s="4"/>
      <c r="AV25" s="4"/>
      <c r="AW25" s="4"/>
    </row>
    <row r="26" spans="2:49" ht="25.5" customHeight="1">
      <c r="B26" s="229"/>
      <c r="C26" s="230"/>
      <c r="D26" s="230"/>
      <c r="E26" s="230"/>
      <c r="F26" s="230"/>
      <c r="G26" s="230"/>
      <c r="H26" s="230"/>
      <c r="I26" s="230"/>
      <c r="J26" s="230"/>
      <c r="K26" s="230"/>
      <c r="L26" s="230"/>
      <c r="M26" s="230"/>
      <c r="N26" s="230"/>
      <c r="O26" s="230"/>
      <c r="P26" s="230"/>
      <c r="Q26" s="230"/>
      <c r="R26" s="230"/>
      <c r="S26" s="230"/>
      <c r="T26" s="230"/>
      <c r="U26" s="231"/>
      <c r="AD26"/>
      <c r="AS26" s="4"/>
      <c r="AT26" s="4"/>
      <c r="AU26" s="4"/>
      <c r="AV26" s="4"/>
      <c r="AW26" s="4"/>
    </row>
    <row r="27" spans="2:49" ht="25.5" customHeight="1">
      <c r="B27" s="229"/>
      <c r="C27" s="230"/>
      <c r="D27" s="230"/>
      <c r="E27" s="230"/>
      <c r="F27" s="230"/>
      <c r="G27" s="230"/>
      <c r="H27" s="230"/>
      <c r="I27" s="230"/>
      <c r="J27" s="230"/>
      <c r="K27" s="230"/>
      <c r="L27" s="230"/>
      <c r="M27" s="230"/>
      <c r="N27" s="230"/>
      <c r="O27" s="230"/>
      <c r="P27" s="230"/>
      <c r="Q27" s="230"/>
      <c r="R27" s="230"/>
      <c r="S27" s="230"/>
      <c r="T27" s="230"/>
      <c r="U27" s="231"/>
      <c r="W27" s="25"/>
      <c r="AB27" s="210"/>
      <c r="AC27" s="210"/>
      <c r="AD27"/>
      <c r="AI27" s="3"/>
      <c r="AJ27" s="3"/>
    </row>
    <row r="28" spans="2:49" ht="25.5" customHeight="1">
      <c r="B28" s="232"/>
      <c r="C28" s="233"/>
      <c r="D28" s="233"/>
      <c r="E28" s="233"/>
      <c r="F28" s="233"/>
      <c r="G28" s="233"/>
      <c r="H28" s="233"/>
      <c r="I28" s="233"/>
      <c r="J28" s="233"/>
      <c r="K28" s="233"/>
      <c r="L28" s="233"/>
      <c r="M28" s="233"/>
      <c r="N28" s="233"/>
      <c r="O28" s="233"/>
      <c r="P28" s="233"/>
      <c r="Q28" s="233"/>
      <c r="R28" s="233"/>
      <c r="S28" s="233"/>
      <c r="T28" s="233"/>
      <c r="U28" s="234"/>
      <c r="X28" s="4"/>
      <c r="Y28" s="4"/>
      <c r="Z28" s="4"/>
      <c r="AA28" s="4"/>
      <c r="AI28" s="3"/>
      <c r="AJ28" s="3"/>
      <c r="AK28" s="3"/>
      <c r="AL28" s="3"/>
      <c r="AM28" s="6"/>
      <c r="AN28" s="6"/>
      <c r="AO28" s="4"/>
      <c r="AP28" s="4"/>
      <c r="AQ28" s="4"/>
      <c r="AR28" s="4"/>
      <c r="AS28" s="4"/>
      <c r="AT28" s="4"/>
      <c r="AU28" s="4"/>
      <c r="AV28" s="4"/>
      <c r="AW28" s="4"/>
    </row>
    <row r="29" spans="2:49" ht="25.5" customHeight="1">
      <c r="B29" s="3"/>
      <c r="C29" s="3"/>
      <c r="D29" s="3"/>
      <c r="E29" s="35"/>
      <c r="F29" s="3"/>
      <c r="G29" s="3"/>
      <c r="H29" s="3"/>
      <c r="I29" s="3"/>
      <c r="J29" s="3"/>
      <c r="K29" s="3"/>
      <c r="L29" s="3"/>
      <c r="M29" s="3"/>
      <c r="N29" s="3"/>
      <c r="O29" s="3"/>
      <c r="P29" s="3"/>
      <c r="X29" s="40"/>
      <c r="Y29" s="40"/>
      <c r="Z29" s="41"/>
      <c r="AA29" s="41"/>
      <c r="AI29" s="3"/>
      <c r="AJ29" s="3"/>
      <c r="AK29" s="3"/>
      <c r="AL29" s="3"/>
      <c r="AM29" s="6"/>
      <c r="AN29" s="6"/>
      <c r="AO29" s="4"/>
      <c r="AP29" s="4"/>
      <c r="AQ29" s="4"/>
      <c r="AR29" s="4"/>
      <c r="AS29" s="4"/>
      <c r="AT29" s="4"/>
      <c r="AU29" s="4"/>
      <c r="AV29" s="4"/>
      <c r="AW29" s="4"/>
    </row>
    <row r="30" spans="2:49" ht="25.5" customHeight="1" thickBot="1">
      <c r="B30" s="60" t="s">
        <v>6</v>
      </c>
      <c r="C30" s="3"/>
      <c r="D30" s="3"/>
      <c r="E30" s="35"/>
      <c r="F30" s="3"/>
      <c r="G30" s="3"/>
      <c r="I30" s="60" t="s">
        <v>7</v>
      </c>
      <c r="J30" s="3"/>
      <c r="K30" s="3"/>
      <c r="L30" s="3"/>
      <c r="M30" s="3"/>
      <c r="N30" s="3"/>
      <c r="O30" s="3"/>
      <c r="P30" s="3"/>
      <c r="X30" s="40"/>
      <c r="Y30" s="40"/>
      <c r="Z30" s="41"/>
      <c r="AA30" s="41"/>
      <c r="AI30" s="3"/>
      <c r="AJ30" s="3"/>
      <c r="AK30" s="3"/>
      <c r="AL30" s="3"/>
      <c r="AM30" s="6"/>
      <c r="AN30" s="6"/>
      <c r="AO30" s="4"/>
      <c r="AP30" s="4"/>
      <c r="AQ30" s="4"/>
      <c r="AR30" s="4"/>
      <c r="AS30" s="4"/>
      <c r="AT30" s="4"/>
      <c r="AU30" s="4"/>
      <c r="AV30" s="4"/>
      <c r="AW30" s="4"/>
    </row>
    <row r="31" spans="2:49" ht="25.5" customHeight="1" thickBot="1">
      <c r="B31" s="211" t="s">
        <v>8</v>
      </c>
      <c r="C31" s="212"/>
      <c r="D31" s="212"/>
      <c r="E31" s="213"/>
      <c r="F31" s="3"/>
      <c r="G31" s="49" t="s">
        <v>9</v>
      </c>
      <c r="I31" s="49" t="s">
        <v>10</v>
      </c>
      <c r="J31" s="49" t="s">
        <v>11</v>
      </c>
      <c r="K31" s="49" t="s">
        <v>12</v>
      </c>
      <c r="L31" s="49" t="s">
        <v>13</v>
      </c>
      <c r="M31" s="49" t="s">
        <v>14</v>
      </c>
      <c r="N31" s="49" t="s">
        <v>15</v>
      </c>
      <c r="O31" s="49" t="s">
        <v>16</v>
      </c>
      <c r="P31" s="3"/>
      <c r="Q31" s="3"/>
      <c r="R31" s="3"/>
      <c r="S31" s="3"/>
      <c r="T31" s="3"/>
      <c r="U31" s="3"/>
      <c r="AW31" s="4"/>
    </row>
    <row r="32" spans="2:49" ht="57" customHeight="1">
      <c r="B32" s="214" t="s">
        <v>17</v>
      </c>
      <c r="C32" s="215"/>
      <c r="D32" s="215"/>
      <c r="E32" s="216"/>
      <c r="F32" s="3"/>
      <c r="G32" s="50" t="s">
        <v>18</v>
      </c>
      <c r="I32" s="55">
        <v>24000</v>
      </c>
      <c r="J32" s="55">
        <v>4500</v>
      </c>
      <c r="K32" s="55">
        <v>1875</v>
      </c>
      <c r="L32" s="55">
        <v>375</v>
      </c>
      <c r="M32" s="55"/>
      <c r="N32" s="55"/>
      <c r="O32" s="55"/>
      <c r="P32" s="3"/>
      <c r="Q32" s="3"/>
      <c r="R32" s="3"/>
      <c r="S32" s="3"/>
      <c r="T32" s="3"/>
      <c r="U32" s="3"/>
      <c r="AW32" s="4"/>
    </row>
    <row r="33" spans="2:49" ht="57" customHeight="1">
      <c r="B33" s="217" t="s">
        <v>72</v>
      </c>
      <c r="C33" s="218"/>
      <c r="D33" s="218"/>
      <c r="E33" s="219"/>
      <c r="F33" s="3"/>
      <c r="G33" s="51" t="s">
        <v>20</v>
      </c>
      <c r="I33" s="56">
        <v>80000</v>
      </c>
      <c r="J33" s="56">
        <v>15000</v>
      </c>
      <c r="K33" s="56">
        <v>5000</v>
      </c>
      <c r="L33" s="56">
        <v>1000</v>
      </c>
      <c r="M33" s="56"/>
      <c r="N33" s="56"/>
      <c r="O33" s="56"/>
      <c r="P33" s="3"/>
      <c r="Q33" s="3"/>
      <c r="R33" s="3"/>
      <c r="S33" s="3"/>
      <c r="T33" s="3"/>
      <c r="U33" s="3"/>
      <c r="AW33" s="4"/>
    </row>
    <row r="34" spans="2:49" ht="57" customHeight="1">
      <c r="B34" s="220" t="s">
        <v>21</v>
      </c>
      <c r="C34" s="221"/>
      <c r="D34" s="221"/>
      <c r="E34" s="222"/>
      <c r="F34" s="3"/>
      <c r="G34" s="52" t="s">
        <v>22</v>
      </c>
      <c r="I34" s="57">
        <v>540000</v>
      </c>
      <c r="J34" s="57">
        <v>180000</v>
      </c>
      <c r="K34" s="57">
        <v>36000</v>
      </c>
      <c r="L34" s="57">
        <v>10000</v>
      </c>
      <c r="M34" s="57">
        <v>1500</v>
      </c>
      <c r="N34" s="57">
        <v>350</v>
      </c>
      <c r="O34" s="57">
        <v>140</v>
      </c>
      <c r="P34" s="3"/>
      <c r="Q34" s="3"/>
      <c r="R34" s="3"/>
      <c r="S34" s="3"/>
      <c r="T34" s="3"/>
      <c r="U34" s="3"/>
      <c r="AW34" s="4"/>
    </row>
    <row r="35" spans="2:49" ht="57" customHeight="1">
      <c r="B35" s="223" t="s">
        <v>23</v>
      </c>
      <c r="C35" s="224"/>
      <c r="D35" s="224"/>
      <c r="E35" s="225"/>
      <c r="F35" s="3"/>
      <c r="G35" s="53" t="s">
        <v>24</v>
      </c>
      <c r="I35" s="58">
        <v>2800000</v>
      </c>
      <c r="J35" s="58">
        <v>1000000</v>
      </c>
      <c r="K35" s="58">
        <v>180000</v>
      </c>
      <c r="L35" s="58">
        <v>20000</v>
      </c>
      <c r="M35" s="58">
        <v>8000</v>
      </c>
      <c r="N35" s="58">
        <v>2000</v>
      </c>
      <c r="O35" s="58">
        <v>400</v>
      </c>
      <c r="P35" s="3"/>
      <c r="Q35" s="3"/>
      <c r="R35" s="3"/>
      <c r="S35" s="3"/>
      <c r="T35" s="3"/>
      <c r="U35" s="3"/>
      <c r="AW35" s="4"/>
    </row>
    <row r="36" spans="2:49" ht="57" customHeight="1">
      <c r="B36" s="235" t="s">
        <v>25</v>
      </c>
      <c r="C36" s="236"/>
      <c r="D36" s="236"/>
      <c r="E36" s="237"/>
      <c r="F36" s="3"/>
      <c r="G36" s="54" t="s">
        <v>26</v>
      </c>
      <c r="I36" s="59">
        <v>8000000</v>
      </c>
      <c r="J36" s="59">
        <v>4000000</v>
      </c>
      <c r="K36" s="59">
        <v>600000</v>
      </c>
      <c r="L36" s="59">
        <v>400000</v>
      </c>
      <c r="M36" s="59">
        <v>12000</v>
      </c>
      <c r="N36" s="59">
        <v>6000</v>
      </c>
      <c r="O36" s="59">
        <v>3000</v>
      </c>
      <c r="P36" s="3"/>
      <c r="Q36" s="3"/>
      <c r="R36" s="3"/>
      <c r="S36" s="3"/>
      <c r="T36" s="3"/>
      <c r="U36" s="3"/>
      <c r="AW36" s="4"/>
    </row>
    <row r="37" spans="2:49" ht="25.5" customHeight="1">
      <c r="B37" s="3"/>
      <c r="C37" s="3"/>
      <c r="D37" s="3"/>
      <c r="E37" s="35"/>
      <c r="F37" s="3"/>
      <c r="G37" s="3"/>
      <c r="H37" s="3"/>
      <c r="I37" s="3"/>
      <c r="J37" s="3"/>
      <c r="K37" s="3"/>
      <c r="L37" s="3"/>
      <c r="M37" s="3"/>
      <c r="N37" s="3"/>
      <c r="O37" s="3"/>
      <c r="P37" s="3"/>
      <c r="X37" s="40"/>
      <c r="Y37" s="40"/>
      <c r="Z37" s="41"/>
      <c r="AA37" s="41"/>
      <c r="AI37" s="3"/>
      <c r="AJ37" s="3"/>
      <c r="AK37" s="3"/>
      <c r="AL37" s="3"/>
      <c r="AM37" s="6"/>
      <c r="AN37" s="6"/>
      <c r="AO37" s="4"/>
      <c r="AP37" s="4"/>
      <c r="AQ37" s="4"/>
      <c r="AR37" s="4"/>
      <c r="AS37" s="4"/>
      <c r="AT37" s="4"/>
      <c r="AU37" s="4"/>
      <c r="AV37" s="4"/>
      <c r="AW37" s="4"/>
    </row>
    <row r="38" spans="2:49" ht="25.5" customHeight="1" thickBot="1">
      <c r="B38" s="60" t="s">
        <v>27</v>
      </c>
      <c r="C38" s="3"/>
      <c r="D38" s="3"/>
      <c r="E38" s="35"/>
      <c r="F38" s="3"/>
      <c r="G38" s="94" t="s">
        <v>28</v>
      </c>
      <c r="I38" s="60" t="s">
        <v>29</v>
      </c>
      <c r="J38" s="3"/>
      <c r="K38" s="3"/>
      <c r="L38" s="3"/>
      <c r="M38" s="3"/>
      <c r="N38" s="3"/>
      <c r="O38" s="3"/>
      <c r="P38" s="3"/>
      <c r="X38" s="40"/>
      <c r="Y38" s="40"/>
      <c r="Z38" s="41"/>
      <c r="AA38" s="41"/>
      <c r="AI38" s="3"/>
      <c r="AJ38" s="3"/>
      <c r="AK38" s="3"/>
      <c r="AL38" s="3"/>
      <c r="AM38" s="6"/>
      <c r="AN38" s="6"/>
      <c r="AO38" s="4"/>
      <c r="AP38" s="4"/>
      <c r="AQ38" s="4"/>
      <c r="AR38" s="4"/>
      <c r="AS38" s="4"/>
      <c r="AT38" s="4"/>
      <c r="AU38" s="4"/>
      <c r="AV38" s="4"/>
      <c r="AW38" s="4"/>
    </row>
    <row r="39" spans="2:49" ht="25.5" customHeight="1" thickBot="1">
      <c r="B39" s="211" t="s">
        <v>30</v>
      </c>
      <c r="C39" s="212"/>
      <c r="D39" s="212"/>
      <c r="E39" s="213"/>
      <c r="F39" s="3"/>
      <c r="G39" s="49" t="s">
        <v>31</v>
      </c>
      <c r="I39" s="49" t="s">
        <v>10</v>
      </c>
      <c r="J39" s="49" t="s">
        <v>11</v>
      </c>
      <c r="K39" s="49" t="s">
        <v>12</v>
      </c>
      <c r="L39" s="49" t="s">
        <v>13</v>
      </c>
      <c r="M39" s="49" t="s">
        <v>14</v>
      </c>
      <c r="N39" s="49" t="s">
        <v>15</v>
      </c>
      <c r="O39" s="49" t="s">
        <v>16</v>
      </c>
      <c r="P39" s="3"/>
      <c r="X39" s="40"/>
      <c r="Y39" s="40"/>
      <c r="Z39" s="41"/>
      <c r="AA39" s="41"/>
      <c r="AI39" s="3"/>
      <c r="AJ39" s="3"/>
      <c r="AK39" s="3"/>
      <c r="AL39" s="3"/>
      <c r="AM39" s="6"/>
      <c r="AN39" s="6"/>
      <c r="AO39" s="4"/>
      <c r="AP39" s="4"/>
      <c r="AQ39" s="4"/>
      <c r="AR39" s="4"/>
      <c r="AS39" s="4"/>
      <c r="AT39" s="4"/>
      <c r="AU39" s="4"/>
      <c r="AV39" s="4"/>
      <c r="AW39" s="4"/>
    </row>
    <row r="40" spans="2:49" ht="25.5" customHeight="1">
      <c r="B40" s="238" t="s">
        <v>32</v>
      </c>
      <c r="C40" s="239"/>
      <c r="D40" s="239"/>
      <c r="E40" s="240"/>
      <c r="F40" s="3"/>
      <c r="G40" s="80">
        <v>0.1</v>
      </c>
      <c r="I40" s="79">
        <v>400</v>
      </c>
      <c r="J40" s="79"/>
      <c r="K40" s="79"/>
      <c r="L40" s="79"/>
      <c r="M40" s="79"/>
      <c r="N40" s="79"/>
      <c r="O40" s="79"/>
      <c r="P40" s="3"/>
      <c r="X40" s="40"/>
      <c r="Y40" s="40"/>
      <c r="Z40" s="41"/>
      <c r="AA40" s="41"/>
      <c r="AI40" s="3"/>
      <c r="AJ40" s="3"/>
      <c r="AK40" s="3"/>
      <c r="AL40" s="3"/>
      <c r="AM40" s="6"/>
      <c r="AN40" s="6"/>
      <c r="AO40" s="4"/>
      <c r="AP40" s="4"/>
      <c r="AQ40" s="4"/>
      <c r="AR40" s="4"/>
      <c r="AS40" s="4"/>
      <c r="AT40" s="4"/>
      <c r="AU40" s="4"/>
      <c r="AV40" s="4"/>
      <c r="AW40" s="4"/>
    </row>
    <row r="41" spans="2:49" ht="25.5" customHeight="1">
      <c r="B41" s="241" t="s">
        <v>33</v>
      </c>
      <c r="C41" s="242"/>
      <c r="D41" s="242"/>
      <c r="E41" s="243"/>
      <c r="F41" s="3"/>
      <c r="G41" s="81">
        <v>0.15</v>
      </c>
      <c r="I41" s="76">
        <v>150</v>
      </c>
      <c r="J41" s="76">
        <v>90</v>
      </c>
      <c r="K41" s="76"/>
      <c r="L41" s="76"/>
      <c r="M41" s="76"/>
      <c r="N41" s="76"/>
      <c r="O41" s="76"/>
      <c r="P41" s="3"/>
      <c r="X41" s="40"/>
      <c r="Y41" s="40"/>
      <c r="Z41" s="41"/>
      <c r="AA41" s="41"/>
      <c r="AI41" s="3"/>
      <c r="AJ41" s="3"/>
      <c r="AK41" s="3"/>
      <c r="AL41" s="3"/>
      <c r="AM41" s="6"/>
      <c r="AN41" s="6"/>
      <c r="AO41" s="4"/>
      <c r="AP41" s="4"/>
      <c r="AQ41" s="4"/>
      <c r="AR41" s="4"/>
      <c r="AS41" s="4"/>
      <c r="AT41" s="4"/>
      <c r="AU41" s="4"/>
      <c r="AV41" s="4"/>
      <c r="AW41" s="4"/>
    </row>
    <row r="42" spans="2:49" ht="25.5" customHeight="1">
      <c r="B42" s="244" t="s">
        <v>34</v>
      </c>
      <c r="C42" s="245"/>
      <c r="D42" s="245"/>
      <c r="E42" s="246"/>
      <c r="F42" s="3"/>
      <c r="G42" s="82">
        <v>0.6</v>
      </c>
      <c r="I42" s="77"/>
      <c r="J42" s="77">
        <v>90</v>
      </c>
      <c r="K42" s="77"/>
      <c r="L42" s="77">
        <v>75</v>
      </c>
      <c r="M42" s="77"/>
      <c r="N42" s="77"/>
      <c r="O42" s="77"/>
      <c r="P42" s="3"/>
      <c r="X42" s="40"/>
      <c r="Y42" s="40"/>
      <c r="Z42" s="41"/>
      <c r="AA42" s="41"/>
      <c r="AI42" s="3"/>
      <c r="AJ42" s="3"/>
      <c r="AK42" s="3"/>
      <c r="AL42" s="3"/>
      <c r="AM42" s="6"/>
      <c r="AN42" s="6"/>
      <c r="AO42" s="4"/>
      <c r="AP42" s="4"/>
      <c r="AQ42" s="4"/>
      <c r="AR42" s="4"/>
      <c r="AS42" s="4"/>
      <c r="AT42" s="4"/>
      <c r="AU42" s="4"/>
      <c r="AV42" s="4"/>
      <c r="AW42" s="4"/>
    </row>
    <row r="43" spans="2:49" ht="25.5" customHeight="1">
      <c r="B43" s="207" t="s">
        <v>35</v>
      </c>
      <c r="C43" s="208"/>
      <c r="D43" s="208"/>
      <c r="E43" s="209"/>
      <c r="F43" s="3"/>
      <c r="G43" s="83">
        <v>1.2</v>
      </c>
      <c r="I43" s="78"/>
      <c r="J43" s="78"/>
      <c r="K43" s="78">
        <v>60</v>
      </c>
      <c r="L43" s="78">
        <v>120</v>
      </c>
      <c r="M43" s="78"/>
      <c r="N43" s="78"/>
      <c r="O43" s="78"/>
      <c r="P43" s="3"/>
      <c r="X43" s="40"/>
      <c r="Y43" s="40"/>
      <c r="Z43" s="41"/>
      <c r="AA43" s="41"/>
      <c r="AI43" s="3"/>
      <c r="AJ43" s="3"/>
      <c r="AK43" s="3"/>
      <c r="AL43" s="3"/>
      <c r="AM43" s="6"/>
      <c r="AN43" s="6"/>
      <c r="AO43" s="4"/>
      <c r="AP43" s="4"/>
      <c r="AQ43" s="4"/>
      <c r="AR43" s="4"/>
      <c r="AS43" s="4"/>
      <c r="AT43" s="4"/>
      <c r="AU43" s="4"/>
      <c r="AV43" s="4"/>
      <c r="AW43" s="4"/>
    </row>
    <row r="44" spans="2:49" ht="25.5" customHeight="1">
      <c r="B44" s="60" t="s">
        <v>36</v>
      </c>
      <c r="C44" s="3"/>
      <c r="D44" s="3"/>
      <c r="E44" s="35"/>
      <c r="F44" s="3"/>
      <c r="G44" s="3"/>
      <c r="H44" s="3"/>
      <c r="I44" s="3"/>
      <c r="J44" s="3"/>
      <c r="K44" s="3"/>
      <c r="L44" s="3"/>
      <c r="M44" s="3"/>
      <c r="N44" s="3"/>
      <c r="O44" s="3"/>
      <c r="P44" s="3"/>
      <c r="X44" s="40"/>
      <c r="Y44" s="40"/>
      <c r="Z44" s="41"/>
      <c r="AA44" s="41"/>
      <c r="AI44" s="3"/>
      <c r="AJ44" s="3"/>
      <c r="AK44" s="3"/>
      <c r="AL44" s="3"/>
      <c r="AM44" s="6"/>
      <c r="AN44" s="6"/>
      <c r="AO44" s="4"/>
      <c r="AP44" s="4"/>
      <c r="AQ44" s="4"/>
      <c r="AR44" s="4"/>
      <c r="AS44" s="4"/>
      <c r="AT44" s="4"/>
      <c r="AU44" s="4"/>
      <c r="AV44" s="4"/>
      <c r="AW44" s="4"/>
    </row>
    <row r="45" spans="2:49" ht="25.5" customHeight="1">
      <c r="B45" s="84" t="s">
        <v>165</v>
      </c>
      <c r="C45" s="3"/>
      <c r="D45" s="3"/>
      <c r="E45" s="35"/>
      <c r="F45" s="3"/>
      <c r="G45" s="3"/>
      <c r="H45" s="3"/>
      <c r="I45" s="3"/>
      <c r="J45" s="3"/>
      <c r="K45" s="3"/>
      <c r="L45" s="3"/>
      <c r="M45" s="3"/>
      <c r="N45" s="3"/>
      <c r="O45" s="3"/>
      <c r="P45" s="3"/>
      <c r="X45" s="40"/>
      <c r="Y45" s="40"/>
      <c r="Z45" s="41"/>
      <c r="AA45" s="41"/>
      <c r="AI45" s="3"/>
      <c r="AJ45" s="3"/>
      <c r="AK45" s="3"/>
      <c r="AL45" s="3"/>
      <c r="AM45" s="6"/>
      <c r="AN45" s="6"/>
      <c r="AO45" s="4"/>
      <c r="AP45" s="4"/>
      <c r="AQ45" s="4"/>
      <c r="AR45" s="4"/>
      <c r="AS45" s="4"/>
      <c r="AT45" s="4"/>
      <c r="AU45" s="4"/>
      <c r="AV45" s="4"/>
      <c r="AW45" s="4"/>
    </row>
    <row r="46" spans="2:49" ht="25.5" customHeight="1">
      <c r="B46" s="3"/>
      <c r="C46" s="3"/>
      <c r="D46" s="3"/>
      <c r="E46" s="35"/>
      <c r="F46" s="3"/>
      <c r="G46" s="3"/>
      <c r="H46" s="3"/>
      <c r="I46" s="3"/>
      <c r="J46" s="3"/>
      <c r="K46" s="3"/>
      <c r="L46" s="3"/>
      <c r="M46" s="3"/>
      <c r="N46" s="3"/>
      <c r="O46" s="3"/>
      <c r="P46" s="3"/>
      <c r="X46" s="40"/>
      <c r="Y46" s="40"/>
      <c r="Z46" s="41"/>
      <c r="AA46" s="41"/>
      <c r="AI46" s="3"/>
      <c r="AJ46" s="3"/>
      <c r="AK46" s="3"/>
      <c r="AL46" s="3"/>
      <c r="AM46" s="6"/>
      <c r="AN46" s="6"/>
      <c r="AO46" s="4"/>
      <c r="AP46" s="4"/>
      <c r="AQ46" s="4"/>
      <c r="AR46" s="4"/>
      <c r="AS46" s="4"/>
      <c r="AT46" s="4"/>
      <c r="AU46" s="4"/>
      <c r="AV46" s="4"/>
      <c r="AW46" s="4"/>
    </row>
    <row r="47" spans="2:49" ht="25.5" customHeight="1">
      <c r="B47" s="203" t="s">
        <v>38</v>
      </c>
      <c r="C47" s="204"/>
      <c r="D47" s="204"/>
      <c r="E47" s="204"/>
      <c r="F47" s="204"/>
      <c r="G47" s="204"/>
      <c r="H47" s="204"/>
      <c r="I47" s="204"/>
      <c r="J47" s="204"/>
      <c r="K47" s="204"/>
      <c r="L47" s="204"/>
      <c r="M47" s="204"/>
      <c r="N47" s="204"/>
      <c r="O47" s="204"/>
      <c r="P47" s="204"/>
      <c r="Q47" s="204"/>
      <c r="R47" s="204"/>
      <c r="S47" s="204"/>
      <c r="T47" s="204"/>
      <c r="U47" s="204"/>
      <c r="AU47" s="4"/>
      <c r="AV47" s="4"/>
      <c r="AW47" s="4"/>
    </row>
    <row r="48" spans="2:49" ht="14.45" customHeight="1">
      <c r="D48" s="3"/>
      <c r="E48" s="35"/>
      <c r="F48" s="3"/>
      <c r="G48" s="3"/>
      <c r="H48" s="3"/>
      <c r="I48" s="3"/>
      <c r="J48" s="3"/>
      <c r="K48" s="3"/>
      <c r="L48" s="3"/>
      <c r="M48" s="3"/>
      <c r="N48" s="3"/>
      <c r="O48" s="3"/>
      <c r="P48" s="3"/>
      <c r="Q48" s="24"/>
      <c r="AU48" s="4"/>
      <c r="AV48" s="4"/>
      <c r="AW48" s="4"/>
    </row>
    <row r="49" spans="2:109" ht="39" customHeight="1">
      <c r="B49" s="259" t="s">
        <v>39</v>
      </c>
      <c r="C49" s="259"/>
      <c r="D49" s="259"/>
      <c r="E49" s="259"/>
      <c r="F49" s="259"/>
      <c r="G49" s="259"/>
      <c r="H49" s="259"/>
      <c r="I49" s="259"/>
      <c r="J49" s="259"/>
      <c r="K49" s="259"/>
      <c r="L49" s="259"/>
      <c r="M49" s="259"/>
      <c r="N49" s="259"/>
      <c r="O49" s="259"/>
      <c r="P49" s="259"/>
      <c r="Q49" s="259"/>
      <c r="R49" s="259"/>
      <c r="S49" s="259"/>
      <c r="T49" s="259"/>
      <c r="U49" s="259"/>
      <c r="AU49" s="4"/>
      <c r="AV49" s="4"/>
      <c r="AW49" s="4"/>
    </row>
    <row r="50" spans="2:109" ht="25.5" customHeight="1" thickBot="1">
      <c r="B50" s="28"/>
      <c r="Q50" s="24"/>
      <c r="AU50" s="4"/>
      <c r="AV50" s="4"/>
      <c r="AW50" s="4"/>
    </row>
    <row r="51" spans="2:109" ht="25.5" customHeight="1" thickTop="1" thickBot="1">
      <c r="B51" s="17" t="s">
        <v>40</v>
      </c>
      <c r="C51" s="17" t="s">
        <v>41</v>
      </c>
      <c r="D51" s="17" t="s">
        <v>42</v>
      </c>
      <c r="E51" s="36" t="s">
        <v>43</v>
      </c>
      <c r="G51" s="260" t="s">
        <v>44</v>
      </c>
      <c r="H51" s="261"/>
      <c r="I51" s="261"/>
      <c r="J51" s="261"/>
      <c r="K51" s="261"/>
      <c r="L51" s="261"/>
      <c r="M51" s="261"/>
      <c r="N51" s="261"/>
      <c r="O51" s="261"/>
      <c r="P51" s="261"/>
      <c r="Q51" s="261"/>
      <c r="R51" s="261"/>
      <c r="S51" s="261"/>
      <c r="T51" s="261"/>
      <c r="U51" s="262"/>
      <c r="AU51" s="4"/>
      <c r="AV51" s="4"/>
      <c r="AW51" s="4"/>
    </row>
    <row r="52" spans="2:109" ht="33.75" customHeight="1" thickTop="1">
      <c r="B52" s="12" t="s">
        <v>45</v>
      </c>
      <c r="C52" s="13" t="s">
        <v>46</v>
      </c>
      <c r="D52" s="14">
        <v>50</v>
      </c>
      <c r="E52" s="26">
        <v>26667</v>
      </c>
      <c r="F52" s="29"/>
      <c r="G52" s="263" t="s">
        <v>47</v>
      </c>
      <c r="H52" s="264"/>
      <c r="I52" s="264"/>
      <c r="J52" s="264"/>
      <c r="K52" s="264"/>
      <c r="L52" s="264"/>
      <c r="M52" s="264"/>
      <c r="N52" s="264"/>
      <c r="O52" s="264"/>
      <c r="P52" s="264"/>
      <c r="Q52" s="264"/>
      <c r="R52" s="264"/>
      <c r="S52" s="264"/>
      <c r="T52" s="264"/>
      <c r="U52" s="265"/>
      <c r="AU52" s="4"/>
      <c r="AV52" s="4"/>
      <c r="AW52" s="4"/>
    </row>
    <row r="53" spans="2:109" ht="33.75" customHeight="1">
      <c r="B53" s="12" t="s">
        <v>48</v>
      </c>
      <c r="C53" s="13" t="s">
        <v>49</v>
      </c>
      <c r="D53" s="14">
        <v>75</v>
      </c>
      <c r="E53" s="26">
        <v>58687</v>
      </c>
      <c r="F53" s="29"/>
      <c r="G53" s="247" t="s">
        <v>50</v>
      </c>
      <c r="H53" s="248"/>
      <c r="I53" s="248"/>
      <c r="J53" s="248"/>
      <c r="K53" s="248"/>
      <c r="L53" s="248"/>
      <c r="M53" s="248"/>
      <c r="N53" s="248"/>
      <c r="O53" s="248"/>
      <c r="P53" s="248"/>
      <c r="Q53" s="248"/>
      <c r="R53" s="248"/>
      <c r="S53" s="248"/>
      <c r="T53" s="248"/>
      <c r="U53" s="249"/>
      <c r="AU53" s="4"/>
      <c r="AV53" s="4"/>
      <c r="AW53" s="4"/>
    </row>
    <row r="54" spans="2:109" ht="58.5" customHeight="1">
      <c r="B54" s="12" t="s">
        <v>51</v>
      </c>
      <c r="C54" s="13" t="s">
        <v>52</v>
      </c>
      <c r="D54" s="14">
        <v>100</v>
      </c>
      <c r="E54" s="26">
        <v>49</v>
      </c>
      <c r="F54" s="29"/>
      <c r="G54" s="247" t="s">
        <v>53</v>
      </c>
      <c r="H54" s="248"/>
      <c r="I54" s="248"/>
      <c r="J54" s="248"/>
      <c r="K54" s="248"/>
      <c r="L54" s="248"/>
      <c r="M54" s="248"/>
      <c r="N54" s="248"/>
      <c r="O54" s="248"/>
      <c r="P54" s="248"/>
      <c r="Q54" s="248"/>
      <c r="R54" s="248"/>
      <c r="S54" s="248"/>
      <c r="T54" s="248"/>
      <c r="U54" s="249"/>
      <c r="AU54" s="4"/>
      <c r="AV54" s="4"/>
      <c r="AW54" s="4"/>
    </row>
    <row r="55" spans="2:109" ht="33.75" customHeight="1">
      <c r="B55" s="12" t="s">
        <v>54</v>
      </c>
      <c r="C55" s="13" t="s">
        <v>55</v>
      </c>
      <c r="D55" s="14">
        <v>125</v>
      </c>
      <c r="E55" s="26">
        <v>63921</v>
      </c>
      <c r="F55" s="29"/>
      <c r="G55" s="247" t="s">
        <v>56</v>
      </c>
      <c r="H55" s="248"/>
      <c r="I55" s="248"/>
      <c r="J55" s="248"/>
      <c r="K55" s="248"/>
      <c r="L55" s="248"/>
      <c r="M55" s="248"/>
      <c r="N55" s="248"/>
      <c r="O55" s="248"/>
      <c r="P55" s="248"/>
      <c r="Q55" s="248"/>
      <c r="R55" s="248"/>
      <c r="S55" s="248"/>
      <c r="T55" s="248"/>
      <c r="U55" s="249"/>
      <c r="AU55" s="4"/>
      <c r="AV55" s="4"/>
      <c r="AW55" s="4"/>
    </row>
    <row r="56" spans="2:109" ht="33" customHeight="1">
      <c r="B56" s="12" t="s">
        <v>57</v>
      </c>
      <c r="C56" s="13" t="s">
        <v>58</v>
      </c>
      <c r="D56" s="14">
        <v>150</v>
      </c>
      <c r="E56" s="26">
        <v>287923</v>
      </c>
      <c r="F56" s="29"/>
      <c r="G56" s="247" t="s">
        <v>59</v>
      </c>
      <c r="H56" s="248"/>
      <c r="I56" s="248"/>
      <c r="J56" s="248"/>
      <c r="K56" s="248"/>
      <c r="L56" s="248"/>
      <c r="M56" s="248"/>
      <c r="N56" s="248"/>
      <c r="O56" s="248"/>
      <c r="P56" s="248"/>
      <c r="Q56" s="248"/>
      <c r="R56" s="248"/>
      <c r="S56" s="248"/>
      <c r="T56" s="248"/>
      <c r="U56" s="249"/>
      <c r="AI56" s="3"/>
      <c r="AS56" s="4"/>
      <c r="AT56" s="4"/>
      <c r="AU56" s="4"/>
      <c r="AV56" s="4"/>
      <c r="AW56" s="4"/>
    </row>
    <row r="57" spans="2:109" ht="21.75" customHeight="1">
      <c r="B57" s="1"/>
      <c r="C57" s="1"/>
      <c r="D57" s="1"/>
      <c r="E57" s="31"/>
      <c r="AI57" s="3"/>
      <c r="AS57" s="4"/>
      <c r="AT57" s="4"/>
      <c r="AU57" s="4"/>
      <c r="AV57" s="4"/>
      <c r="AW57" s="4"/>
    </row>
    <row r="58" spans="2:109" ht="21.75" customHeight="1">
      <c r="B58" s="1"/>
      <c r="C58" s="1"/>
      <c r="D58" s="1"/>
      <c r="E58" s="31"/>
      <c r="AI58" s="3"/>
      <c r="AS58" s="4"/>
      <c r="AT58" s="4"/>
      <c r="AU58" s="4"/>
      <c r="AV58" s="4"/>
      <c r="AW58" s="4"/>
    </row>
    <row r="59" spans="2:109" ht="27.75">
      <c r="B59" s="23" t="s">
        <v>60</v>
      </c>
      <c r="C59" s="101"/>
      <c r="D59" s="101"/>
      <c r="E59" s="102"/>
      <c r="F59" s="101"/>
      <c r="G59" s="101"/>
      <c r="H59" s="101"/>
      <c r="I59" s="101"/>
      <c r="J59" s="20"/>
      <c r="K59" s="20"/>
      <c r="L59" s="20"/>
      <c r="M59" s="20"/>
      <c r="N59" s="20"/>
      <c r="O59" s="20"/>
      <c r="P59" s="20"/>
      <c r="Q59" s="20"/>
      <c r="R59" s="20"/>
      <c r="S59" s="20"/>
      <c r="T59" s="20"/>
      <c r="U59" s="20"/>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row>
    <row r="60" spans="2:109" ht="20.25" customHeight="1" thickBot="1">
      <c r="B60" s="8"/>
      <c r="C60" s="8"/>
      <c r="D60" s="8"/>
      <c r="E60" s="37"/>
      <c r="F60" s="8"/>
      <c r="G60" s="8"/>
      <c r="H60" s="8"/>
      <c r="I60" s="8"/>
      <c r="J60" s="8"/>
      <c r="K60" s="8"/>
      <c r="L60" s="8"/>
      <c r="M60" s="8"/>
      <c r="N60" s="8"/>
      <c r="O60" s="8"/>
      <c r="P60" s="8"/>
      <c r="Q60" s="8"/>
      <c r="R60" s="8"/>
      <c r="S60" s="8"/>
      <c r="T60" s="8"/>
      <c r="U60" s="8"/>
      <c r="AM60" s="4"/>
      <c r="AN60" s="4"/>
      <c r="AO60" s="4"/>
      <c r="AP60" s="4"/>
      <c r="AQ60" s="4"/>
      <c r="AR60" s="4"/>
      <c r="AS60" s="4"/>
      <c r="AT60" s="4"/>
      <c r="AU60" s="4"/>
      <c r="AV60" s="4"/>
      <c r="AW60" s="4"/>
    </row>
    <row r="61" spans="2:109" ht="24.75" customHeight="1" thickTop="1" thickBot="1">
      <c r="B61" s="19" t="s">
        <v>61</v>
      </c>
      <c r="C61" s="9" t="s">
        <v>62</v>
      </c>
      <c r="Q61" s="4"/>
      <c r="R61" s="4"/>
      <c r="S61" s="4"/>
      <c r="T61" s="4"/>
      <c r="U61" s="4"/>
      <c r="AM61" s="4"/>
      <c r="AN61" s="4"/>
      <c r="AO61" s="4"/>
      <c r="AP61" s="4"/>
      <c r="AQ61" s="4"/>
      <c r="AR61" s="4"/>
      <c r="AS61" s="4"/>
      <c r="AT61" s="4"/>
      <c r="AU61" s="4"/>
      <c r="AV61" s="4"/>
      <c r="AW61" s="4"/>
    </row>
    <row r="62" spans="2:109" ht="15" customHeight="1" thickTop="1">
      <c r="Q62" s="4"/>
      <c r="R62" s="4"/>
      <c r="S62" s="4"/>
      <c r="T62" s="4"/>
      <c r="U62" s="4"/>
      <c r="AM62" s="4"/>
      <c r="AN62" s="4"/>
      <c r="AO62" s="4"/>
      <c r="AP62" s="4"/>
      <c r="AQ62" s="4"/>
      <c r="AR62" s="4"/>
      <c r="AS62" s="4"/>
      <c r="AT62" s="4"/>
      <c r="AU62" s="4"/>
      <c r="AV62" s="4"/>
      <c r="AW62" s="4"/>
    </row>
    <row r="63" spans="2:109" ht="15" customHeight="1">
      <c r="B63" s="18" t="s">
        <v>64</v>
      </c>
      <c r="Q63" s="4"/>
      <c r="R63" s="4"/>
      <c r="S63" s="4"/>
      <c r="T63" s="4"/>
      <c r="U63" s="4"/>
      <c r="AM63" s="4"/>
      <c r="AN63" s="4"/>
      <c r="AO63" s="4"/>
      <c r="AP63" s="4"/>
      <c r="AQ63" s="4"/>
      <c r="AR63" s="4"/>
      <c r="AS63" s="4"/>
      <c r="AT63" s="4"/>
      <c r="AU63" s="4"/>
      <c r="AV63" s="4"/>
      <c r="AW63" s="4"/>
    </row>
    <row r="64" spans="2:109" ht="15" customHeight="1">
      <c r="B64" s="18" t="s">
        <v>65</v>
      </c>
      <c r="Q64" s="4"/>
      <c r="R64" s="4"/>
      <c r="S64" s="4"/>
      <c r="T64" s="4"/>
      <c r="U64" s="4"/>
      <c r="AM64" s="4"/>
      <c r="AN64" s="4"/>
      <c r="AO64" s="4"/>
      <c r="AP64" s="4"/>
      <c r="AQ64" s="4"/>
      <c r="AR64" s="4"/>
      <c r="AS64" s="4"/>
      <c r="AT64" s="4"/>
      <c r="AU64" s="4"/>
      <c r="AV64" s="4"/>
      <c r="AW64" s="4"/>
    </row>
    <row r="65" spans="2:99" ht="15" customHeight="1">
      <c r="B65" s="18"/>
      <c r="Q65" s="4"/>
      <c r="R65" s="4"/>
      <c r="S65" s="4"/>
      <c r="T65" s="4"/>
      <c r="U65" s="4"/>
      <c r="AM65" s="4"/>
      <c r="AN65" s="4"/>
      <c r="AO65" s="4"/>
      <c r="AP65" s="4"/>
      <c r="AQ65" s="4"/>
      <c r="AR65" s="4"/>
      <c r="AS65" s="4"/>
      <c r="AT65" s="4"/>
      <c r="AU65" s="4"/>
      <c r="AV65" s="4"/>
      <c r="AW65" s="4"/>
    </row>
    <row r="66" spans="2:99" ht="15" customHeight="1">
      <c r="B66" s="18" t="s">
        <v>66</v>
      </c>
      <c r="Q66" s="4"/>
      <c r="R66" s="4"/>
      <c r="S66" s="4"/>
      <c r="T66" s="4"/>
      <c r="U66" s="4"/>
      <c r="AM66" s="4"/>
      <c r="AN66" s="4"/>
      <c r="AO66" s="4"/>
      <c r="AP66" s="4"/>
      <c r="AQ66" s="4"/>
      <c r="AR66" s="4"/>
      <c r="AS66" s="4"/>
      <c r="AT66" s="4"/>
      <c r="AU66" s="4"/>
      <c r="AV66" s="4"/>
      <c r="AW66" s="4"/>
    </row>
    <row r="67" spans="2:99" ht="15" customHeight="1">
      <c r="B67" s="18"/>
      <c r="C67" s="64" t="s">
        <v>166</v>
      </c>
      <c r="Q67" s="4"/>
      <c r="R67" s="4"/>
      <c r="S67" s="4"/>
      <c r="T67" s="4"/>
      <c r="U67" s="4"/>
      <c r="AM67" s="4"/>
      <c r="AN67" s="4"/>
      <c r="AO67" s="4"/>
      <c r="AP67" s="4"/>
      <c r="AQ67" s="4"/>
      <c r="AR67" s="4"/>
      <c r="AS67" s="4"/>
      <c r="AT67" s="4"/>
      <c r="AU67" s="4"/>
      <c r="AV67" s="4"/>
      <c r="AW67" s="4"/>
    </row>
    <row r="68" spans="2:99" ht="15" customHeight="1">
      <c r="B68" s="18"/>
      <c r="G68" s="22"/>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row>
    <row r="69" spans="2:99" ht="15" customHeight="1" thickBot="1">
      <c r="B69" s="18"/>
      <c r="G69" s="22"/>
      <c r="I69" s="21" t="s">
        <v>68</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row>
    <row r="70" spans="2:99" ht="16.5" thickTop="1" thickBot="1">
      <c r="B70" s="17" t="s">
        <v>69</v>
      </c>
      <c r="C70" s="17" t="s">
        <v>70</v>
      </c>
      <c r="D70" s="17" t="s">
        <v>42</v>
      </c>
      <c r="E70" s="36" t="s">
        <v>43</v>
      </c>
      <c r="G70" s="49" t="s">
        <v>8</v>
      </c>
      <c r="I70" s="61" t="s">
        <v>10</v>
      </c>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2:99" ht="15.75" thickTop="1">
      <c r="B71" s="1"/>
      <c r="C71" s="1"/>
      <c r="D71" s="1"/>
      <c r="E71" s="31"/>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row>
    <row r="72" spans="2:99" ht="23.25">
      <c r="B72" s="12" t="s">
        <v>71</v>
      </c>
      <c r="C72" s="13">
        <v>1</v>
      </c>
      <c r="D72" s="14">
        <v>0</v>
      </c>
      <c r="E72" s="26">
        <v>366</v>
      </c>
      <c r="F72" s="29"/>
      <c r="G72" s="62" t="s">
        <v>72</v>
      </c>
      <c r="I72" s="63">
        <v>4.58</v>
      </c>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row>
    <row r="73" spans="2:99" ht="15.75">
      <c r="B73" s="1"/>
      <c r="C73" s="1"/>
      <c r="D73" s="1"/>
      <c r="E73" s="31"/>
      <c r="G73" s="48"/>
      <c r="I73" s="48"/>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row>
    <row r="74" spans="2:99" ht="23.25">
      <c r="B74" s="15">
        <v>1</v>
      </c>
      <c r="C74" s="15">
        <v>1</v>
      </c>
      <c r="D74" s="16">
        <v>5</v>
      </c>
      <c r="E74" s="26">
        <v>323</v>
      </c>
      <c r="F74" s="29"/>
      <c r="G74" s="62" t="s">
        <v>72</v>
      </c>
      <c r="I74" s="63">
        <v>4.04</v>
      </c>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row>
    <row r="75" spans="2:99" ht="23.25">
      <c r="B75" s="15">
        <f>B74+1</f>
        <v>2</v>
      </c>
      <c r="C75" s="15">
        <v>1</v>
      </c>
      <c r="D75" s="16">
        <v>5</v>
      </c>
      <c r="E75" s="26">
        <v>2533</v>
      </c>
      <c r="F75" s="29"/>
      <c r="G75" s="62" t="s">
        <v>21</v>
      </c>
      <c r="I75" s="63">
        <v>4.6900000000000004</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row>
    <row r="76" spans="2:99" ht="23.25">
      <c r="B76" s="15">
        <f>B75+1</f>
        <v>3</v>
      </c>
      <c r="C76" s="15">
        <v>1</v>
      </c>
      <c r="D76" s="16">
        <v>5</v>
      </c>
      <c r="E76" s="26">
        <v>2176</v>
      </c>
      <c r="F76" s="29"/>
      <c r="G76" s="62" t="s">
        <v>21</v>
      </c>
      <c r="I76" s="63">
        <v>4.03</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row>
    <row r="77" spans="2:99" ht="23.25">
      <c r="B77" s="15">
        <f t="shared" ref="B77:B126" si="0">B76+1</f>
        <v>4</v>
      </c>
      <c r="C77" s="15">
        <v>1</v>
      </c>
      <c r="D77" s="16">
        <v>5</v>
      </c>
      <c r="E77" s="26">
        <v>102</v>
      </c>
      <c r="F77" s="29"/>
      <c r="G77" s="62" t="s">
        <v>17</v>
      </c>
      <c r="I77" s="63">
        <v>4.26</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row>
    <row r="78" spans="2:99" ht="23.25">
      <c r="B78" s="15">
        <f t="shared" si="0"/>
        <v>5</v>
      </c>
      <c r="C78" s="15">
        <v>1</v>
      </c>
      <c r="D78" s="16">
        <v>5</v>
      </c>
      <c r="E78" s="26">
        <v>2182</v>
      </c>
      <c r="F78" s="29"/>
      <c r="G78" s="62" t="s">
        <v>21</v>
      </c>
      <c r="I78" s="63">
        <v>4.04</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row>
    <row r="79" spans="2:99" ht="23.25">
      <c r="B79" s="15">
        <f t="shared" si="0"/>
        <v>6</v>
      </c>
      <c r="C79" s="15">
        <v>1</v>
      </c>
      <c r="D79" s="16">
        <v>5</v>
      </c>
      <c r="E79" s="26">
        <v>13664</v>
      </c>
      <c r="F79" s="29"/>
      <c r="G79" s="62" t="s">
        <v>23</v>
      </c>
      <c r="I79" s="63">
        <v>4.88</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row>
    <row r="80" spans="2:99" ht="23.25">
      <c r="B80" s="15">
        <f t="shared" si="0"/>
        <v>7</v>
      </c>
      <c r="C80" s="15">
        <v>1</v>
      </c>
      <c r="D80" s="16">
        <v>5</v>
      </c>
      <c r="E80" s="26">
        <v>334</v>
      </c>
      <c r="F80" s="29"/>
      <c r="G80" s="62" t="s">
        <v>72</v>
      </c>
      <c r="I80" s="63">
        <v>4.17</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row>
    <row r="81" spans="2:49" ht="23.25">
      <c r="B81" s="15">
        <f t="shared" si="0"/>
        <v>8</v>
      </c>
      <c r="C81" s="15">
        <v>1</v>
      </c>
      <c r="D81" s="16">
        <v>5</v>
      </c>
      <c r="E81" s="26">
        <v>324</v>
      </c>
      <c r="F81" s="29"/>
      <c r="G81" s="62" t="s">
        <v>72</v>
      </c>
      <c r="I81" s="63">
        <v>4.05</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row>
    <row r="82" spans="2:49" ht="23.25">
      <c r="B82" s="15">
        <f t="shared" si="0"/>
        <v>9</v>
      </c>
      <c r="C82" s="15">
        <v>1</v>
      </c>
      <c r="D82" s="16">
        <v>5</v>
      </c>
      <c r="E82" s="26">
        <v>11312</v>
      </c>
      <c r="F82" s="29"/>
      <c r="G82" s="62" t="s">
        <v>23</v>
      </c>
      <c r="I82" s="63">
        <v>4.04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row>
    <row r="83" spans="2:49" ht="23.25">
      <c r="B83" s="15">
        <f t="shared" si="0"/>
        <v>10</v>
      </c>
      <c r="C83" s="15">
        <v>1</v>
      </c>
      <c r="D83" s="16">
        <v>5</v>
      </c>
      <c r="E83" s="26">
        <v>2176</v>
      </c>
      <c r="F83" s="29"/>
      <c r="G83" s="62" t="s">
        <v>21</v>
      </c>
      <c r="I83" s="63">
        <v>4.03</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row>
    <row r="84" spans="2:49" ht="23.25">
      <c r="B84" s="15">
        <f t="shared" si="0"/>
        <v>11</v>
      </c>
      <c r="C84" s="15">
        <v>1</v>
      </c>
      <c r="D84" s="16">
        <v>5</v>
      </c>
      <c r="E84" s="26">
        <v>97</v>
      </c>
      <c r="F84" s="29"/>
      <c r="G84" s="62" t="s">
        <v>17</v>
      </c>
      <c r="I84" s="63">
        <v>4.03</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row>
    <row r="85" spans="2:49" ht="23.25">
      <c r="B85" s="15">
        <f t="shared" si="0"/>
        <v>12</v>
      </c>
      <c r="C85" s="15">
        <v>1</v>
      </c>
      <c r="D85" s="16">
        <v>5</v>
      </c>
      <c r="E85" s="26">
        <v>13384</v>
      </c>
      <c r="F85" s="29"/>
      <c r="G85" s="62" t="s">
        <v>23</v>
      </c>
      <c r="I85" s="63">
        <v>4.78</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row>
    <row r="86" spans="2:49" ht="23.25">
      <c r="B86" s="15">
        <f t="shared" si="0"/>
        <v>13</v>
      </c>
      <c r="C86" s="15">
        <v>1</v>
      </c>
      <c r="D86" s="16">
        <v>5</v>
      </c>
      <c r="E86" s="26">
        <v>349</v>
      </c>
      <c r="F86" s="29"/>
      <c r="G86" s="62" t="s">
        <v>72</v>
      </c>
      <c r="I86" s="63">
        <v>4.3600000000000003</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row>
    <row r="87" spans="2:49" ht="23.25">
      <c r="B87" s="15">
        <f t="shared" si="0"/>
        <v>14</v>
      </c>
      <c r="C87" s="15">
        <v>1</v>
      </c>
      <c r="D87" s="16">
        <v>5</v>
      </c>
      <c r="E87" s="26">
        <v>98</v>
      </c>
      <c r="F87" s="29"/>
      <c r="G87" s="62" t="s">
        <v>17</v>
      </c>
      <c r="I87" s="63">
        <v>4.08</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row>
    <row r="88" spans="2:49" ht="23.25">
      <c r="B88" s="15">
        <f t="shared" si="0"/>
        <v>15</v>
      </c>
      <c r="C88" s="15">
        <v>1</v>
      </c>
      <c r="D88" s="16">
        <v>5</v>
      </c>
      <c r="E88" s="26">
        <v>108</v>
      </c>
      <c r="F88" s="29"/>
      <c r="G88" s="62" t="s">
        <v>17</v>
      </c>
      <c r="I88" s="63">
        <v>4.5199999999999996</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row>
    <row r="89" spans="2:49" ht="23.25">
      <c r="B89" s="15">
        <f t="shared" si="0"/>
        <v>16</v>
      </c>
      <c r="C89" s="15">
        <v>1</v>
      </c>
      <c r="D89" s="16">
        <v>5</v>
      </c>
      <c r="E89" s="26">
        <v>11900</v>
      </c>
      <c r="F89" s="29"/>
      <c r="G89" s="62" t="s">
        <v>23</v>
      </c>
      <c r="I89" s="63">
        <v>4.25</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row>
    <row r="90" spans="2:49" ht="23.25">
      <c r="B90" s="15">
        <f t="shared" si="0"/>
        <v>17</v>
      </c>
      <c r="C90" s="15">
        <v>1</v>
      </c>
      <c r="D90" s="16">
        <v>5</v>
      </c>
      <c r="E90" s="26">
        <v>38960</v>
      </c>
      <c r="F90" s="29"/>
      <c r="G90" s="62" t="s">
        <v>25</v>
      </c>
      <c r="I90" s="63">
        <v>4.87</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row>
    <row r="91" spans="2:49" ht="23.25">
      <c r="B91" s="15">
        <f t="shared" si="0"/>
        <v>18</v>
      </c>
      <c r="C91" s="15">
        <v>1</v>
      </c>
      <c r="D91" s="16">
        <v>5</v>
      </c>
      <c r="E91" s="26">
        <v>2657</v>
      </c>
      <c r="F91" s="29"/>
      <c r="G91" s="62" t="s">
        <v>21</v>
      </c>
      <c r="I91" s="63">
        <v>4.92</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row>
    <row r="92" spans="2:49" ht="23.25">
      <c r="B92" s="15">
        <f t="shared" si="0"/>
        <v>19</v>
      </c>
      <c r="C92" s="15">
        <v>1</v>
      </c>
      <c r="D92" s="16">
        <v>5</v>
      </c>
      <c r="E92" s="26">
        <v>376</v>
      </c>
      <c r="F92" s="29"/>
      <c r="G92" s="62" t="s">
        <v>72</v>
      </c>
      <c r="I92" s="63">
        <v>4.7</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row>
    <row r="93" spans="2:49" ht="23.25">
      <c r="B93" s="15">
        <f t="shared" si="0"/>
        <v>20</v>
      </c>
      <c r="C93" s="15">
        <v>1</v>
      </c>
      <c r="D93" s="16">
        <v>5</v>
      </c>
      <c r="E93" s="26">
        <v>2468</v>
      </c>
      <c r="F93" s="29"/>
      <c r="G93" s="62" t="s">
        <v>21</v>
      </c>
      <c r="I93" s="63">
        <v>4.57</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row>
    <row r="94" spans="2:49">
      <c r="B94" s="1"/>
      <c r="C94" s="1"/>
      <c r="D94" s="1"/>
      <c r="E94" s="31"/>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row>
    <row r="95" spans="2:49" ht="15.75" thickBot="1">
      <c r="B95" s="1"/>
      <c r="C95" s="1"/>
      <c r="D95" s="1"/>
      <c r="E95" s="31"/>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row>
    <row r="96" spans="2:49" ht="25.5" customHeight="1" thickTop="1" thickBot="1">
      <c r="B96" s="19" t="s">
        <v>73</v>
      </c>
      <c r="C96" s="9" t="s">
        <v>74</v>
      </c>
      <c r="D96" s="1"/>
      <c r="E96" s="31"/>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row>
    <row r="97" spans="2:49" ht="15.75" thickTop="1">
      <c r="B97" s="18"/>
      <c r="C97" s="1"/>
      <c r="D97" s="1"/>
      <c r="E97" s="31"/>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row>
    <row r="98" spans="2:49">
      <c r="B98" s="18" t="s">
        <v>75</v>
      </c>
      <c r="C98" s="1"/>
      <c r="D98" s="1"/>
      <c r="E98" s="31"/>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row>
    <row r="99" spans="2:49">
      <c r="B99" s="18" t="s">
        <v>76</v>
      </c>
      <c r="C99" s="1"/>
      <c r="D99" s="1"/>
      <c r="E99" s="31"/>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row>
    <row r="100" spans="2:49">
      <c r="B100" s="18"/>
      <c r="C100" s="64" t="s">
        <v>77</v>
      </c>
      <c r="D100" s="1"/>
      <c r="E100" s="31"/>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row>
    <row r="101" spans="2:49">
      <c r="B101" s="18"/>
      <c r="C101" s="64"/>
      <c r="D101" s="1"/>
      <c r="E101" s="31"/>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row>
    <row r="102" spans="2:49" ht="15.75" thickBot="1">
      <c r="B102" s="18"/>
      <c r="C102" s="1"/>
      <c r="D102" s="1"/>
      <c r="E102" s="31"/>
      <c r="G102" s="22"/>
      <c r="I102" s="43" t="s">
        <v>68</v>
      </c>
      <c r="M102" s="21"/>
      <c r="N102" s="21"/>
      <c r="O102" s="21"/>
      <c r="P102" s="21"/>
      <c r="Q102" s="21"/>
      <c r="R102" s="21"/>
      <c r="S102" s="21"/>
      <c r="T102" s="21"/>
      <c r="U102" s="21"/>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row>
    <row r="103" spans="2:49" ht="24.95" customHeight="1" thickTop="1" thickBot="1">
      <c r="B103" s="17" t="s">
        <v>40</v>
      </c>
      <c r="C103" s="17" t="s">
        <v>70</v>
      </c>
      <c r="D103" s="17" t="s">
        <v>42</v>
      </c>
      <c r="E103" s="36" t="s">
        <v>43</v>
      </c>
      <c r="G103" s="49" t="s">
        <v>8</v>
      </c>
      <c r="I103" s="61" t="s">
        <v>10</v>
      </c>
      <c r="J103" s="49" t="s">
        <v>11</v>
      </c>
      <c r="K103" s="49" t="s">
        <v>12</v>
      </c>
      <c r="L103" s="49" t="s">
        <v>13</v>
      </c>
      <c r="M103" s="49" t="s">
        <v>14</v>
      </c>
      <c r="N103" s="49" t="s">
        <v>15</v>
      </c>
      <c r="O103" s="49" t="s">
        <v>16</v>
      </c>
      <c r="AJ103" s="4"/>
      <c r="AK103" s="4"/>
      <c r="AL103" s="4"/>
      <c r="AM103" s="4"/>
      <c r="AN103" s="4"/>
      <c r="AO103" s="4"/>
      <c r="AP103" s="4"/>
      <c r="AQ103" s="4"/>
      <c r="AR103" s="4"/>
      <c r="AS103" s="4"/>
      <c r="AT103" s="4"/>
      <c r="AU103" s="4"/>
      <c r="AV103" s="4"/>
      <c r="AW103" s="4"/>
    </row>
    <row r="104" spans="2:49" ht="15.75" thickTop="1">
      <c r="B104" s="1"/>
      <c r="C104" s="1"/>
      <c r="D104" s="1"/>
      <c r="E104" s="31"/>
      <c r="AJ104" s="4"/>
      <c r="AK104" s="4"/>
      <c r="AL104" s="4"/>
      <c r="AM104" s="4"/>
      <c r="AN104" s="4"/>
      <c r="AO104" s="4"/>
      <c r="AP104" s="4"/>
      <c r="AQ104" s="4"/>
      <c r="AR104" s="4"/>
      <c r="AS104" s="4"/>
      <c r="AT104" s="4"/>
      <c r="AU104" s="4"/>
      <c r="AV104" s="4"/>
      <c r="AW104" s="4"/>
    </row>
    <row r="105" spans="2:49" ht="25.5" customHeight="1">
      <c r="B105" s="15" t="s">
        <v>78</v>
      </c>
      <c r="C105" s="15">
        <v>2</v>
      </c>
      <c r="D105" s="16">
        <v>0</v>
      </c>
      <c r="E105" s="26">
        <v>363721</v>
      </c>
      <c r="F105" s="29"/>
      <c r="G105" s="62" t="s">
        <v>25</v>
      </c>
      <c r="I105" s="63">
        <v>4.1500000000000004</v>
      </c>
      <c r="J105" s="63">
        <v>10.99</v>
      </c>
      <c r="K105" s="65">
        <v>57</v>
      </c>
      <c r="L105" s="65">
        <v>451</v>
      </c>
      <c r="M105" s="65">
        <v>1230</v>
      </c>
      <c r="N105" s="65">
        <v>2234</v>
      </c>
      <c r="O105" s="65">
        <v>3577</v>
      </c>
      <c r="AJ105" s="4"/>
      <c r="AK105" s="4"/>
      <c r="AL105" s="4"/>
      <c r="AM105" s="4"/>
      <c r="AN105" s="4"/>
      <c r="AO105" s="4"/>
      <c r="AP105" s="4"/>
      <c r="AQ105" s="4"/>
      <c r="AR105" s="4"/>
      <c r="AS105" s="4"/>
      <c r="AT105" s="4"/>
      <c r="AU105" s="4"/>
      <c r="AV105" s="4"/>
      <c r="AW105" s="4"/>
    </row>
    <row r="106" spans="2:49" ht="15.75">
      <c r="B106" s="1"/>
      <c r="C106" s="1"/>
      <c r="D106" s="1"/>
      <c r="E106" s="31"/>
      <c r="G106" s="48"/>
      <c r="I106" s="48"/>
      <c r="AJ106" s="4"/>
      <c r="AK106" s="4"/>
      <c r="AL106" s="4"/>
      <c r="AM106" s="4"/>
      <c r="AN106" s="4"/>
      <c r="AO106" s="4"/>
      <c r="AP106" s="4"/>
      <c r="AQ106" s="4"/>
      <c r="AR106" s="4"/>
      <c r="AS106" s="4"/>
      <c r="AT106" s="4"/>
      <c r="AU106" s="4"/>
      <c r="AV106" s="4"/>
      <c r="AW106" s="4"/>
    </row>
    <row r="107" spans="2:49" ht="25.5" customHeight="1">
      <c r="B107" s="15">
        <v>21</v>
      </c>
      <c r="C107" s="15">
        <v>2</v>
      </c>
      <c r="D107" s="16">
        <v>7</v>
      </c>
      <c r="E107" s="26">
        <v>449445</v>
      </c>
      <c r="F107" s="29"/>
      <c r="G107" s="62" t="s">
        <v>25</v>
      </c>
      <c r="I107" s="63">
        <v>3.97</v>
      </c>
      <c r="J107" s="63">
        <v>12.8</v>
      </c>
      <c r="K107" s="65">
        <v>61</v>
      </c>
      <c r="L107" s="65">
        <v>618</v>
      </c>
      <c r="M107" s="65">
        <v>1153</v>
      </c>
      <c r="N107" s="65">
        <v>2544</v>
      </c>
      <c r="O107" s="65">
        <v>4242</v>
      </c>
      <c r="AJ107" s="4"/>
      <c r="AK107" s="4"/>
      <c r="AL107" s="4"/>
      <c r="AM107" s="4"/>
      <c r="AN107" s="4"/>
      <c r="AO107" s="4"/>
      <c r="AP107" s="4"/>
      <c r="AQ107" s="4"/>
      <c r="AR107" s="4"/>
      <c r="AS107" s="4"/>
      <c r="AT107" s="4"/>
      <c r="AU107" s="4"/>
      <c r="AV107" s="4"/>
      <c r="AW107" s="4"/>
    </row>
    <row r="108" spans="2:49" ht="25.5" customHeight="1">
      <c r="B108" s="15">
        <f t="shared" si="0"/>
        <v>22</v>
      </c>
      <c r="C108" s="15">
        <v>2</v>
      </c>
      <c r="D108" s="16">
        <v>7</v>
      </c>
      <c r="E108" s="26">
        <v>16640</v>
      </c>
      <c r="F108" s="29"/>
      <c r="G108" s="62" t="s">
        <v>21</v>
      </c>
      <c r="I108" s="63">
        <v>4.6500000000000004</v>
      </c>
      <c r="J108" s="63">
        <v>12.66</v>
      </c>
      <c r="K108" s="65">
        <v>56</v>
      </c>
      <c r="L108" s="65">
        <v>554</v>
      </c>
      <c r="M108" s="65">
        <v>963</v>
      </c>
      <c r="N108" s="65">
        <v>2278</v>
      </c>
      <c r="O108" s="65">
        <v>3856</v>
      </c>
      <c r="AJ108" s="4"/>
      <c r="AK108" s="4"/>
      <c r="AL108" s="4"/>
      <c r="AM108" s="4"/>
      <c r="AN108" s="4"/>
      <c r="AO108" s="4"/>
      <c r="AP108" s="4"/>
      <c r="AQ108" s="4"/>
      <c r="AR108" s="4"/>
      <c r="AS108" s="4"/>
      <c r="AT108" s="4"/>
      <c r="AU108" s="4"/>
      <c r="AV108" s="4"/>
      <c r="AW108" s="4"/>
    </row>
    <row r="109" spans="2:49" ht="25.5" customHeight="1">
      <c r="B109" s="15">
        <f t="shared" si="0"/>
        <v>23</v>
      </c>
      <c r="C109" s="15">
        <v>2</v>
      </c>
      <c r="D109" s="16">
        <v>7</v>
      </c>
      <c r="E109" s="26">
        <v>62440</v>
      </c>
      <c r="F109" s="29"/>
      <c r="G109" s="62" t="s">
        <v>23</v>
      </c>
      <c r="I109" s="63">
        <v>4.07</v>
      </c>
      <c r="J109" s="63">
        <v>9.52</v>
      </c>
      <c r="K109" s="65">
        <v>52</v>
      </c>
      <c r="L109" s="65">
        <v>454</v>
      </c>
      <c r="M109" s="65">
        <v>1268</v>
      </c>
      <c r="N109" s="65">
        <v>2775</v>
      </c>
      <c r="O109" s="65">
        <v>4284</v>
      </c>
      <c r="AJ109" s="4"/>
      <c r="AK109" s="4"/>
      <c r="AL109" s="4"/>
      <c r="AM109" s="4"/>
      <c r="AN109" s="4"/>
      <c r="AO109" s="4"/>
      <c r="AP109" s="4"/>
      <c r="AQ109" s="4"/>
      <c r="AR109" s="4"/>
      <c r="AS109" s="4"/>
      <c r="AT109" s="4"/>
      <c r="AU109" s="4"/>
      <c r="AV109" s="4"/>
      <c r="AW109" s="4"/>
    </row>
    <row r="110" spans="2:49" ht="25.5" customHeight="1">
      <c r="B110" s="15">
        <f t="shared" si="0"/>
        <v>24</v>
      </c>
      <c r="C110" s="15">
        <v>2</v>
      </c>
      <c r="D110" s="16">
        <v>7</v>
      </c>
      <c r="E110" s="26">
        <v>520</v>
      </c>
      <c r="F110" s="29"/>
      <c r="G110" s="62" t="s">
        <v>17</v>
      </c>
      <c r="I110" s="63">
        <v>3.98</v>
      </c>
      <c r="J110" s="63">
        <v>12.38</v>
      </c>
      <c r="K110" s="65">
        <v>64</v>
      </c>
      <c r="L110" s="65">
        <v>538</v>
      </c>
      <c r="M110" s="65">
        <v>1233</v>
      </c>
      <c r="N110" s="65">
        <v>2313</v>
      </c>
      <c r="O110" s="65">
        <v>4434</v>
      </c>
      <c r="AJ110" s="4"/>
      <c r="AK110" s="4"/>
      <c r="AL110" s="4"/>
      <c r="AM110" s="4"/>
      <c r="AN110" s="4"/>
      <c r="AO110" s="4"/>
      <c r="AP110" s="4"/>
      <c r="AQ110" s="4"/>
      <c r="AR110" s="4"/>
      <c r="AS110" s="4"/>
      <c r="AT110" s="4"/>
      <c r="AU110" s="4"/>
      <c r="AV110" s="4"/>
      <c r="AW110" s="4"/>
    </row>
    <row r="111" spans="2:49" ht="25.5" customHeight="1">
      <c r="B111" s="15">
        <f t="shared" si="0"/>
        <v>25</v>
      </c>
      <c r="C111" s="15">
        <v>2</v>
      </c>
      <c r="D111" s="16">
        <v>7</v>
      </c>
      <c r="E111" s="26">
        <v>401314</v>
      </c>
      <c r="F111" s="29"/>
      <c r="G111" s="62" t="s">
        <v>25</v>
      </c>
      <c r="I111" s="63">
        <v>4.25</v>
      </c>
      <c r="J111" s="63">
        <v>10.210000000000001</v>
      </c>
      <c r="K111" s="65">
        <v>54</v>
      </c>
      <c r="L111" s="65">
        <v>539</v>
      </c>
      <c r="M111" s="65">
        <v>1139</v>
      </c>
      <c r="N111" s="65">
        <v>2320</v>
      </c>
      <c r="O111" s="65">
        <v>4801</v>
      </c>
      <c r="AJ111" s="4"/>
      <c r="AK111" s="4"/>
      <c r="AL111" s="4"/>
      <c r="AM111" s="4"/>
      <c r="AN111" s="4"/>
      <c r="AO111" s="4"/>
      <c r="AP111" s="4"/>
      <c r="AQ111" s="4"/>
      <c r="AR111" s="4"/>
      <c r="AS111" s="4"/>
      <c r="AT111" s="4"/>
      <c r="AU111" s="4"/>
      <c r="AV111" s="4"/>
      <c r="AW111" s="4"/>
    </row>
    <row r="112" spans="2:49" ht="25.5" customHeight="1">
      <c r="B112" s="15">
        <f t="shared" si="0"/>
        <v>26</v>
      </c>
      <c r="C112" s="15">
        <v>2</v>
      </c>
      <c r="D112" s="16">
        <v>7</v>
      </c>
      <c r="E112" s="26">
        <v>514</v>
      </c>
      <c r="F112" s="29"/>
      <c r="G112" s="62" t="s">
        <v>17</v>
      </c>
      <c r="I112" s="63">
        <v>4.99</v>
      </c>
      <c r="J112" s="63">
        <v>10.53</v>
      </c>
      <c r="K112" s="65">
        <v>62</v>
      </c>
      <c r="L112" s="65">
        <v>490</v>
      </c>
      <c r="M112" s="65">
        <v>1149</v>
      </c>
      <c r="N112" s="65">
        <v>1871</v>
      </c>
      <c r="O112" s="65">
        <v>4811</v>
      </c>
      <c r="AJ112" s="4"/>
      <c r="AK112" s="4"/>
      <c r="AL112" s="4"/>
      <c r="AM112" s="4"/>
      <c r="AN112" s="4"/>
      <c r="AO112" s="4"/>
      <c r="AP112" s="4"/>
      <c r="AQ112" s="4"/>
      <c r="AR112" s="4"/>
      <c r="AS112" s="4"/>
      <c r="AT112" s="4"/>
      <c r="AU112" s="4"/>
      <c r="AV112" s="4"/>
      <c r="AW112" s="4"/>
    </row>
    <row r="113" spans="2:49" ht="25.5" customHeight="1">
      <c r="B113" s="15">
        <f t="shared" si="0"/>
        <v>27</v>
      </c>
      <c r="C113" s="15">
        <v>2</v>
      </c>
      <c r="D113" s="16">
        <v>7</v>
      </c>
      <c r="E113" s="26">
        <v>384080</v>
      </c>
      <c r="F113" s="29"/>
      <c r="G113" s="62" t="s">
        <v>25</v>
      </c>
      <c r="I113" s="63">
        <v>4.83</v>
      </c>
      <c r="J113" s="63">
        <v>9.2200000000000006</v>
      </c>
      <c r="K113" s="65">
        <v>62</v>
      </c>
      <c r="L113" s="65">
        <v>470</v>
      </c>
      <c r="M113" s="65">
        <v>1283</v>
      </c>
      <c r="N113" s="65">
        <v>2782</v>
      </c>
      <c r="O113" s="65">
        <v>5452</v>
      </c>
      <c r="AJ113" s="4"/>
      <c r="AK113" s="4"/>
      <c r="AL113" s="4"/>
      <c r="AM113" s="4"/>
      <c r="AN113" s="4"/>
      <c r="AO113" s="4"/>
      <c r="AP113" s="4"/>
      <c r="AQ113" s="4"/>
      <c r="AR113" s="4"/>
      <c r="AS113" s="4"/>
      <c r="AT113" s="4"/>
      <c r="AU113" s="4"/>
      <c r="AV113" s="4"/>
      <c r="AW113" s="4"/>
    </row>
    <row r="114" spans="2:49" ht="25.5" customHeight="1">
      <c r="B114" s="15">
        <f t="shared" si="0"/>
        <v>28</v>
      </c>
      <c r="C114" s="15">
        <v>2</v>
      </c>
      <c r="D114" s="16">
        <v>7</v>
      </c>
      <c r="E114" s="26">
        <v>1576</v>
      </c>
      <c r="F114" s="29"/>
      <c r="G114" s="62" t="s">
        <v>72</v>
      </c>
      <c r="I114" s="63">
        <v>4.6100000000000003</v>
      </c>
      <c r="J114" s="63">
        <v>10.11</v>
      </c>
      <c r="K114" s="65">
        <v>60</v>
      </c>
      <c r="L114" s="65">
        <v>612</v>
      </c>
      <c r="M114" s="65">
        <v>1235</v>
      </c>
      <c r="N114" s="65">
        <v>2249</v>
      </c>
      <c r="O114" s="65">
        <v>3598</v>
      </c>
      <c r="AJ114" s="4"/>
      <c r="AK114" s="4"/>
      <c r="AL114" s="4"/>
      <c r="AM114" s="4"/>
      <c r="AN114" s="4"/>
      <c r="AO114" s="4"/>
      <c r="AP114" s="4"/>
      <c r="AQ114" s="4"/>
      <c r="AR114" s="4"/>
      <c r="AS114" s="4"/>
      <c r="AT114" s="4"/>
      <c r="AU114" s="4"/>
      <c r="AV114" s="4"/>
      <c r="AW114" s="4"/>
    </row>
    <row r="115" spans="2:49" ht="25.5" customHeight="1">
      <c r="B115" s="15">
        <f t="shared" si="0"/>
        <v>29</v>
      </c>
      <c r="C115" s="15">
        <v>2</v>
      </c>
      <c r="D115" s="16">
        <v>7</v>
      </c>
      <c r="E115" s="26">
        <v>557</v>
      </c>
      <c r="F115" s="29"/>
      <c r="G115" s="62" t="s">
        <v>17</v>
      </c>
      <c r="I115" s="63">
        <v>4.5599999999999996</v>
      </c>
      <c r="J115" s="63">
        <v>13.76</v>
      </c>
      <c r="K115" s="65">
        <v>50</v>
      </c>
      <c r="L115" s="65">
        <v>643</v>
      </c>
      <c r="M115" s="65">
        <v>1056</v>
      </c>
      <c r="N115" s="65">
        <v>2038</v>
      </c>
      <c r="O115" s="65">
        <v>5162</v>
      </c>
      <c r="AJ115" s="4"/>
      <c r="AK115" s="4"/>
      <c r="AL115" s="4"/>
      <c r="AM115" s="4"/>
      <c r="AN115" s="4"/>
      <c r="AO115" s="4"/>
      <c r="AP115" s="4"/>
      <c r="AQ115" s="4"/>
      <c r="AR115" s="4"/>
      <c r="AS115" s="4"/>
      <c r="AT115" s="4"/>
      <c r="AU115" s="4"/>
      <c r="AV115" s="4"/>
      <c r="AW115" s="4"/>
    </row>
    <row r="116" spans="2:49" ht="25.5" customHeight="1">
      <c r="B116" s="15">
        <f t="shared" si="0"/>
        <v>30</v>
      </c>
      <c r="C116" s="15">
        <v>2</v>
      </c>
      <c r="D116" s="16">
        <v>7</v>
      </c>
      <c r="E116" s="26">
        <v>17127</v>
      </c>
      <c r="F116" s="29"/>
      <c r="G116" s="62" t="s">
        <v>21</v>
      </c>
      <c r="I116" s="63">
        <v>4.8600000000000003</v>
      </c>
      <c r="J116" s="63">
        <v>13.92</v>
      </c>
      <c r="K116" s="65">
        <v>59</v>
      </c>
      <c r="L116" s="65">
        <v>553</v>
      </c>
      <c r="M116" s="65">
        <v>892</v>
      </c>
      <c r="N116" s="65">
        <v>2068</v>
      </c>
      <c r="O116" s="65">
        <v>5172</v>
      </c>
      <c r="AJ116" s="4"/>
      <c r="AK116" s="4"/>
      <c r="AL116" s="4"/>
      <c r="AM116" s="4"/>
      <c r="AN116" s="4"/>
      <c r="AO116" s="4"/>
      <c r="AP116" s="4"/>
      <c r="AQ116" s="4"/>
      <c r="AR116" s="4"/>
      <c r="AS116" s="4"/>
      <c r="AT116" s="4"/>
      <c r="AU116" s="4"/>
      <c r="AV116" s="4"/>
      <c r="AW116" s="4"/>
    </row>
    <row r="117" spans="2:49" ht="25.5" customHeight="1">
      <c r="B117" s="15">
        <f t="shared" si="0"/>
        <v>31</v>
      </c>
      <c r="C117" s="15">
        <v>2</v>
      </c>
      <c r="D117" s="16">
        <v>7</v>
      </c>
      <c r="E117" s="26">
        <v>526</v>
      </c>
      <c r="F117" s="29"/>
      <c r="G117" s="62" t="s">
        <v>17</v>
      </c>
      <c r="I117" s="63">
        <v>4.58</v>
      </c>
      <c r="J117" s="63">
        <v>13.91</v>
      </c>
      <c r="K117" s="65">
        <v>54</v>
      </c>
      <c r="L117" s="65">
        <v>546</v>
      </c>
      <c r="M117" s="65">
        <v>1262</v>
      </c>
      <c r="N117" s="65">
        <v>1913</v>
      </c>
      <c r="O117" s="65">
        <v>4020</v>
      </c>
      <c r="AJ117" s="4"/>
      <c r="AK117" s="4"/>
      <c r="AL117" s="4"/>
      <c r="AM117" s="4"/>
      <c r="AN117" s="4"/>
      <c r="AO117" s="4"/>
      <c r="AP117" s="4"/>
      <c r="AQ117" s="4"/>
      <c r="AR117" s="4"/>
      <c r="AS117" s="4"/>
      <c r="AT117" s="4"/>
      <c r="AU117" s="4"/>
      <c r="AV117" s="4"/>
      <c r="AW117" s="4"/>
    </row>
    <row r="118" spans="2:49" ht="25.5" customHeight="1">
      <c r="B118" s="15">
        <f t="shared" si="0"/>
        <v>32</v>
      </c>
      <c r="C118" s="15">
        <v>2</v>
      </c>
      <c r="D118" s="16">
        <v>7</v>
      </c>
      <c r="E118" s="26">
        <v>66301</v>
      </c>
      <c r="F118" s="29"/>
      <c r="G118" s="62" t="s">
        <v>23</v>
      </c>
      <c r="I118" s="63">
        <v>3.94</v>
      </c>
      <c r="J118" s="63">
        <v>12.38</v>
      </c>
      <c r="K118" s="65">
        <v>59</v>
      </c>
      <c r="L118" s="65">
        <v>589</v>
      </c>
      <c r="M118" s="65">
        <v>917</v>
      </c>
      <c r="N118" s="65">
        <v>2732</v>
      </c>
      <c r="O118" s="65">
        <v>4155</v>
      </c>
      <c r="AJ118" s="4"/>
      <c r="AK118" s="4"/>
      <c r="AL118" s="4"/>
      <c r="AM118" s="4"/>
      <c r="AN118" s="4"/>
      <c r="AO118" s="4"/>
      <c r="AP118" s="4"/>
      <c r="AQ118" s="4"/>
      <c r="AR118" s="4"/>
      <c r="AS118" s="4"/>
      <c r="AT118" s="4"/>
      <c r="AU118" s="4"/>
      <c r="AV118" s="4"/>
      <c r="AW118" s="4"/>
    </row>
    <row r="119" spans="2:49" ht="25.5" customHeight="1">
      <c r="B119" s="15">
        <f t="shared" si="0"/>
        <v>33</v>
      </c>
      <c r="C119" s="15">
        <v>2</v>
      </c>
      <c r="D119" s="16">
        <v>7</v>
      </c>
      <c r="E119" s="26">
        <v>468</v>
      </c>
      <c r="F119" s="29"/>
      <c r="G119" s="62" t="s">
        <v>17</v>
      </c>
      <c r="I119" s="63">
        <v>4.4000000000000004</v>
      </c>
      <c r="J119" s="63">
        <v>12.33</v>
      </c>
      <c r="K119" s="65">
        <v>49</v>
      </c>
      <c r="L119" s="65">
        <v>460</v>
      </c>
      <c r="M119" s="65">
        <v>1152</v>
      </c>
      <c r="N119" s="65">
        <v>2793</v>
      </c>
      <c r="O119" s="65">
        <v>5385</v>
      </c>
      <c r="AJ119" s="4"/>
      <c r="AK119" s="4"/>
      <c r="AL119" s="4"/>
      <c r="AM119" s="4"/>
      <c r="AN119" s="4"/>
      <c r="AO119" s="4"/>
      <c r="AP119" s="4"/>
      <c r="AQ119" s="4"/>
      <c r="AR119" s="4"/>
      <c r="AS119" s="4"/>
      <c r="AT119" s="4"/>
      <c r="AU119" s="4"/>
      <c r="AV119" s="4"/>
      <c r="AW119" s="4"/>
    </row>
    <row r="120" spans="2:49" ht="25.5" customHeight="1">
      <c r="B120" s="15">
        <f t="shared" si="0"/>
        <v>34</v>
      </c>
      <c r="C120" s="15">
        <v>2</v>
      </c>
      <c r="D120" s="16">
        <v>7</v>
      </c>
      <c r="E120" s="26">
        <v>71583</v>
      </c>
      <c r="F120" s="29"/>
      <c r="G120" s="62" t="s">
        <v>23</v>
      </c>
      <c r="I120" s="63">
        <v>4.96</v>
      </c>
      <c r="J120" s="63">
        <v>13.22</v>
      </c>
      <c r="K120" s="65">
        <v>59</v>
      </c>
      <c r="L120" s="65">
        <v>592</v>
      </c>
      <c r="M120" s="65">
        <v>1219</v>
      </c>
      <c r="N120" s="65">
        <v>1898</v>
      </c>
      <c r="O120" s="65">
        <v>4898</v>
      </c>
      <c r="AJ120" s="4"/>
      <c r="AK120" s="4"/>
      <c r="AL120" s="4"/>
      <c r="AM120" s="4"/>
      <c r="AN120" s="4"/>
      <c r="AO120" s="4"/>
      <c r="AP120" s="4"/>
      <c r="AQ120" s="4"/>
      <c r="AR120" s="4"/>
      <c r="AS120" s="4"/>
      <c r="AT120" s="4"/>
      <c r="AU120" s="4"/>
      <c r="AV120" s="4"/>
      <c r="AW120" s="4"/>
    </row>
    <row r="121" spans="2:49" ht="25.5" customHeight="1">
      <c r="B121" s="15">
        <f t="shared" si="0"/>
        <v>35</v>
      </c>
      <c r="C121" s="15">
        <v>2</v>
      </c>
      <c r="D121" s="16">
        <v>7</v>
      </c>
      <c r="E121" s="26">
        <v>17545</v>
      </c>
      <c r="F121" s="29"/>
      <c r="G121" s="62" t="s">
        <v>21</v>
      </c>
      <c r="I121" s="63">
        <v>4.71</v>
      </c>
      <c r="J121" s="63">
        <v>13.94</v>
      </c>
      <c r="K121" s="65">
        <v>50</v>
      </c>
      <c r="L121" s="65">
        <v>588</v>
      </c>
      <c r="M121" s="65">
        <v>1010</v>
      </c>
      <c r="N121" s="65">
        <v>2618</v>
      </c>
      <c r="O121" s="65">
        <v>5618</v>
      </c>
      <c r="AJ121" s="4"/>
      <c r="AK121" s="4"/>
      <c r="AL121" s="4"/>
      <c r="AM121" s="4"/>
      <c r="AN121" s="4"/>
      <c r="AO121" s="4"/>
      <c r="AP121" s="4"/>
      <c r="AQ121" s="4"/>
      <c r="AR121" s="4"/>
      <c r="AS121" s="4"/>
      <c r="AT121" s="4"/>
      <c r="AU121" s="4"/>
      <c r="AV121" s="4"/>
      <c r="AW121" s="4"/>
    </row>
    <row r="122" spans="2:49" ht="25.5" customHeight="1">
      <c r="B122" s="15">
        <f t="shared" si="0"/>
        <v>36</v>
      </c>
      <c r="C122" s="15">
        <v>2</v>
      </c>
      <c r="D122" s="16">
        <v>7</v>
      </c>
      <c r="E122" s="26">
        <v>15863</v>
      </c>
      <c r="F122" s="29"/>
      <c r="G122" s="62" t="s">
        <v>21</v>
      </c>
      <c r="I122" s="63">
        <v>4.38</v>
      </c>
      <c r="J122" s="63">
        <v>11.73</v>
      </c>
      <c r="K122" s="65">
        <v>57</v>
      </c>
      <c r="L122" s="65">
        <v>536</v>
      </c>
      <c r="M122" s="65">
        <v>893</v>
      </c>
      <c r="N122" s="65">
        <v>2005</v>
      </c>
      <c r="O122" s="65">
        <v>3505</v>
      </c>
      <c r="AJ122" s="4"/>
      <c r="AK122" s="4"/>
      <c r="AL122" s="4"/>
      <c r="AM122" s="4"/>
      <c r="AN122" s="4"/>
      <c r="AO122" s="4"/>
      <c r="AP122" s="4"/>
      <c r="AQ122" s="4"/>
      <c r="AR122" s="4"/>
      <c r="AS122" s="4"/>
      <c r="AT122" s="4"/>
      <c r="AU122" s="4"/>
      <c r="AV122" s="4"/>
      <c r="AW122" s="4"/>
    </row>
    <row r="123" spans="2:49" ht="25.5" customHeight="1">
      <c r="B123" s="15">
        <f t="shared" si="0"/>
        <v>37</v>
      </c>
      <c r="C123" s="15">
        <v>2</v>
      </c>
      <c r="D123" s="16">
        <v>7</v>
      </c>
      <c r="E123" s="26">
        <v>63961</v>
      </c>
      <c r="F123" s="29"/>
      <c r="G123" s="62" t="s">
        <v>23</v>
      </c>
      <c r="I123" s="63">
        <v>4.5199999999999996</v>
      </c>
      <c r="J123" s="63">
        <v>12.99</v>
      </c>
      <c r="K123" s="65">
        <v>48</v>
      </c>
      <c r="L123" s="65">
        <v>456</v>
      </c>
      <c r="M123" s="65">
        <v>1076</v>
      </c>
      <c r="N123" s="65">
        <v>2268</v>
      </c>
      <c r="O123" s="65">
        <v>3991</v>
      </c>
      <c r="AJ123" s="4"/>
      <c r="AK123" s="4"/>
      <c r="AL123" s="4"/>
      <c r="AM123" s="4"/>
      <c r="AN123" s="4"/>
      <c r="AO123" s="4"/>
      <c r="AP123" s="4"/>
      <c r="AQ123" s="4"/>
      <c r="AR123" s="4"/>
      <c r="AS123" s="4"/>
      <c r="AT123" s="4"/>
      <c r="AU123" s="4"/>
      <c r="AV123" s="4"/>
      <c r="AW123" s="4"/>
    </row>
    <row r="124" spans="2:49" ht="25.5" customHeight="1">
      <c r="B124" s="15">
        <f t="shared" si="0"/>
        <v>38</v>
      </c>
      <c r="C124" s="15">
        <v>2</v>
      </c>
      <c r="D124" s="16">
        <v>7</v>
      </c>
      <c r="E124" s="26">
        <v>456079</v>
      </c>
      <c r="F124" s="29"/>
      <c r="G124" s="62" t="s">
        <v>25</v>
      </c>
      <c r="I124" s="63">
        <v>4.41</v>
      </c>
      <c r="J124" s="63">
        <v>12.68</v>
      </c>
      <c r="K124" s="65">
        <v>57</v>
      </c>
      <c r="L124" s="65">
        <v>627</v>
      </c>
      <c r="M124" s="65">
        <v>1140</v>
      </c>
      <c r="N124" s="65">
        <v>2203</v>
      </c>
      <c r="O124" s="65">
        <v>5573</v>
      </c>
      <c r="AJ124" s="4"/>
      <c r="AK124" s="4"/>
      <c r="AL124" s="4"/>
      <c r="AM124" s="4"/>
      <c r="AN124" s="4"/>
      <c r="AO124" s="4"/>
      <c r="AP124" s="4"/>
      <c r="AQ124" s="4"/>
      <c r="AR124" s="4"/>
      <c r="AS124" s="4"/>
      <c r="AT124" s="4"/>
      <c r="AU124" s="4"/>
      <c r="AV124" s="4"/>
      <c r="AW124" s="4"/>
    </row>
    <row r="125" spans="2:49" ht="25.5" customHeight="1">
      <c r="B125" s="15">
        <f t="shared" si="0"/>
        <v>39</v>
      </c>
      <c r="C125" s="15">
        <v>2</v>
      </c>
      <c r="D125" s="16">
        <v>7</v>
      </c>
      <c r="E125" s="26">
        <v>15224</v>
      </c>
      <c r="F125" s="29"/>
      <c r="G125" s="62" t="s">
        <v>21</v>
      </c>
      <c r="I125" s="63">
        <v>4.5199999999999996</v>
      </c>
      <c r="J125" s="63">
        <v>9.9700000000000006</v>
      </c>
      <c r="K125" s="65">
        <v>48</v>
      </c>
      <c r="L125" s="65">
        <v>516</v>
      </c>
      <c r="M125" s="65">
        <v>974</v>
      </c>
      <c r="N125" s="65">
        <v>2191</v>
      </c>
      <c r="O125" s="65">
        <v>3491</v>
      </c>
      <c r="AJ125" s="4"/>
      <c r="AK125" s="4"/>
      <c r="AL125" s="4"/>
      <c r="AM125" s="4"/>
      <c r="AN125" s="4"/>
      <c r="AO125" s="4"/>
      <c r="AP125" s="4"/>
      <c r="AQ125" s="4"/>
      <c r="AR125" s="4"/>
      <c r="AS125" s="4"/>
      <c r="AT125" s="4"/>
      <c r="AU125" s="4"/>
      <c r="AV125" s="4"/>
      <c r="AW125" s="4"/>
    </row>
    <row r="126" spans="2:49" ht="25.5" customHeight="1">
      <c r="B126" s="15">
        <f t="shared" si="0"/>
        <v>40</v>
      </c>
      <c r="C126" s="15">
        <v>2</v>
      </c>
      <c r="D126" s="16">
        <v>7</v>
      </c>
      <c r="E126" s="26">
        <v>16235</v>
      </c>
      <c r="F126" s="29"/>
      <c r="G126" s="62" t="s">
        <v>21</v>
      </c>
      <c r="I126" s="63">
        <v>4.01</v>
      </c>
      <c r="J126" s="63">
        <v>11.54</v>
      </c>
      <c r="K126" s="65">
        <v>51</v>
      </c>
      <c r="L126" s="65">
        <v>519</v>
      </c>
      <c r="M126" s="65">
        <v>1314</v>
      </c>
      <c r="N126" s="65">
        <v>2556</v>
      </c>
      <c r="O126" s="65">
        <v>4462</v>
      </c>
      <c r="AJ126" s="4"/>
      <c r="AK126" s="4"/>
      <c r="AL126" s="4"/>
      <c r="AM126" s="4"/>
      <c r="AN126" s="4"/>
      <c r="AO126" s="4"/>
      <c r="AP126" s="4"/>
      <c r="AQ126" s="4"/>
      <c r="AR126" s="4"/>
      <c r="AS126" s="4"/>
      <c r="AT126" s="4"/>
      <c r="AU126" s="4"/>
      <c r="AV126" s="4"/>
      <c r="AW126" s="4"/>
    </row>
    <row r="127" spans="2:49" ht="23.25">
      <c r="B127" s="10"/>
      <c r="C127" s="10"/>
      <c r="D127" s="11"/>
      <c r="E127" s="38"/>
      <c r="G127" s="46"/>
      <c r="H127" s="46"/>
      <c r="I127" s="46"/>
      <c r="J127" s="46"/>
      <c r="K127" s="46"/>
      <c r="L127" s="47"/>
      <c r="M127" s="47"/>
      <c r="N127" s="47"/>
      <c r="O127" s="47"/>
      <c r="P127" s="47"/>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row>
    <row r="128" spans="2:49" ht="16.5" thickBot="1">
      <c r="B128" s="4"/>
      <c r="C128" s="4"/>
      <c r="D128" s="4"/>
      <c r="E128" s="33"/>
      <c r="F128" s="5"/>
      <c r="G128" s="46"/>
      <c r="H128" s="46"/>
      <c r="I128" s="46"/>
      <c r="J128" s="46"/>
      <c r="K128" s="46"/>
      <c r="L128" s="46"/>
      <c r="M128" s="46"/>
      <c r="N128" s="46"/>
      <c r="O128" s="46"/>
      <c r="P128" s="46"/>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row>
    <row r="129" spans="2:49" ht="20.25" thickTop="1" thickBot="1">
      <c r="B129" s="19" t="s">
        <v>79</v>
      </c>
      <c r="C129" s="9" t="s">
        <v>80</v>
      </c>
      <c r="D129" s="4"/>
      <c r="E129" s="33"/>
      <c r="F129" s="5"/>
      <c r="G129" s="45"/>
      <c r="H129" s="45"/>
      <c r="I129" s="45"/>
      <c r="J129" s="46"/>
      <c r="K129" s="46"/>
      <c r="L129" s="46"/>
      <c r="M129" s="46"/>
      <c r="N129" s="46"/>
      <c r="O129" s="46"/>
      <c r="P129" s="46"/>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row>
    <row r="130" spans="2:49" ht="16.5" thickTop="1">
      <c r="B130" s="18"/>
      <c r="C130" s="4"/>
      <c r="D130" s="4"/>
      <c r="E130" s="33"/>
      <c r="F130" s="5"/>
      <c r="G130" s="45"/>
      <c r="H130" s="45"/>
      <c r="I130" s="45"/>
      <c r="J130" s="46"/>
      <c r="K130" s="46"/>
      <c r="L130" s="46"/>
      <c r="M130" s="46"/>
      <c r="N130" s="46"/>
      <c r="O130" s="46"/>
      <c r="P130" s="46"/>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row>
    <row r="131" spans="2:49" ht="15.75">
      <c r="B131" s="18" t="s">
        <v>81</v>
      </c>
      <c r="C131" s="1"/>
      <c r="D131" s="1"/>
      <c r="E131" s="31"/>
      <c r="G131" s="46"/>
      <c r="H131" s="46"/>
      <c r="I131" s="46"/>
      <c r="J131" s="46"/>
      <c r="K131" s="46"/>
      <c r="L131" s="46"/>
      <c r="M131" s="46"/>
      <c r="N131" s="46"/>
      <c r="O131" s="46"/>
      <c r="P131" s="46"/>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row>
    <row r="132" spans="2:49" ht="15.75">
      <c r="B132" s="18"/>
      <c r="C132" s="1" t="s">
        <v>82</v>
      </c>
      <c r="D132" s="1"/>
      <c r="E132" s="31"/>
      <c r="G132" s="46"/>
      <c r="H132" s="46"/>
      <c r="I132" s="46"/>
      <c r="J132" s="46"/>
      <c r="K132" s="46"/>
      <c r="L132" s="46"/>
      <c r="M132" s="46"/>
      <c r="N132" s="46"/>
      <c r="O132" s="46"/>
      <c r="P132" s="46"/>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row>
    <row r="133" spans="2:49" ht="15.75">
      <c r="B133" s="18" t="s">
        <v>83</v>
      </c>
      <c r="C133" s="1"/>
      <c r="D133" s="1"/>
      <c r="E133" s="31"/>
      <c r="G133" s="46"/>
      <c r="H133" s="46"/>
      <c r="I133" s="46"/>
      <c r="J133" s="46"/>
      <c r="K133" s="46"/>
      <c r="L133" s="46"/>
      <c r="M133" s="46"/>
      <c r="N133" s="46"/>
      <c r="O133" s="46"/>
      <c r="P133" s="46"/>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row>
    <row r="134" spans="2:49" ht="15.75">
      <c r="B134" s="18"/>
      <c r="C134" s="1"/>
      <c r="D134" s="1"/>
      <c r="E134" s="31"/>
      <c r="G134" s="46"/>
      <c r="H134" s="46"/>
      <c r="I134" s="46"/>
      <c r="J134" s="46"/>
      <c r="K134" s="46"/>
      <c r="L134" s="46"/>
      <c r="M134" s="46"/>
      <c r="N134" s="46"/>
      <c r="O134" s="46"/>
      <c r="P134" s="46"/>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row>
    <row r="135" spans="2:49" ht="15.75">
      <c r="B135" s="18" t="s">
        <v>84</v>
      </c>
      <c r="C135" s="1"/>
      <c r="D135" s="1"/>
      <c r="E135" s="31"/>
      <c r="G135" s="46"/>
      <c r="H135" s="46"/>
      <c r="I135" s="46"/>
      <c r="J135" s="46"/>
      <c r="K135" s="46"/>
      <c r="L135" s="46"/>
      <c r="M135" s="46"/>
      <c r="N135" s="46"/>
      <c r="O135" s="46"/>
      <c r="P135" s="46"/>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row>
    <row r="136" spans="2:49" ht="15.75">
      <c r="B136" s="18"/>
      <c r="C136" s="64" t="s">
        <v>85</v>
      </c>
      <c r="D136" s="1"/>
      <c r="E136" s="31"/>
      <c r="G136" s="46"/>
      <c r="H136" s="46"/>
      <c r="I136" s="46"/>
      <c r="J136" s="46"/>
      <c r="K136" s="46"/>
      <c r="L136" s="46"/>
      <c r="M136" s="46"/>
      <c r="N136" s="46"/>
      <c r="O136" s="46"/>
      <c r="P136" s="46"/>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row>
    <row r="137" spans="2:49" ht="15.75">
      <c r="B137" s="18"/>
      <c r="C137" s="64"/>
      <c r="D137" s="1"/>
      <c r="E137" s="31"/>
      <c r="G137" s="46"/>
      <c r="H137" s="46"/>
      <c r="I137" s="46"/>
      <c r="J137" s="46"/>
      <c r="K137" s="46"/>
      <c r="L137" s="46"/>
      <c r="M137" s="46"/>
      <c r="N137" s="46"/>
      <c r="O137" s="46"/>
      <c r="P137" s="46"/>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row>
    <row r="138" spans="2:49" ht="16.5" thickBot="1">
      <c r="B138" s="4"/>
      <c r="C138" s="4"/>
      <c r="D138" s="4"/>
      <c r="E138" s="33"/>
      <c r="F138" s="5"/>
      <c r="G138" s="44"/>
      <c r="H138" s="46"/>
      <c r="I138" s="43" t="s">
        <v>86</v>
      </c>
      <c r="J138" s="46"/>
      <c r="K138" s="46"/>
      <c r="L138" s="47"/>
      <c r="M138" s="47"/>
      <c r="N138" s="47"/>
      <c r="O138" s="46"/>
      <c r="P138" s="46"/>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row>
    <row r="139" spans="2:49" ht="25.5" customHeight="1" thickTop="1" thickBot="1">
      <c r="B139" s="17" t="s">
        <v>40</v>
      </c>
      <c r="C139" s="17" t="s">
        <v>70</v>
      </c>
      <c r="D139" s="17" t="s">
        <v>42</v>
      </c>
      <c r="E139" s="36" t="s">
        <v>43</v>
      </c>
      <c r="G139" s="49" t="s">
        <v>87</v>
      </c>
      <c r="H139" s="44"/>
      <c r="I139" s="61" t="s">
        <v>88</v>
      </c>
      <c r="J139" s="49" t="s">
        <v>89</v>
      </c>
      <c r="K139" s="49" t="s">
        <v>90</v>
      </c>
      <c r="L139" s="49" t="s">
        <v>91</v>
      </c>
      <c r="M139" s="49" t="s">
        <v>92</v>
      </c>
      <c r="N139" s="44"/>
      <c r="O139" s="46"/>
      <c r="P139" s="46"/>
      <c r="Q139" s="4"/>
      <c r="R139" s="4"/>
      <c r="S139" s="4"/>
      <c r="T139" s="4"/>
      <c r="U139" s="4"/>
      <c r="V139" s="44"/>
      <c r="W139" s="44"/>
      <c r="X139" s="44"/>
      <c r="Y139" s="44"/>
      <c r="Z139" s="44"/>
      <c r="AA139" s="44"/>
      <c r="AB139" s="44"/>
      <c r="AC139" s="44"/>
      <c r="AD139" s="44"/>
      <c r="AE139" s="44"/>
      <c r="AF139" s="44"/>
      <c r="AG139" s="44"/>
      <c r="AH139" s="44"/>
      <c r="AI139" s="44"/>
      <c r="AJ139" s="4"/>
      <c r="AK139" s="4"/>
      <c r="AL139" s="4"/>
      <c r="AM139" s="4"/>
      <c r="AN139" s="4"/>
      <c r="AO139" s="4"/>
      <c r="AP139" s="4"/>
      <c r="AQ139" s="4"/>
      <c r="AR139" s="4"/>
      <c r="AS139" s="4"/>
      <c r="AT139" s="4"/>
      <c r="AU139" s="4"/>
      <c r="AV139" s="4"/>
      <c r="AW139" s="4"/>
    </row>
    <row r="140" spans="2:49" ht="16.5" thickTop="1">
      <c r="B140" s="1"/>
      <c r="C140" s="1"/>
      <c r="D140" s="1"/>
      <c r="E140" s="31"/>
      <c r="H140" s="44"/>
      <c r="I140" s="44"/>
      <c r="J140" s="44"/>
      <c r="K140" s="44"/>
      <c r="L140" s="44"/>
      <c r="M140" s="44"/>
      <c r="N140" s="44"/>
      <c r="O140" s="46"/>
      <c r="P140" s="46"/>
      <c r="Q140" s="4"/>
      <c r="R140" s="4"/>
      <c r="S140" s="4"/>
      <c r="T140" s="4"/>
      <c r="U140" s="4"/>
      <c r="V140" s="44"/>
      <c r="W140" s="44"/>
      <c r="X140" s="44"/>
      <c r="Y140" s="44"/>
      <c r="Z140" s="44"/>
      <c r="AA140" s="44"/>
      <c r="AB140" s="44"/>
      <c r="AC140" s="44"/>
      <c r="AD140" s="44"/>
      <c r="AE140" s="44"/>
      <c r="AF140" s="44"/>
      <c r="AG140" s="44"/>
      <c r="AH140" s="44"/>
      <c r="AI140" s="44"/>
      <c r="AJ140" s="4"/>
      <c r="AK140" s="4"/>
      <c r="AL140" s="4"/>
      <c r="AM140" s="4"/>
      <c r="AN140" s="4"/>
      <c r="AO140" s="4"/>
      <c r="AP140" s="4"/>
      <c r="AQ140" s="4"/>
      <c r="AR140" s="4"/>
      <c r="AS140" s="4"/>
      <c r="AT140" s="4"/>
      <c r="AU140" s="4"/>
      <c r="AV140" s="4"/>
      <c r="AW140" s="4"/>
    </row>
    <row r="141" spans="2:49" ht="23.25">
      <c r="B141" s="15" t="s">
        <v>93</v>
      </c>
      <c r="C141" s="15">
        <v>3</v>
      </c>
      <c r="D141" s="16">
        <v>0</v>
      </c>
      <c r="E141" s="26">
        <v>2306</v>
      </c>
      <c r="F141" s="29"/>
      <c r="G141" s="74">
        <v>45110</v>
      </c>
      <c r="H141" s="44"/>
      <c r="I141" s="67">
        <v>10</v>
      </c>
      <c r="J141" s="68">
        <v>11</v>
      </c>
      <c r="K141" s="67">
        <v>12</v>
      </c>
      <c r="L141" s="68">
        <v>11</v>
      </c>
      <c r="M141" s="67">
        <v>10</v>
      </c>
      <c r="N141" s="44"/>
      <c r="O141" s="46"/>
      <c r="P141" s="46"/>
      <c r="Q141" s="4"/>
      <c r="R141" s="4"/>
      <c r="S141" s="4"/>
      <c r="T141" s="4"/>
      <c r="U141" s="4"/>
      <c r="V141" s="44"/>
      <c r="W141" s="44"/>
      <c r="X141" s="44"/>
      <c r="Y141" s="44"/>
      <c r="Z141" s="44"/>
      <c r="AA141" s="44"/>
      <c r="AB141" s="44"/>
      <c r="AC141" s="44"/>
      <c r="AD141" s="44"/>
      <c r="AE141" s="44"/>
      <c r="AF141" s="44"/>
      <c r="AG141" s="44"/>
      <c r="AH141" s="44"/>
      <c r="AI141" s="44"/>
      <c r="AJ141" s="4"/>
      <c r="AK141" s="4"/>
      <c r="AL141" s="4"/>
      <c r="AM141" s="4"/>
      <c r="AN141" s="4"/>
      <c r="AO141" s="4"/>
      <c r="AP141" s="4"/>
      <c r="AQ141" s="4"/>
      <c r="AR141" s="4"/>
      <c r="AS141" s="4"/>
      <c r="AT141" s="4"/>
      <c r="AU141" s="4"/>
      <c r="AV141" s="4"/>
      <c r="AW141" s="4"/>
    </row>
    <row r="142" spans="2:49" ht="15.75">
      <c r="B142" s="1"/>
      <c r="C142" s="1"/>
      <c r="D142" s="1"/>
      <c r="E142" s="31"/>
      <c r="G142" s="48"/>
      <c r="H142" s="44"/>
      <c r="I142" s="44"/>
      <c r="J142" s="44"/>
      <c r="K142" s="44"/>
      <c r="L142" s="44"/>
      <c r="M142" s="44"/>
      <c r="N142" s="44"/>
      <c r="O142" s="46"/>
      <c r="P142" s="46"/>
      <c r="Q142" s="4"/>
      <c r="R142" s="4"/>
      <c r="S142" s="4"/>
      <c r="T142" s="4"/>
      <c r="U142" s="4"/>
      <c r="V142" s="44"/>
      <c r="W142" s="44"/>
      <c r="X142" s="44"/>
      <c r="Y142" s="44"/>
      <c r="Z142" s="44"/>
      <c r="AA142" s="44"/>
      <c r="AB142" s="44"/>
      <c r="AC142" s="44"/>
      <c r="AD142" s="44"/>
      <c r="AE142" s="44"/>
      <c r="AF142" s="44"/>
      <c r="AG142" s="44"/>
      <c r="AH142" s="44"/>
      <c r="AI142" s="44"/>
      <c r="AJ142" s="4"/>
      <c r="AK142" s="4"/>
      <c r="AL142" s="4"/>
      <c r="AM142" s="4"/>
      <c r="AN142" s="4"/>
      <c r="AO142" s="4"/>
      <c r="AP142" s="4"/>
      <c r="AQ142" s="4"/>
      <c r="AR142" s="4"/>
      <c r="AS142" s="4"/>
      <c r="AT142" s="4"/>
      <c r="AU142" s="4"/>
      <c r="AV142" s="4"/>
      <c r="AW142" s="4"/>
    </row>
    <row r="143" spans="2:49" ht="23.25">
      <c r="B143" s="15">
        <v>41</v>
      </c>
      <c r="C143" s="15">
        <v>3</v>
      </c>
      <c r="D143" s="16">
        <v>9</v>
      </c>
      <c r="E143" s="26">
        <v>1</v>
      </c>
      <c r="F143" s="29"/>
      <c r="G143" s="74">
        <v>45070</v>
      </c>
      <c r="H143" s="44"/>
      <c r="I143" s="66"/>
      <c r="J143" s="66"/>
      <c r="K143" s="69">
        <v>1</v>
      </c>
      <c r="L143" s="66"/>
      <c r="M143" s="66"/>
      <c r="N143" s="44"/>
      <c r="O143" s="46"/>
      <c r="P143" s="46"/>
      <c r="Q143" s="4"/>
      <c r="R143" s="4"/>
      <c r="S143" s="4"/>
      <c r="T143" s="4"/>
      <c r="U143" s="4"/>
      <c r="V143" s="44"/>
      <c r="W143" s="44"/>
      <c r="X143" s="44"/>
      <c r="Y143" s="44"/>
      <c r="Z143" s="44"/>
      <c r="AA143" s="44"/>
      <c r="AB143" s="44"/>
      <c r="AC143" s="44"/>
      <c r="AD143" s="44"/>
      <c r="AE143" s="44"/>
      <c r="AF143" s="44"/>
      <c r="AG143" s="44"/>
      <c r="AH143" s="44"/>
      <c r="AI143" s="44"/>
      <c r="AJ143" s="4"/>
      <c r="AK143" s="4"/>
      <c r="AL143" s="4"/>
      <c r="AM143" s="4"/>
      <c r="AN143" s="4"/>
      <c r="AO143" s="4"/>
      <c r="AP143" s="4"/>
      <c r="AQ143" s="4"/>
      <c r="AR143" s="4"/>
      <c r="AS143" s="4"/>
      <c r="AT143" s="4"/>
      <c r="AU143" s="4"/>
      <c r="AV143" s="4"/>
      <c r="AW143" s="4"/>
    </row>
    <row r="144" spans="2:49" ht="23.25">
      <c r="B144" s="15">
        <f t="shared" ref="B144:B162" si="1">B143+1</f>
        <v>42</v>
      </c>
      <c r="C144" s="15">
        <v>3</v>
      </c>
      <c r="D144" s="16">
        <v>9</v>
      </c>
      <c r="E144" s="26">
        <v>7</v>
      </c>
      <c r="F144" s="29"/>
      <c r="G144" s="74">
        <v>45250</v>
      </c>
      <c r="H144" s="44"/>
      <c r="I144" s="66"/>
      <c r="J144" s="69">
        <v>2</v>
      </c>
      <c r="K144" s="70">
        <v>3</v>
      </c>
      <c r="L144" s="69">
        <v>4</v>
      </c>
      <c r="M144" s="66"/>
      <c r="N144" s="44"/>
      <c r="O144" s="46"/>
      <c r="P144" s="46"/>
      <c r="Q144" s="4"/>
      <c r="R144" s="4"/>
      <c r="S144" s="4"/>
      <c r="T144" s="4"/>
      <c r="U144" s="4"/>
      <c r="V144" s="44"/>
      <c r="W144" s="44"/>
      <c r="X144" s="44"/>
      <c r="Y144" s="44"/>
      <c r="Z144" s="44"/>
      <c r="AA144" s="44"/>
      <c r="AB144" s="44"/>
      <c r="AC144" s="44"/>
      <c r="AD144" s="44"/>
      <c r="AE144" s="44"/>
      <c r="AF144" s="44"/>
      <c r="AG144" s="44"/>
      <c r="AH144" s="44"/>
      <c r="AI144" s="44"/>
      <c r="AJ144" s="4"/>
      <c r="AK144" s="4"/>
      <c r="AL144" s="4"/>
      <c r="AM144" s="4"/>
      <c r="AN144" s="4"/>
      <c r="AO144" s="4"/>
      <c r="AP144" s="4"/>
      <c r="AQ144" s="4"/>
      <c r="AR144" s="4"/>
      <c r="AS144" s="4"/>
      <c r="AT144" s="4"/>
      <c r="AU144" s="4"/>
      <c r="AV144" s="4"/>
      <c r="AW144" s="4"/>
    </row>
    <row r="145" spans="2:49" ht="23.25">
      <c r="B145" s="15">
        <f t="shared" si="1"/>
        <v>43</v>
      </c>
      <c r="C145" s="15">
        <v>3</v>
      </c>
      <c r="D145" s="16">
        <v>9</v>
      </c>
      <c r="E145" s="26">
        <v>136</v>
      </c>
      <c r="F145" s="29"/>
      <c r="G145" s="74">
        <v>45157</v>
      </c>
      <c r="H145" s="44"/>
      <c r="I145" s="69">
        <v>5</v>
      </c>
      <c r="J145" s="70">
        <v>6</v>
      </c>
      <c r="K145" s="68">
        <v>7</v>
      </c>
      <c r="L145" s="70">
        <v>8</v>
      </c>
      <c r="M145" s="69">
        <v>9</v>
      </c>
      <c r="N145" s="44"/>
      <c r="O145" s="46"/>
      <c r="P145" s="46"/>
      <c r="Q145" s="4"/>
      <c r="R145" s="4"/>
      <c r="S145" s="4"/>
      <c r="T145" s="4"/>
      <c r="U145" s="4"/>
      <c r="V145" s="44"/>
      <c r="W145" s="44"/>
      <c r="X145" s="44"/>
      <c r="Y145" s="44"/>
      <c r="Z145" s="44"/>
      <c r="AA145" s="44"/>
      <c r="AB145" s="44"/>
      <c r="AC145" s="44"/>
      <c r="AD145" s="44"/>
      <c r="AE145" s="44"/>
      <c r="AF145" s="44"/>
      <c r="AG145" s="44"/>
      <c r="AH145" s="44"/>
      <c r="AI145" s="44"/>
      <c r="AJ145" s="4"/>
      <c r="AK145" s="4"/>
      <c r="AL145" s="4"/>
      <c r="AM145" s="4"/>
      <c r="AN145" s="4"/>
      <c r="AO145" s="4"/>
      <c r="AP145" s="4"/>
      <c r="AQ145" s="4"/>
      <c r="AR145" s="4"/>
      <c r="AS145" s="4"/>
      <c r="AT145" s="4"/>
      <c r="AU145" s="4"/>
      <c r="AV145" s="4"/>
      <c r="AW145" s="4"/>
    </row>
    <row r="146" spans="2:49" ht="23.25">
      <c r="B146" s="15">
        <f t="shared" si="1"/>
        <v>44</v>
      </c>
      <c r="C146" s="15">
        <v>3</v>
      </c>
      <c r="D146" s="16">
        <v>9</v>
      </c>
      <c r="E146" s="26">
        <v>2501</v>
      </c>
      <c r="F146" s="29"/>
      <c r="G146" s="74">
        <v>45209</v>
      </c>
      <c r="H146" s="44"/>
      <c r="I146" s="67">
        <v>10</v>
      </c>
      <c r="J146" s="68">
        <v>11</v>
      </c>
      <c r="K146" s="67">
        <v>12</v>
      </c>
      <c r="L146" s="68">
        <v>13</v>
      </c>
      <c r="M146" s="67">
        <v>14</v>
      </c>
      <c r="N146" s="44"/>
      <c r="O146" s="46"/>
      <c r="P146" s="46"/>
      <c r="Q146" s="4"/>
      <c r="R146" s="4"/>
      <c r="S146" s="4"/>
      <c r="T146" s="4"/>
      <c r="U146" s="4"/>
      <c r="V146" s="44"/>
      <c r="W146" s="44"/>
      <c r="X146" s="44"/>
      <c r="Y146" s="44"/>
      <c r="Z146" s="44"/>
      <c r="AA146" s="44"/>
      <c r="AB146" s="44"/>
      <c r="AC146" s="44"/>
      <c r="AD146" s="44"/>
      <c r="AE146" s="44"/>
      <c r="AF146" s="44"/>
      <c r="AG146" s="44"/>
      <c r="AH146" s="44"/>
      <c r="AI146" s="44"/>
      <c r="AJ146" s="4"/>
      <c r="AK146" s="4"/>
      <c r="AL146" s="4"/>
      <c r="AM146" s="4"/>
      <c r="AN146" s="4"/>
      <c r="AO146" s="4"/>
      <c r="AP146" s="4"/>
      <c r="AQ146" s="4"/>
      <c r="AR146" s="4"/>
      <c r="AS146" s="4"/>
      <c r="AT146" s="4"/>
      <c r="AU146" s="4"/>
      <c r="AV146" s="4"/>
      <c r="AW146" s="4"/>
    </row>
    <row r="147" spans="2:49" ht="23.25">
      <c r="B147" s="15">
        <f t="shared" si="1"/>
        <v>45</v>
      </c>
      <c r="C147" s="15">
        <v>3</v>
      </c>
      <c r="D147" s="16">
        <v>9</v>
      </c>
      <c r="E147" s="26">
        <v>11773</v>
      </c>
      <c r="F147" s="29"/>
      <c r="G147" s="74">
        <v>45195</v>
      </c>
      <c r="H147" s="44"/>
      <c r="I147" s="66"/>
      <c r="J147" s="71">
        <v>15</v>
      </c>
      <c r="K147" s="68">
        <v>16</v>
      </c>
      <c r="L147" s="71">
        <v>17</v>
      </c>
      <c r="M147" s="66"/>
      <c r="N147" s="44"/>
      <c r="O147" s="46"/>
      <c r="P147" s="46"/>
      <c r="Q147" s="4"/>
      <c r="R147" s="4"/>
      <c r="S147" s="4"/>
      <c r="T147" s="4"/>
      <c r="U147" s="4"/>
      <c r="V147" s="44"/>
      <c r="W147" s="44"/>
      <c r="X147" s="44"/>
      <c r="Y147" s="44"/>
      <c r="Z147" s="44"/>
      <c r="AA147" s="44"/>
      <c r="AB147" s="44"/>
      <c r="AC147" s="44"/>
      <c r="AD147" s="44"/>
      <c r="AE147" s="44"/>
      <c r="AF147" s="44"/>
      <c r="AG147" s="44"/>
      <c r="AH147" s="44"/>
      <c r="AI147" s="44"/>
      <c r="AJ147" s="4"/>
      <c r="AK147" s="4"/>
      <c r="AL147" s="4"/>
      <c r="AM147" s="4"/>
      <c r="AN147" s="4"/>
      <c r="AO147" s="4"/>
      <c r="AP147" s="4"/>
      <c r="AQ147" s="4"/>
      <c r="AR147" s="4"/>
      <c r="AS147" s="4"/>
      <c r="AT147" s="4"/>
      <c r="AU147" s="4"/>
      <c r="AV147" s="4"/>
      <c r="AW147" s="4"/>
    </row>
    <row r="148" spans="2:49" ht="23.25">
      <c r="B148" s="15">
        <f t="shared" si="1"/>
        <v>46</v>
      </c>
      <c r="C148" s="15">
        <v>3</v>
      </c>
      <c r="D148" s="16">
        <v>9</v>
      </c>
      <c r="E148" s="26">
        <v>1171</v>
      </c>
      <c r="F148" s="29"/>
      <c r="G148" s="74">
        <v>45227</v>
      </c>
      <c r="H148" s="44"/>
      <c r="I148" s="66"/>
      <c r="J148" s="69">
        <v>19</v>
      </c>
      <c r="K148" s="67">
        <v>18</v>
      </c>
      <c r="L148" s="69">
        <v>20</v>
      </c>
      <c r="M148" s="66"/>
      <c r="N148" s="44"/>
      <c r="O148" s="46"/>
      <c r="P148" s="46"/>
      <c r="Q148" s="4"/>
      <c r="R148" s="4"/>
      <c r="S148" s="4"/>
      <c r="T148" s="4"/>
      <c r="U148" s="4"/>
      <c r="V148" s="44"/>
      <c r="W148" s="44"/>
      <c r="X148" s="44"/>
      <c r="Y148" s="44"/>
      <c r="Z148" s="44"/>
      <c r="AA148" s="44"/>
      <c r="AB148" s="44"/>
      <c r="AC148" s="44"/>
      <c r="AD148" s="44"/>
      <c r="AE148" s="44"/>
      <c r="AF148" s="44"/>
      <c r="AG148" s="44"/>
      <c r="AH148" s="44"/>
      <c r="AI148" s="44"/>
      <c r="AJ148" s="4"/>
      <c r="AK148" s="4"/>
      <c r="AL148" s="4"/>
      <c r="AM148" s="4"/>
      <c r="AN148" s="4"/>
      <c r="AO148" s="4"/>
      <c r="AP148" s="4"/>
      <c r="AQ148" s="4"/>
      <c r="AR148" s="4"/>
      <c r="AS148" s="4"/>
      <c r="AT148" s="4"/>
      <c r="AU148" s="4"/>
      <c r="AV148" s="4"/>
      <c r="AW148" s="4"/>
    </row>
    <row r="149" spans="2:49" ht="23.25">
      <c r="B149" s="15">
        <f t="shared" si="1"/>
        <v>47</v>
      </c>
      <c r="C149" s="15">
        <v>3</v>
      </c>
      <c r="D149" s="16">
        <v>9</v>
      </c>
      <c r="E149" s="26">
        <v>89</v>
      </c>
      <c r="F149" s="29"/>
      <c r="G149" s="74">
        <v>45054</v>
      </c>
      <c r="H149" s="44"/>
      <c r="I149" s="69">
        <v>7</v>
      </c>
      <c r="J149" s="44"/>
      <c r="K149" s="69">
        <v>6</v>
      </c>
      <c r="L149" s="68">
        <v>5</v>
      </c>
      <c r="M149" s="69">
        <v>7</v>
      </c>
      <c r="N149" s="44"/>
      <c r="O149" s="46"/>
      <c r="P149" s="46"/>
      <c r="Q149" s="4"/>
      <c r="R149" s="4"/>
      <c r="S149" s="4"/>
      <c r="T149" s="4"/>
      <c r="U149" s="4"/>
      <c r="V149" s="44"/>
      <c r="W149" s="44"/>
      <c r="X149" s="44"/>
      <c r="Y149" s="44"/>
      <c r="Z149" s="44"/>
      <c r="AA149" s="44"/>
      <c r="AB149" s="44"/>
      <c r="AC149" s="44"/>
      <c r="AD149" s="44"/>
      <c r="AE149" s="44"/>
      <c r="AF149" s="44"/>
      <c r="AG149" s="44"/>
      <c r="AH149" s="44"/>
      <c r="AI149" s="44"/>
      <c r="AJ149" s="4"/>
      <c r="AK149" s="4"/>
      <c r="AL149" s="4"/>
      <c r="AM149" s="4"/>
      <c r="AN149" s="4"/>
      <c r="AO149" s="4"/>
      <c r="AP149" s="4"/>
      <c r="AQ149" s="4"/>
      <c r="AR149" s="4"/>
      <c r="AS149" s="4"/>
      <c r="AT149" s="4"/>
      <c r="AU149" s="4"/>
      <c r="AV149" s="4"/>
      <c r="AW149" s="4"/>
    </row>
    <row r="150" spans="2:49" ht="23.25">
      <c r="B150" s="15">
        <f t="shared" si="1"/>
        <v>48</v>
      </c>
      <c r="C150" s="15">
        <v>3</v>
      </c>
      <c r="D150" s="16">
        <v>9</v>
      </c>
      <c r="E150" s="26">
        <v>5498</v>
      </c>
      <c r="F150" s="29"/>
      <c r="G150" s="74">
        <v>45172</v>
      </c>
      <c r="H150" s="44"/>
      <c r="I150" s="44"/>
      <c r="J150" s="68">
        <v>5</v>
      </c>
      <c r="K150" s="71">
        <v>14</v>
      </c>
      <c r="L150" s="44"/>
      <c r="M150" s="44"/>
      <c r="N150" s="44"/>
      <c r="O150" s="46"/>
      <c r="P150" s="46"/>
      <c r="Q150" s="4"/>
      <c r="R150" s="4"/>
      <c r="S150" s="4"/>
      <c r="T150" s="4"/>
      <c r="U150" s="4"/>
      <c r="V150" s="44"/>
      <c r="W150" s="44"/>
      <c r="X150" s="44"/>
      <c r="Y150" s="44"/>
      <c r="Z150" s="44"/>
      <c r="AA150" s="44"/>
      <c r="AB150" s="44"/>
      <c r="AC150" s="44"/>
      <c r="AD150" s="44"/>
      <c r="AE150" s="44"/>
      <c r="AF150" s="44"/>
      <c r="AG150" s="44"/>
      <c r="AH150" s="44"/>
      <c r="AI150" s="44"/>
      <c r="AJ150" s="4"/>
      <c r="AK150" s="4"/>
      <c r="AL150" s="4"/>
      <c r="AM150" s="4"/>
      <c r="AN150" s="4"/>
      <c r="AO150" s="4"/>
      <c r="AP150" s="4"/>
      <c r="AQ150" s="4"/>
      <c r="AR150" s="4"/>
      <c r="AS150" s="4"/>
      <c r="AT150" s="4"/>
      <c r="AU150" s="4"/>
      <c r="AV150" s="4"/>
      <c r="AW150" s="4"/>
    </row>
    <row r="151" spans="2:49" ht="23.25">
      <c r="B151" s="15">
        <f t="shared" si="1"/>
        <v>49</v>
      </c>
      <c r="C151" s="15">
        <v>3</v>
      </c>
      <c r="D151" s="16">
        <v>9</v>
      </c>
      <c r="E151" s="26">
        <v>7599</v>
      </c>
      <c r="F151" s="29"/>
      <c r="G151" s="74">
        <v>45247</v>
      </c>
      <c r="H151" s="44"/>
      <c r="I151" s="71">
        <v>7</v>
      </c>
      <c r="J151" s="44"/>
      <c r="K151" s="69">
        <v>5</v>
      </c>
      <c r="L151" s="44"/>
      <c r="M151" s="71">
        <v>14</v>
      </c>
      <c r="N151" s="44"/>
      <c r="O151" s="46"/>
      <c r="P151" s="46"/>
      <c r="Q151" s="4"/>
      <c r="R151" s="4"/>
      <c r="S151" s="4"/>
      <c r="T151" s="4"/>
      <c r="U151" s="4"/>
      <c r="V151" s="44"/>
      <c r="W151" s="44"/>
      <c r="X151" s="44"/>
      <c r="Y151" s="44"/>
      <c r="Z151" s="44"/>
      <c r="AA151" s="44"/>
      <c r="AB151" s="44"/>
      <c r="AC151" s="44"/>
      <c r="AD151" s="44"/>
      <c r="AE151" s="44"/>
      <c r="AF151" s="44"/>
      <c r="AG151" s="44"/>
      <c r="AH151" s="44"/>
      <c r="AI151" s="44"/>
      <c r="AJ151" s="4"/>
      <c r="AK151" s="4"/>
      <c r="AL151" s="4"/>
      <c r="AM151" s="4"/>
      <c r="AN151" s="4"/>
      <c r="AO151" s="4"/>
      <c r="AP151" s="4"/>
      <c r="AQ151" s="4"/>
      <c r="AR151" s="4"/>
      <c r="AS151" s="4"/>
      <c r="AT151" s="4"/>
      <c r="AU151" s="4"/>
      <c r="AV151" s="4"/>
      <c r="AW151" s="4"/>
    </row>
    <row r="152" spans="2:49" ht="23.25">
      <c r="B152" s="15">
        <f t="shared" si="1"/>
        <v>50</v>
      </c>
      <c r="C152" s="15">
        <v>3</v>
      </c>
      <c r="D152" s="16">
        <v>9</v>
      </c>
      <c r="E152" s="26">
        <v>16777</v>
      </c>
      <c r="F152" s="29"/>
      <c r="G152" s="74">
        <v>45219</v>
      </c>
      <c r="H152" s="44"/>
      <c r="I152" s="71">
        <v>7</v>
      </c>
      <c r="J152" s="71">
        <v>4</v>
      </c>
      <c r="K152" s="71">
        <v>12</v>
      </c>
      <c r="L152" s="71">
        <v>18</v>
      </c>
      <c r="M152" s="71">
        <v>5</v>
      </c>
      <c r="N152" s="44"/>
      <c r="O152" s="46"/>
      <c r="P152" s="46"/>
      <c r="Q152" s="4"/>
      <c r="R152" s="4"/>
      <c r="S152" s="4"/>
      <c r="T152" s="4"/>
      <c r="U152" s="4"/>
      <c r="V152" s="44"/>
      <c r="W152" s="44"/>
      <c r="X152" s="44"/>
      <c r="Y152" s="44"/>
      <c r="Z152" s="44"/>
      <c r="AA152" s="44"/>
      <c r="AB152" s="44"/>
      <c r="AC152" s="44"/>
      <c r="AD152" s="44"/>
      <c r="AE152" s="44"/>
      <c r="AF152" s="44"/>
      <c r="AG152" s="44"/>
      <c r="AH152" s="44"/>
      <c r="AI152" s="44"/>
      <c r="AJ152" s="4"/>
      <c r="AK152" s="4"/>
      <c r="AL152" s="4"/>
      <c r="AM152" s="4"/>
      <c r="AN152" s="4"/>
      <c r="AO152" s="4"/>
      <c r="AP152" s="4"/>
      <c r="AQ152" s="4"/>
      <c r="AR152" s="4"/>
      <c r="AS152" s="4"/>
      <c r="AT152" s="4"/>
      <c r="AU152" s="4"/>
      <c r="AV152" s="4"/>
      <c r="AW152" s="4"/>
    </row>
    <row r="153" spans="2:49" ht="23.25">
      <c r="B153" s="15">
        <f t="shared" si="1"/>
        <v>51</v>
      </c>
      <c r="C153" s="15">
        <v>3</v>
      </c>
      <c r="D153" s="16">
        <v>9</v>
      </c>
      <c r="E153" s="26">
        <v>106</v>
      </c>
      <c r="F153" s="29"/>
      <c r="G153" s="74">
        <v>45247</v>
      </c>
      <c r="H153" s="44"/>
      <c r="I153" s="44"/>
      <c r="J153" s="69">
        <v>1</v>
      </c>
      <c r="K153" s="44"/>
      <c r="L153" s="44"/>
      <c r="M153" s="68">
        <v>7</v>
      </c>
      <c r="N153" s="44"/>
      <c r="O153" s="46"/>
      <c r="P153" s="46"/>
      <c r="Q153" s="4"/>
      <c r="R153" s="4"/>
      <c r="S153" s="4"/>
      <c r="T153" s="4"/>
      <c r="U153" s="4"/>
      <c r="V153" s="44"/>
      <c r="W153" s="44"/>
      <c r="X153" s="44"/>
      <c r="Y153" s="44"/>
      <c r="Z153" s="44"/>
      <c r="AA153" s="44"/>
      <c r="AB153" s="44"/>
      <c r="AC153" s="44"/>
      <c r="AD153" s="44"/>
      <c r="AE153" s="44"/>
      <c r="AF153" s="44"/>
      <c r="AG153" s="44"/>
      <c r="AH153" s="44"/>
      <c r="AI153" s="44"/>
      <c r="AJ153" s="4"/>
      <c r="AK153" s="4"/>
      <c r="AL153" s="4"/>
      <c r="AM153" s="4"/>
      <c r="AN153" s="4"/>
      <c r="AO153" s="4"/>
      <c r="AP153" s="4"/>
      <c r="AQ153" s="4"/>
      <c r="AR153" s="4"/>
      <c r="AS153" s="4"/>
      <c r="AT153" s="4"/>
      <c r="AU153" s="4"/>
      <c r="AV153" s="4"/>
      <c r="AW153" s="4"/>
    </row>
    <row r="154" spans="2:49" ht="23.25">
      <c r="B154" s="15">
        <f t="shared" si="1"/>
        <v>52</v>
      </c>
      <c r="C154" s="15">
        <v>3</v>
      </c>
      <c r="D154" s="16">
        <v>9</v>
      </c>
      <c r="E154" s="26">
        <v>1975</v>
      </c>
      <c r="F154" s="29"/>
      <c r="G154" s="74">
        <v>45064</v>
      </c>
      <c r="H154" s="44"/>
      <c r="I154" s="44"/>
      <c r="J154" s="70">
        <v>8</v>
      </c>
      <c r="K154" s="71">
        <v>4</v>
      </c>
      <c r="L154" s="68">
        <v>16</v>
      </c>
      <c r="M154" s="44"/>
      <c r="N154" s="44"/>
      <c r="O154" s="46"/>
      <c r="P154" s="46"/>
      <c r="Q154" s="4"/>
      <c r="R154" s="4"/>
      <c r="S154" s="4"/>
      <c r="T154" s="4"/>
      <c r="U154" s="4"/>
      <c r="V154" s="44"/>
      <c r="W154" s="44"/>
      <c r="X154" s="44"/>
      <c r="Y154" s="44"/>
      <c r="Z154" s="44"/>
      <c r="AA154" s="44"/>
      <c r="AB154" s="44"/>
      <c r="AC154" s="44"/>
      <c r="AD154" s="44"/>
      <c r="AE154" s="44"/>
      <c r="AF154" s="44"/>
      <c r="AG154" s="44"/>
      <c r="AH154" s="44"/>
      <c r="AI154" s="44"/>
      <c r="AJ154" s="4"/>
      <c r="AK154" s="4"/>
      <c r="AL154" s="4"/>
      <c r="AM154" s="4"/>
      <c r="AN154" s="4"/>
      <c r="AO154" s="4"/>
      <c r="AP154" s="4"/>
      <c r="AQ154" s="4"/>
      <c r="AR154" s="4"/>
      <c r="AS154" s="4"/>
      <c r="AT154" s="4"/>
      <c r="AU154" s="4"/>
      <c r="AV154" s="4"/>
      <c r="AW154" s="4"/>
    </row>
    <row r="155" spans="2:49" ht="23.25">
      <c r="B155" s="15">
        <f t="shared" si="1"/>
        <v>53</v>
      </c>
      <c r="C155" s="15">
        <v>3</v>
      </c>
      <c r="D155" s="16">
        <v>9</v>
      </c>
      <c r="E155" s="26">
        <v>4761</v>
      </c>
      <c r="F155" s="29"/>
      <c r="G155" s="74">
        <v>45249</v>
      </c>
      <c r="H155" s="44"/>
      <c r="I155" s="71">
        <v>13</v>
      </c>
      <c r="J155" s="44"/>
      <c r="K155" s="44"/>
      <c r="L155" s="69">
        <v>15</v>
      </c>
      <c r="M155" s="44"/>
      <c r="N155" s="44"/>
      <c r="O155" s="46"/>
      <c r="P155" s="46"/>
      <c r="Q155" s="4"/>
      <c r="R155" s="4"/>
      <c r="S155" s="4"/>
      <c r="T155" s="4"/>
      <c r="U155" s="4"/>
      <c r="V155" s="44"/>
      <c r="W155" s="44"/>
      <c r="X155" s="44"/>
      <c r="Y155" s="44"/>
      <c r="Z155" s="44"/>
      <c r="AA155" s="44"/>
      <c r="AB155" s="44"/>
      <c r="AC155" s="44"/>
      <c r="AD155" s="44"/>
      <c r="AE155" s="44"/>
      <c r="AF155" s="44"/>
      <c r="AG155" s="44"/>
      <c r="AH155" s="44"/>
      <c r="AI155" s="44"/>
      <c r="AJ155" s="4"/>
      <c r="AK155" s="4"/>
      <c r="AL155" s="4"/>
      <c r="AM155" s="4"/>
      <c r="AN155" s="4"/>
      <c r="AO155" s="4"/>
      <c r="AP155" s="4"/>
      <c r="AQ155" s="4"/>
      <c r="AR155" s="4"/>
      <c r="AS155" s="4"/>
      <c r="AT155" s="4"/>
      <c r="AU155" s="4"/>
      <c r="AV155" s="4"/>
      <c r="AW155" s="4"/>
    </row>
    <row r="156" spans="2:49" ht="23.25">
      <c r="B156" s="15">
        <f t="shared" si="1"/>
        <v>54</v>
      </c>
      <c r="C156" s="15">
        <v>3</v>
      </c>
      <c r="D156" s="16">
        <v>9</v>
      </c>
      <c r="E156" s="26">
        <v>211</v>
      </c>
      <c r="F156" s="29"/>
      <c r="G156" s="74">
        <v>45057</v>
      </c>
      <c r="H156" s="44"/>
      <c r="I156" s="44"/>
      <c r="J156" s="68">
        <v>12</v>
      </c>
      <c r="K156" s="44"/>
      <c r="L156" s="44"/>
      <c r="M156" s="70">
        <v>15</v>
      </c>
      <c r="N156" s="44"/>
      <c r="O156" s="46"/>
      <c r="P156" s="46"/>
      <c r="Q156" s="4"/>
      <c r="R156" s="4"/>
      <c r="S156" s="4"/>
      <c r="T156" s="4"/>
      <c r="U156" s="4"/>
      <c r="V156" s="44"/>
      <c r="W156" s="44"/>
      <c r="X156" s="44"/>
      <c r="Y156" s="44"/>
      <c r="Z156" s="44"/>
      <c r="AA156" s="44"/>
      <c r="AB156" s="44"/>
      <c r="AC156" s="44"/>
      <c r="AD156" s="44"/>
      <c r="AE156" s="44"/>
      <c r="AF156" s="44"/>
      <c r="AG156" s="44"/>
      <c r="AH156" s="44"/>
      <c r="AI156" s="44"/>
      <c r="AJ156" s="4"/>
      <c r="AK156" s="4"/>
      <c r="AL156" s="4"/>
      <c r="AM156" s="4"/>
      <c r="AN156" s="4"/>
      <c r="AO156" s="4"/>
      <c r="AP156" s="4"/>
      <c r="AQ156" s="4"/>
      <c r="AR156" s="4"/>
      <c r="AS156" s="4"/>
      <c r="AT156" s="4"/>
      <c r="AU156" s="4"/>
      <c r="AV156" s="4"/>
      <c r="AW156" s="4"/>
    </row>
    <row r="157" spans="2:49" ht="23.25">
      <c r="B157" s="15">
        <f t="shared" si="1"/>
        <v>55</v>
      </c>
      <c r="C157" s="15">
        <v>3</v>
      </c>
      <c r="D157" s="16">
        <v>9</v>
      </c>
      <c r="E157" s="26">
        <v>7720</v>
      </c>
      <c r="F157" s="29"/>
      <c r="G157" s="74">
        <v>45064</v>
      </c>
      <c r="H157" s="44"/>
      <c r="I157" s="70">
        <v>17</v>
      </c>
      <c r="J157" s="68">
        <v>2</v>
      </c>
      <c r="K157" s="71">
        <v>18</v>
      </c>
      <c r="L157" s="70">
        <v>4</v>
      </c>
      <c r="M157" s="44"/>
      <c r="N157" s="44"/>
      <c r="O157" s="46"/>
      <c r="P157" s="46"/>
      <c r="Q157" s="4"/>
      <c r="R157" s="4"/>
      <c r="S157" s="4"/>
      <c r="T157" s="4"/>
      <c r="U157" s="4"/>
      <c r="V157" s="44"/>
      <c r="W157" s="44"/>
      <c r="X157" s="44"/>
      <c r="Y157" s="44"/>
      <c r="Z157" s="44"/>
      <c r="AA157" s="44"/>
      <c r="AB157" s="44"/>
      <c r="AC157" s="44"/>
      <c r="AD157" s="44"/>
      <c r="AE157" s="44"/>
      <c r="AF157" s="44"/>
      <c r="AG157" s="44"/>
      <c r="AH157" s="44"/>
      <c r="AI157" s="44"/>
      <c r="AJ157" s="4"/>
      <c r="AK157" s="4"/>
      <c r="AL157" s="4"/>
      <c r="AM157" s="4"/>
      <c r="AN157" s="4"/>
      <c r="AO157" s="4"/>
      <c r="AP157" s="4"/>
      <c r="AQ157" s="4"/>
      <c r="AR157" s="4"/>
      <c r="AS157" s="4"/>
      <c r="AT157" s="4"/>
      <c r="AU157" s="4"/>
      <c r="AV157" s="4"/>
      <c r="AW157" s="4"/>
    </row>
    <row r="158" spans="2:49" ht="23.25">
      <c r="B158" s="15">
        <f t="shared" si="1"/>
        <v>56</v>
      </c>
      <c r="C158" s="15">
        <v>3</v>
      </c>
      <c r="D158" s="16">
        <v>9</v>
      </c>
      <c r="E158" s="26">
        <v>5803</v>
      </c>
      <c r="F158" s="29"/>
      <c r="G158" s="74">
        <v>45222</v>
      </c>
      <c r="H158" s="44"/>
      <c r="I158" s="71">
        <v>16</v>
      </c>
      <c r="J158" s="44"/>
      <c r="K158" s="44"/>
      <c r="L158" s="44"/>
      <c r="M158" s="69">
        <v>10</v>
      </c>
      <c r="N158" s="44"/>
      <c r="O158" s="46"/>
      <c r="P158" s="46"/>
      <c r="Q158" s="4"/>
      <c r="R158" s="4"/>
      <c r="S158" s="4"/>
      <c r="T158" s="4"/>
      <c r="U158" s="4"/>
      <c r="V158" s="44"/>
      <c r="W158" s="44"/>
      <c r="X158" s="44"/>
      <c r="Y158" s="44"/>
      <c r="Z158" s="44"/>
      <c r="AA158" s="44"/>
      <c r="AB158" s="44"/>
      <c r="AC158" s="44"/>
      <c r="AD158" s="44"/>
      <c r="AE158" s="44"/>
      <c r="AF158" s="44"/>
      <c r="AG158" s="44"/>
      <c r="AH158" s="44"/>
      <c r="AI158" s="44"/>
      <c r="AJ158" s="4"/>
      <c r="AK158" s="4"/>
      <c r="AL158" s="4"/>
      <c r="AM158" s="4"/>
      <c r="AN158" s="4"/>
      <c r="AO158" s="4"/>
      <c r="AP158" s="4"/>
      <c r="AQ158" s="4"/>
      <c r="AR158" s="4"/>
      <c r="AS158" s="4"/>
      <c r="AT158" s="4"/>
      <c r="AU158" s="4"/>
      <c r="AV158" s="4"/>
      <c r="AW158" s="4"/>
    </row>
    <row r="159" spans="2:49" ht="23.25">
      <c r="B159" s="15">
        <f t="shared" si="1"/>
        <v>57</v>
      </c>
      <c r="C159" s="15">
        <v>3</v>
      </c>
      <c r="D159" s="16">
        <v>9</v>
      </c>
      <c r="E159" s="26">
        <v>11630</v>
      </c>
      <c r="F159" s="29"/>
      <c r="G159" s="74">
        <v>45142</v>
      </c>
      <c r="H159" s="44"/>
      <c r="I159" s="68">
        <v>2</v>
      </c>
      <c r="J159" s="71">
        <v>14</v>
      </c>
      <c r="K159" s="70">
        <v>4</v>
      </c>
      <c r="L159" s="71">
        <v>16</v>
      </c>
      <c r="M159" s="44"/>
      <c r="N159" s="44"/>
      <c r="O159" s="46"/>
      <c r="P159" s="46"/>
      <c r="Q159" s="4"/>
      <c r="R159" s="4"/>
      <c r="S159" s="4"/>
      <c r="T159" s="4"/>
      <c r="U159" s="4"/>
      <c r="V159" s="44"/>
      <c r="W159" s="44"/>
      <c r="X159" s="44"/>
      <c r="Y159" s="44"/>
      <c r="Z159" s="44"/>
      <c r="AA159" s="44"/>
      <c r="AB159" s="44"/>
      <c r="AC159" s="44"/>
      <c r="AD159" s="44"/>
      <c r="AE159" s="44"/>
      <c r="AF159" s="44"/>
      <c r="AG159" s="44"/>
      <c r="AH159" s="44"/>
      <c r="AI159" s="44"/>
      <c r="AJ159" s="4"/>
      <c r="AK159" s="4"/>
      <c r="AL159" s="4"/>
      <c r="AM159" s="4"/>
      <c r="AN159" s="4"/>
      <c r="AO159" s="4"/>
      <c r="AP159" s="4"/>
      <c r="AQ159" s="4"/>
      <c r="AR159" s="4"/>
      <c r="AS159" s="4"/>
      <c r="AT159" s="4"/>
      <c r="AU159" s="4"/>
      <c r="AV159" s="4"/>
      <c r="AW159" s="4"/>
    </row>
    <row r="160" spans="2:49" ht="23.25">
      <c r="B160" s="15">
        <f t="shared" si="1"/>
        <v>58</v>
      </c>
      <c r="C160" s="15">
        <v>3</v>
      </c>
      <c r="D160" s="16">
        <v>9</v>
      </c>
      <c r="E160" s="26">
        <v>3202</v>
      </c>
      <c r="F160" s="29"/>
      <c r="G160" s="74">
        <v>45156</v>
      </c>
      <c r="H160" s="44"/>
      <c r="I160" s="44"/>
      <c r="J160" s="44"/>
      <c r="K160" s="68">
        <v>2</v>
      </c>
      <c r="L160" s="70">
        <v>17</v>
      </c>
      <c r="M160" s="71">
        <v>8</v>
      </c>
      <c r="N160" s="44"/>
      <c r="O160" s="46"/>
      <c r="P160" s="46"/>
      <c r="Q160" s="4"/>
      <c r="R160" s="4"/>
      <c r="S160" s="4"/>
      <c r="T160" s="4"/>
      <c r="U160" s="4"/>
      <c r="V160" s="44"/>
      <c r="W160" s="44"/>
      <c r="X160" s="44"/>
      <c r="Y160" s="44"/>
      <c r="Z160" s="44"/>
      <c r="AA160" s="44"/>
      <c r="AB160" s="44"/>
      <c r="AC160" s="44"/>
      <c r="AD160" s="44"/>
      <c r="AE160" s="44"/>
      <c r="AF160" s="44"/>
      <c r="AG160" s="44"/>
      <c r="AH160" s="44"/>
      <c r="AI160" s="44"/>
      <c r="AJ160" s="4"/>
      <c r="AK160" s="4"/>
      <c r="AL160" s="4"/>
      <c r="AM160" s="4"/>
      <c r="AN160" s="4"/>
      <c r="AO160" s="4"/>
      <c r="AP160" s="4"/>
      <c r="AQ160" s="4"/>
      <c r="AR160" s="4"/>
      <c r="AS160" s="4"/>
      <c r="AT160" s="4"/>
      <c r="AU160" s="4"/>
      <c r="AV160" s="4"/>
      <c r="AW160" s="4"/>
    </row>
    <row r="161" spans="2:49" ht="23.25">
      <c r="B161" s="15">
        <f t="shared" si="1"/>
        <v>59</v>
      </c>
      <c r="C161" s="15">
        <v>3</v>
      </c>
      <c r="D161" s="16">
        <v>9</v>
      </c>
      <c r="E161" s="26">
        <v>1686</v>
      </c>
      <c r="F161" s="29"/>
      <c r="G161" s="74">
        <v>45050</v>
      </c>
      <c r="H161" s="44"/>
      <c r="I161" s="44"/>
      <c r="J161" s="70">
        <v>13</v>
      </c>
      <c r="K161" s="44"/>
      <c r="L161" s="71">
        <v>4</v>
      </c>
      <c r="M161" s="44"/>
      <c r="N161" s="44"/>
      <c r="O161" s="46"/>
      <c r="P161" s="46"/>
      <c r="Q161" s="4"/>
      <c r="R161" s="4"/>
      <c r="S161" s="4"/>
      <c r="T161" s="4"/>
      <c r="U161" s="4"/>
      <c r="V161" s="44"/>
      <c r="W161" s="44"/>
      <c r="X161" s="44"/>
      <c r="Y161" s="44"/>
      <c r="Z161" s="44"/>
      <c r="AA161" s="44"/>
      <c r="AB161" s="44"/>
      <c r="AC161" s="44"/>
      <c r="AD161" s="44"/>
      <c r="AE161" s="44"/>
      <c r="AF161" s="44"/>
      <c r="AG161" s="44"/>
      <c r="AH161" s="44"/>
      <c r="AI161" s="44"/>
      <c r="AJ161" s="4"/>
      <c r="AK161" s="4"/>
      <c r="AL161" s="4"/>
      <c r="AM161" s="4"/>
      <c r="AN161" s="4"/>
      <c r="AO161" s="4"/>
      <c r="AP161" s="4"/>
      <c r="AQ161" s="4"/>
      <c r="AR161" s="4"/>
      <c r="AS161" s="4"/>
      <c r="AT161" s="4"/>
      <c r="AU161" s="4"/>
      <c r="AV161" s="4"/>
      <c r="AW161" s="4"/>
    </row>
    <row r="162" spans="2:49" ht="23.25">
      <c r="B162" s="15">
        <f t="shared" si="1"/>
        <v>60</v>
      </c>
      <c r="C162" s="15">
        <v>3</v>
      </c>
      <c r="D162" s="16">
        <v>9</v>
      </c>
      <c r="E162" s="26">
        <v>860</v>
      </c>
      <c r="F162" s="29"/>
      <c r="G162" s="74">
        <v>45206</v>
      </c>
      <c r="H162" s="44"/>
      <c r="I162" s="69">
        <v>10</v>
      </c>
      <c r="J162" s="68">
        <v>12</v>
      </c>
      <c r="K162" s="69">
        <v>13</v>
      </c>
      <c r="L162" s="67">
        <v>11</v>
      </c>
      <c r="M162" s="69">
        <v>12</v>
      </c>
      <c r="N162" s="44"/>
      <c r="O162" s="46"/>
      <c r="P162" s="46"/>
      <c r="Q162" s="4"/>
      <c r="R162" s="4"/>
      <c r="S162" s="4"/>
      <c r="T162" s="4"/>
      <c r="U162" s="4"/>
      <c r="V162" s="44"/>
      <c r="W162" s="44"/>
      <c r="X162" s="44"/>
      <c r="Y162" s="44"/>
      <c r="Z162" s="44"/>
      <c r="AA162" s="44"/>
      <c r="AB162" s="44"/>
      <c r="AC162" s="44"/>
      <c r="AD162" s="44"/>
      <c r="AE162" s="44"/>
      <c r="AF162" s="44"/>
      <c r="AG162" s="44"/>
      <c r="AH162" s="44"/>
      <c r="AI162" s="44"/>
      <c r="AJ162" s="4"/>
      <c r="AK162" s="4"/>
      <c r="AL162" s="4"/>
      <c r="AM162" s="4"/>
      <c r="AN162" s="4"/>
      <c r="AO162" s="4"/>
      <c r="AP162" s="4"/>
      <c r="AQ162" s="4"/>
      <c r="AR162" s="4"/>
      <c r="AS162" s="4"/>
      <c r="AT162" s="4"/>
      <c r="AU162" s="4"/>
      <c r="AV162" s="4"/>
      <c r="AW162" s="4"/>
    </row>
    <row r="163" spans="2:49" ht="15.75">
      <c r="B163" s="4"/>
      <c r="C163" s="4"/>
      <c r="D163" s="4"/>
      <c r="E163" s="33"/>
      <c r="F163" s="5"/>
      <c r="G163" s="46"/>
      <c r="H163" s="46"/>
      <c r="I163" s="46"/>
      <c r="J163" s="46"/>
      <c r="K163" s="46"/>
      <c r="L163" s="46"/>
      <c r="M163" s="46"/>
      <c r="N163" s="46"/>
      <c r="O163" s="46"/>
      <c r="P163" s="46"/>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row>
    <row r="164" spans="2:49" ht="16.5" thickBot="1">
      <c r="B164" s="4"/>
      <c r="C164" s="4"/>
      <c r="D164" s="4"/>
      <c r="E164" s="33"/>
      <c r="F164" s="5"/>
      <c r="G164" s="46"/>
      <c r="H164" s="46"/>
      <c r="I164" s="46"/>
      <c r="J164" s="46"/>
      <c r="K164" s="46"/>
      <c r="L164" s="46"/>
      <c r="M164" s="46"/>
      <c r="N164" s="46"/>
      <c r="O164" s="46"/>
      <c r="P164" s="46"/>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row>
    <row r="165" spans="2:49" ht="20.25" thickTop="1" thickBot="1">
      <c r="B165" s="19" t="s">
        <v>94</v>
      </c>
      <c r="C165" s="9" t="s">
        <v>74</v>
      </c>
      <c r="D165" s="4"/>
      <c r="E165" s="33"/>
      <c r="F165" s="5"/>
      <c r="G165" s="45"/>
      <c r="H165" s="45"/>
      <c r="I165" s="45"/>
      <c r="J165" s="46"/>
      <c r="K165" s="46"/>
      <c r="L165" s="46"/>
      <c r="M165" s="46"/>
      <c r="N165" s="46"/>
      <c r="O165" s="46"/>
      <c r="P165" s="46"/>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row>
    <row r="166" spans="2:49" ht="16.5" thickTop="1">
      <c r="B166" s="18"/>
      <c r="C166" s="4"/>
      <c r="D166" s="4"/>
      <c r="E166" s="33"/>
      <c r="F166" s="5"/>
      <c r="G166" s="45"/>
      <c r="H166" s="45"/>
      <c r="I166" s="45"/>
      <c r="J166" s="46"/>
      <c r="K166" s="46"/>
      <c r="L166" s="46"/>
      <c r="M166" s="46"/>
      <c r="N166" s="46"/>
      <c r="O166" s="46"/>
      <c r="P166" s="46"/>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row>
    <row r="167" spans="2:49" ht="15.75">
      <c r="B167" s="18" t="s">
        <v>95</v>
      </c>
      <c r="C167" s="1"/>
      <c r="D167" s="1"/>
      <c r="E167" s="31"/>
      <c r="G167" s="46"/>
      <c r="H167" s="46"/>
      <c r="I167" s="46"/>
      <c r="J167" s="46"/>
      <c r="K167" s="46"/>
      <c r="L167" s="46"/>
      <c r="M167" s="46"/>
      <c r="N167" s="46"/>
      <c r="O167" s="46"/>
      <c r="P167" s="46"/>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row>
    <row r="168" spans="2:49" ht="15.75">
      <c r="B168" s="18"/>
      <c r="C168" s="1"/>
      <c r="D168" s="1"/>
      <c r="E168" s="31"/>
      <c r="G168" s="46"/>
      <c r="H168" s="46"/>
      <c r="I168" s="46"/>
      <c r="J168" s="46"/>
      <c r="K168" s="46"/>
      <c r="L168" s="46"/>
      <c r="M168" s="46"/>
      <c r="N168" s="46"/>
      <c r="O168" s="46"/>
      <c r="P168" s="46"/>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row>
    <row r="169" spans="2:49" ht="15.75">
      <c r="B169" s="18" t="s">
        <v>96</v>
      </c>
      <c r="C169" s="1"/>
      <c r="D169" s="1"/>
      <c r="E169" s="31"/>
      <c r="G169" s="46"/>
      <c r="H169" s="46"/>
      <c r="I169" s="46"/>
      <c r="J169" s="46"/>
      <c r="K169" s="46"/>
      <c r="L169" s="46"/>
      <c r="M169" s="46"/>
      <c r="N169" s="46"/>
      <c r="O169" s="46"/>
      <c r="P169" s="46"/>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row>
    <row r="170" spans="2:49" ht="15.75">
      <c r="B170" s="18"/>
      <c r="C170" s="64" t="s">
        <v>85</v>
      </c>
      <c r="D170" s="1"/>
      <c r="E170" s="31"/>
      <c r="G170" s="46"/>
      <c r="H170" s="46"/>
      <c r="I170" s="46"/>
      <c r="J170" s="46"/>
      <c r="K170" s="46"/>
      <c r="L170" s="46"/>
      <c r="M170" s="46"/>
      <c r="N170" s="46"/>
      <c r="O170" s="46"/>
      <c r="P170" s="46"/>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row>
    <row r="171" spans="2:49" ht="15.75">
      <c r="B171" s="18"/>
      <c r="C171" s="64" t="s">
        <v>97</v>
      </c>
      <c r="D171" s="1"/>
      <c r="E171" s="31"/>
      <c r="G171" s="46"/>
      <c r="H171" s="46"/>
      <c r="I171" s="46"/>
      <c r="J171" s="46"/>
      <c r="K171" s="46"/>
      <c r="L171" s="46"/>
      <c r="M171" s="46"/>
      <c r="N171" s="46"/>
      <c r="O171" s="46"/>
      <c r="P171" s="46"/>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row>
    <row r="172" spans="2:49" ht="16.5" thickBot="1">
      <c r="B172" s="4"/>
      <c r="C172" s="4"/>
      <c r="D172" s="4"/>
      <c r="E172" s="33"/>
      <c r="F172" s="5"/>
      <c r="G172" s="44"/>
      <c r="H172" s="44"/>
      <c r="I172" s="46"/>
      <c r="J172" s="46"/>
      <c r="K172" s="46"/>
      <c r="L172" s="46"/>
      <c r="M172" s="46"/>
      <c r="N172" s="46"/>
      <c r="O172" s="46"/>
      <c r="P172" s="46"/>
      <c r="Q172" s="44"/>
      <c r="R172" s="44"/>
      <c r="S172" s="44"/>
      <c r="T172" s="44"/>
      <c r="U172" s="44"/>
      <c r="V172" s="44"/>
      <c r="W172" s="44"/>
      <c r="X172" s="44"/>
      <c r="Y172" s="44"/>
      <c r="Z172" s="44"/>
      <c r="AA172" s="44"/>
      <c r="AB172" s="44"/>
      <c r="AC172" s="44"/>
      <c r="AD172" s="44"/>
      <c r="AE172" s="44"/>
      <c r="AF172" s="44"/>
      <c r="AG172" s="44"/>
      <c r="AH172" s="44"/>
      <c r="AI172" s="44"/>
      <c r="AJ172" s="4"/>
      <c r="AK172" s="4"/>
      <c r="AL172" s="4"/>
      <c r="AM172" s="4"/>
      <c r="AN172" s="4"/>
      <c r="AO172" s="4"/>
      <c r="AP172" s="4"/>
      <c r="AQ172" s="4"/>
      <c r="AR172" s="4"/>
      <c r="AS172" s="4"/>
      <c r="AT172" s="4"/>
      <c r="AU172" s="4"/>
      <c r="AV172" s="4"/>
      <c r="AW172" s="4"/>
    </row>
    <row r="173" spans="2:49" ht="25.5" customHeight="1" thickTop="1" thickBot="1">
      <c r="B173" s="17" t="s">
        <v>40</v>
      </c>
      <c r="C173" s="17" t="s">
        <v>70</v>
      </c>
      <c r="D173" s="17" t="s">
        <v>42</v>
      </c>
      <c r="E173" s="36" t="s">
        <v>43</v>
      </c>
      <c r="G173" s="49" t="s">
        <v>98</v>
      </c>
      <c r="H173" s="44"/>
      <c r="I173" s="46"/>
      <c r="J173" s="46"/>
      <c r="K173" s="46"/>
      <c r="L173" s="46"/>
      <c r="M173" s="46"/>
      <c r="N173" s="46"/>
      <c r="O173" s="46"/>
      <c r="P173" s="46"/>
      <c r="Q173" s="44"/>
      <c r="R173" s="44"/>
      <c r="S173" s="44"/>
      <c r="T173" s="44"/>
      <c r="U173" s="44"/>
      <c r="V173" s="44"/>
      <c r="W173" s="44"/>
      <c r="X173" s="44"/>
      <c r="Y173" s="44"/>
      <c r="Z173" s="44"/>
      <c r="AA173" s="44"/>
      <c r="AB173" s="44"/>
      <c r="AC173" s="44"/>
      <c r="AD173" s="44"/>
      <c r="AE173" s="44"/>
      <c r="AF173" s="44"/>
      <c r="AG173" s="44"/>
      <c r="AH173" s="44"/>
      <c r="AI173" s="44"/>
      <c r="AJ173" s="4"/>
      <c r="AK173" s="4"/>
      <c r="AL173" s="4"/>
      <c r="AM173" s="4"/>
      <c r="AN173" s="4"/>
      <c r="AO173" s="4"/>
      <c r="AP173" s="4"/>
      <c r="AQ173" s="4"/>
      <c r="AR173" s="4"/>
      <c r="AS173" s="4"/>
      <c r="AT173" s="4"/>
      <c r="AU173" s="4"/>
      <c r="AV173" s="4"/>
      <c r="AW173" s="4"/>
    </row>
    <row r="174" spans="2:49" ht="16.5" thickTop="1">
      <c r="B174" s="1"/>
      <c r="C174" s="1"/>
      <c r="D174" s="1"/>
      <c r="E174" s="31"/>
      <c r="H174" s="44"/>
      <c r="I174" s="46"/>
      <c r="J174" s="46"/>
      <c r="K174" s="46"/>
      <c r="L174" s="46"/>
      <c r="M174" s="46"/>
      <c r="N174" s="46"/>
      <c r="O174" s="46"/>
      <c r="P174" s="46"/>
      <c r="Q174" s="44"/>
      <c r="R174" s="44"/>
      <c r="S174" s="44"/>
      <c r="T174" s="44"/>
      <c r="U174" s="44"/>
      <c r="V174" s="44"/>
      <c r="W174" s="44"/>
      <c r="X174" s="44"/>
      <c r="Y174" s="44"/>
      <c r="Z174" s="44"/>
      <c r="AA174" s="44"/>
      <c r="AB174" s="44"/>
      <c r="AC174" s="44"/>
      <c r="AD174" s="44"/>
      <c r="AE174" s="44"/>
      <c r="AF174" s="44"/>
      <c r="AG174" s="44"/>
      <c r="AH174" s="44"/>
      <c r="AI174" s="44"/>
      <c r="AJ174" s="4"/>
      <c r="AK174" s="4"/>
      <c r="AL174" s="4"/>
      <c r="AM174" s="4"/>
      <c r="AN174" s="4"/>
      <c r="AO174" s="4"/>
      <c r="AP174" s="4"/>
      <c r="AQ174" s="4"/>
      <c r="AR174" s="4"/>
      <c r="AS174" s="4"/>
      <c r="AT174" s="4"/>
      <c r="AU174" s="4"/>
      <c r="AV174" s="4"/>
      <c r="AW174" s="4"/>
    </row>
    <row r="175" spans="2:49" ht="23.25">
      <c r="B175" s="15" t="s">
        <v>99</v>
      </c>
      <c r="C175" s="15">
        <v>4</v>
      </c>
      <c r="D175" s="16">
        <v>0</v>
      </c>
      <c r="E175" s="26">
        <v>10</v>
      </c>
      <c r="F175" s="29"/>
      <c r="G175" s="62" t="s">
        <v>100</v>
      </c>
      <c r="H175" s="44"/>
      <c r="I175" s="46"/>
      <c r="J175" s="46"/>
      <c r="K175" s="46"/>
      <c r="L175" s="46"/>
      <c r="M175" s="46"/>
      <c r="N175" s="46"/>
      <c r="O175" s="46"/>
      <c r="P175" s="46"/>
      <c r="Q175" s="44"/>
      <c r="R175" s="44"/>
      <c r="S175" s="44"/>
      <c r="T175" s="44"/>
      <c r="U175" s="44"/>
      <c r="V175" s="44"/>
      <c r="W175" s="44"/>
      <c r="X175" s="44"/>
      <c r="Y175" s="44"/>
      <c r="Z175" s="44"/>
      <c r="AA175" s="44"/>
      <c r="AB175" s="44"/>
      <c r="AC175" s="44"/>
      <c r="AD175" s="44"/>
      <c r="AE175" s="44"/>
      <c r="AF175" s="44"/>
      <c r="AG175" s="44"/>
      <c r="AH175" s="44"/>
      <c r="AI175" s="44"/>
      <c r="AJ175" s="4"/>
      <c r="AK175" s="4"/>
      <c r="AL175" s="4"/>
      <c r="AM175" s="4"/>
      <c r="AN175" s="4"/>
      <c r="AO175" s="4"/>
      <c r="AP175" s="4"/>
      <c r="AQ175" s="4"/>
      <c r="AR175" s="4"/>
      <c r="AS175" s="4"/>
      <c r="AT175" s="4"/>
      <c r="AU175" s="4"/>
      <c r="AV175" s="4"/>
      <c r="AW175" s="4"/>
    </row>
    <row r="176" spans="2:49" ht="15.75">
      <c r="B176" s="1"/>
      <c r="C176" s="1"/>
      <c r="D176" s="1"/>
      <c r="E176" s="31"/>
      <c r="G176" s="48"/>
      <c r="H176" s="44"/>
      <c r="I176" s="46"/>
      <c r="J176" s="46"/>
      <c r="K176" s="46"/>
      <c r="L176" s="46"/>
      <c r="M176" s="46"/>
      <c r="N176" s="46"/>
      <c r="O176" s="46"/>
      <c r="P176" s="46"/>
      <c r="Q176" s="44"/>
      <c r="R176" s="44"/>
      <c r="S176" s="44"/>
      <c r="T176" s="44"/>
      <c r="U176" s="44"/>
      <c r="V176" s="44"/>
      <c r="W176" s="44"/>
      <c r="X176" s="44"/>
      <c r="Y176" s="44"/>
      <c r="Z176" s="44"/>
      <c r="AA176" s="44"/>
      <c r="AB176" s="44"/>
      <c r="AC176" s="44"/>
      <c r="AD176" s="44"/>
      <c r="AE176" s="44"/>
      <c r="AF176" s="44"/>
      <c r="AG176" s="44"/>
      <c r="AH176" s="44"/>
      <c r="AI176" s="44"/>
      <c r="AJ176" s="4"/>
      <c r="AK176" s="4"/>
      <c r="AL176" s="4"/>
      <c r="AM176" s="4"/>
      <c r="AN176" s="4"/>
      <c r="AO176" s="4"/>
      <c r="AP176" s="4"/>
      <c r="AQ176" s="4"/>
      <c r="AR176" s="4"/>
      <c r="AS176" s="4"/>
      <c r="AT176" s="4"/>
      <c r="AU176" s="4"/>
      <c r="AV176" s="4"/>
      <c r="AW176" s="4"/>
    </row>
    <row r="177" spans="2:49" ht="23.25">
      <c r="B177" s="15">
        <v>61</v>
      </c>
      <c r="C177" s="15">
        <v>4</v>
      </c>
      <c r="D177" s="16">
        <v>10</v>
      </c>
      <c r="E177" s="26">
        <v>292</v>
      </c>
      <c r="F177" s="29"/>
      <c r="G177" s="62" t="s">
        <v>101</v>
      </c>
      <c r="H177" s="44"/>
      <c r="I177" s="46"/>
      <c r="J177" s="46"/>
      <c r="K177" s="46"/>
      <c r="L177" s="46"/>
      <c r="M177" s="46"/>
      <c r="N177" s="46"/>
      <c r="O177" s="46"/>
      <c r="P177" s="46"/>
      <c r="Q177" s="44"/>
      <c r="R177" s="44"/>
      <c r="S177" s="44"/>
      <c r="T177" s="44"/>
      <c r="U177" s="44"/>
      <c r="V177" s="44"/>
      <c r="W177" s="44"/>
      <c r="X177" s="44"/>
      <c r="Y177" s="44"/>
      <c r="Z177" s="44"/>
      <c r="AA177" s="44"/>
      <c r="AB177" s="44"/>
      <c r="AC177" s="44"/>
      <c r="AD177" s="44"/>
      <c r="AE177" s="44"/>
      <c r="AF177" s="44"/>
      <c r="AG177" s="44"/>
      <c r="AH177" s="44"/>
      <c r="AI177" s="44"/>
      <c r="AJ177" s="4"/>
      <c r="AK177" s="4"/>
      <c r="AL177" s="4"/>
      <c r="AM177" s="4"/>
      <c r="AN177" s="4"/>
      <c r="AO177" s="4"/>
      <c r="AP177" s="4"/>
      <c r="AQ177" s="4"/>
      <c r="AR177" s="4"/>
      <c r="AS177" s="4"/>
      <c r="AT177" s="4"/>
      <c r="AU177" s="4"/>
      <c r="AV177" s="4"/>
      <c r="AW177" s="4"/>
    </row>
    <row r="178" spans="2:49" ht="23.25">
      <c r="B178" s="15">
        <f t="shared" ref="B178:B196" si="2">B177+1</f>
        <v>62</v>
      </c>
      <c r="C178" s="15">
        <v>4</v>
      </c>
      <c r="D178" s="16">
        <v>10</v>
      </c>
      <c r="E178" s="26">
        <v>142</v>
      </c>
      <c r="F178" s="29"/>
      <c r="G178" s="62" t="s">
        <v>102</v>
      </c>
      <c r="H178" s="44"/>
      <c r="I178" s="46"/>
      <c r="J178" s="46"/>
      <c r="K178" s="46"/>
      <c r="L178" s="46"/>
      <c r="M178" s="46"/>
      <c r="N178" s="46"/>
      <c r="O178" s="46"/>
      <c r="P178" s="46"/>
      <c r="Q178" s="44"/>
      <c r="R178" s="44"/>
      <c r="S178" s="44"/>
      <c r="T178" s="44"/>
      <c r="U178" s="44"/>
      <c r="V178" s="44"/>
      <c r="W178" s="44"/>
      <c r="X178" s="44"/>
      <c r="Y178" s="44"/>
      <c r="Z178" s="44"/>
      <c r="AA178" s="44"/>
      <c r="AB178" s="44"/>
      <c r="AC178" s="44"/>
      <c r="AD178" s="44"/>
      <c r="AE178" s="44"/>
      <c r="AF178" s="44"/>
      <c r="AG178" s="44"/>
      <c r="AH178" s="44"/>
      <c r="AI178" s="44"/>
      <c r="AJ178" s="4"/>
      <c r="AK178" s="4"/>
      <c r="AL178" s="4"/>
      <c r="AM178" s="4"/>
      <c r="AN178" s="4"/>
      <c r="AO178" s="4"/>
      <c r="AP178" s="4"/>
      <c r="AQ178" s="4"/>
      <c r="AR178" s="4"/>
      <c r="AS178" s="4"/>
      <c r="AT178" s="4"/>
      <c r="AU178" s="4"/>
      <c r="AV178" s="4"/>
      <c r="AW178" s="4"/>
    </row>
    <row r="179" spans="2:49" ht="23.25">
      <c r="B179" s="15">
        <f t="shared" si="2"/>
        <v>63</v>
      </c>
      <c r="C179" s="15">
        <v>4</v>
      </c>
      <c r="D179" s="16">
        <v>10</v>
      </c>
      <c r="E179" s="26">
        <v>175</v>
      </c>
      <c r="F179" s="29"/>
      <c r="G179" s="62" t="s">
        <v>103</v>
      </c>
      <c r="H179" s="44"/>
      <c r="I179" s="46"/>
      <c r="J179" s="46"/>
      <c r="K179" s="46"/>
      <c r="L179" s="46"/>
      <c r="M179" s="46"/>
      <c r="N179" s="46"/>
      <c r="O179" s="46"/>
      <c r="P179" s="46"/>
      <c r="Q179" s="44"/>
      <c r="R179" s="44"/>
      <c r="S179" s="44"/>
      <c r="T179" s="44"/>
      <c r="U179" s="44"/>
      <c r="V179" s="44"/>
      <c r="W179" s="44"/>
      <c r="X179" s="44"/>
      <c r="Y179" s="44"/>
      <c r="Z179" s="44"/>
      <c r="AA179" s="44"/>
      <c r="AB179" s="44"/>
      <c r="AC179" s="44"/>
      <c r="AD179" s="44"/>
      <c r="AE179" s="44"/>
      <c r="AF179" s="44"/>
      <c r="AG179" s="44"/>
      <c r="AH179" s="44"/>
      <c r="AI179" s="44"/>
      <c r="AJ179" s="4"/>
      <c r="AK179" s="4"/>
      <c r="AL179" s="4"/>
      <c r="AM179" s="4"/>
      <c r="AN179" s="4"/>
      <c r="AO179" s="4"/>
      <c r="AP179" s="4"/>
      <c r="AQ179" s="4"/>
      <c r="AR179" s="4"/>
      <c r="AS179" s="4"/>
      <c r="AT179" s="4"/>
      <c r="AU179" s="4"/>
      <c r="AV179" s="4"/>
      <c r="AW179" s="4"/>
    </row>
    <row r="180" spans="2:49" ht="23.25">
      <c r="B180" s="15">
        <f t="shared" si="2"/>
        <v>64</v>
      </c>
      <c r="C180" s="15">
        <v>4</v>
      </c>
      <c r="D180" s="16">
        <v>10</v>
      </c>
      <c r="E180" s="26">
        <v>71</v>
      </c>
      <c r="F180" s="29"/>
      <c r="G180" s="62" t="s">
        <v>104</v>
      </c>
      <c r="H180" s="44"/>
      <c r="I180" s="46"/>
      <c r="J180" s="46"/>
      <c r="K180" s="46"/>
      <c r="L180" s="46"/>
      <c r="M180" s="46"/>
      <c r="N180" s="46"/>
      <c r="O180" s="46"/>
      <c r="P180" s="46"/>
      <c r="Q180" s="44"/>
      <c r="R180" s="44"/>
      <c r="S180" s="44"/>
      <c r="T180" s="44"/>
      <c r="U180" s="44"/>
      <c r="V180" s="44"/>
      <c r="W180" s="44"/>
      <c r="X180" s="44"/>
      <c r="Y180" s="44"/>
      <c r="Z180" s="44"/>
      <c r="AA180" s="44"/>
      <c r="AB180" s="44"/>
      <c r="AC180" s="44"/>
      <c r="AD180" s="44"/>
      <c r="AE180" s="44"/>
      <c r="AF180" s="44"/>
      <c r="AG180" s="44"/>
      <c r="AH180" s="44"/>
      <c r="AI180" s="44"/>
      <c r="AJ180" s="4"/>
      <c r="AK180" s="4"/>
      <c r="AL180" s="4"/>
      <c r="AM180" s="4"/>
      <c r="AN180" s="4"/>
      <c r="AO180" s="4"/>
      <c r="AP180" s="4"/>
      <c r="AQ180" s="4"/>
      <c r="AR180" s="4"/>
      <c r="AS180" s="4"/>
      <c r="AT180" s="4"/>
      <c r="AU180" s="4"/>
      <c r="AV180" s="4"/>
      <c r="AW180" s="4"/>
    </row>
    <row r="181" spans="2:49" ht="23.25">
      <c r="B181" s="15">
        <f t="shared" si="2"/>
        <v>65</v>
      </c>
      <c r="C181" s="15">
        <v>4</v>
      </c>
      <c r="D181" s="16">
        <v>10</v>
      </c>
      <c r="E181" s="26">
        <v>408</v>
      </c>
      <c r="F181" s="29"/>
      <c r="G181" s="62" t="s">
        <v>105</v>
      </c>
      <c r="H181" s="44"/>
      <c r="I181" s="46"/>
      <c r="J181" s="46"/>
      <c r="K181" s="46"/>
      <c r="L181" s="46"/>
      <c r="M181" s="46"/>
      <c r="N181" s="46"/>
      <c r="O181" s="46"/>
      <c r="P181" s="46"/>
      <c r="Q181" s="44"/>
      <c r="R181" s="44"/>
      <c r="S181" s="44"/>
      <c r="T181" s="44"/>
      <c r="U181" s="44"/>
      <c r="V181" s="44"/>
      <c r="W181" s="44"/>
      <c r="X181" s="44"/>
      <c r="Y181" s="44"/>
      <c r="Z181" s="44"/>
      <c r="AA181" s="44"/>
      <c r="AB181" s="44"/>
      <c r="AC181" s="44"/>
      <c r="AD181" s="44"/>
      <c r="AE181" s="44"/>
      <c r="AF181" s="44"/>
      <c r="AG181" s="44"/>
      <c r="AH181" s="44"/>
      <c r="AI181" s="44"/>
      <c r="AJ181" s="4"/>
      <c r="AK181" s="4"/>
      <c r="AL181" s="4"/>
      <c r="AM181" s="4"/>
      <c r="AN181" s="4"/>
      <c r="AO181" s="4"/>
      <c r="AP181" s="4"/>
      <c r="AQ181" s="4"/>
      <c r="AR181" s="4"/>
      <c r="AS181" s="4"/>
      <c r="AT181" s="4"/>
      <c r="AU181" s="4"/>
      <c r="AV181" s="4"/>
      <c r="AW181" s="4"/>
    </row>
    <row r="182" spans="2:49" ht="23.25">
      <c r="B182" s="15">
        <f t="shared" si="2"/>
        <v>66</v>
      </c>
      <c r="C182" s="15">
        <v>4</v>
      </c>
      <c r="D182" s="16">
        <v>10</v>
      </c>
      <c r="E182" s="26">
        <v>6</v>
      </c>
      <c r="F182" s="29"/>
      <c r="G182" s="62" t="s">
        <v>106</v>
      </c>
      <c r="H182" s="44"/>
      <c r="I182" s="46"/>
      <c r="J182" s="46"/>
      <c r="K182" s="46"/>
      <c r="L182" s="46"/>
      <c r="M182" s="46"/>
      <c r="N182" s="46"/>
      <c r="O182" s="46"/>
      <c r="P182" s="46"/>
      <c r="Q182" s="44"/>
      <c r="R182" s="44"/>
      <c r="S182" s="44"/>
      <c r="T182" s="44"/>
      <c r="U182" s="44"/>
      <c r="V182" s="44"/>
      <c r="W182" s="44"/>
      <c r="X182" s="44"/>
      <c r="Y182" s="44"/>
      <c r="Z182" s="44"/>
      <c r="AA182" s="44"/>
      <c r="AB182" s="44"/>
      <c r="AC182" s="44"/>
      <c r="AD182" s="44"/>
      <c r="AE182" s="44"/>
      <c r="AF182" s="44"/>
      <c r="AG182" s="44"/>
      <c r="AH182" s="44"/>
      <c r="AI182" s="44"/>
      <c r="AJ182" s="4"/>
      <c r="AK182" s="4"/>
      <c r="AL182" s="4"/>
      <c r="AM182" s="4"/>
      <c r="AN182" s="4"/>
      <c r="AO182" s="4"/>
      <c r="AP182" s="4"/>
      <c r="AQ182" s="4"/>
      <c r="AR182" s="4"/>
      <c r="AS182" s="4"/>
      <c r="AT182" s="4"/>
      <c r="AU182" s="4"/>
      <c r="AV182" s="4"/>
      <c r="AW182" s="4"/>
    </row>
    <row r="183" spans="2:49" ht="23.25">
      <c r="B183" s="15">
        <f t="shared" si="2"/>
        <v>67</v>
      </c>
      <c r="C183" s="15">
        <v>4</v>
      </c>
      <c r="D183" s="16">
        <v>10</v>
      </c>
      <c r="E183" s="26">
        <v>0</v>
      </c>
      <c r="F183" s="29"/>
      <c r="G183" s="62" t="s">
        <v>107</v>
      </c>
      <c r="H183" s="44"/>
      <c r="I183" s="46"/>
      <c r="J183" s="46"/>
      <c r="K183" s="46"/>
      <c r="L183" s="46"/>
      <c r="M183" s="46"/>
      <c r="N183" s="46"/>
      <c r="O183" s="46"/>
      <c r="P183" s="46"/>
      <c r="Q183" s="44"/>
      <c r="R183" s="44"/>
      <c r="S183" s="44"/>
      <c r="T183" s="44"/>
      <c r="U183" s="44"/>
      <c r="V183" s="44"/>
      <c r="W183" s="44"/>
      <c r="X183" s="44"/>
      <c r="Y183" s="44"/>
      <c r="Z183" s="44"/>
      <c r="AA183" s="44"/>
      <c r="AB183" s="44"/>
      <c r="AC183" s="44"/>
      <c r="AD183" s="44"/>
      <c r="AE183" s="44"/>
      <c r="AF183" s="44"/>
      <c r="AG183" s="44"/>
      <c r="AH183" s="44"/>
      <c r="AI183" s="44"/>
      <c r="AJ183" s="4"/>
      <c r="AK183" s="4"/>
      <c r="AL183" s="4"/>
      <c r="AM183" s="4"/>
      <c r="AN183" s="4"/>
      <c r="AO183" s="4"/>
      <c r="AP183" s="4"/>
      <c r="AQ183" s="4"/>
      <c r="AR183" s="4"/>
      <c r="AS183" s="4"/>
      <c r="AT183" s="4"/>
      <c r="AU183" s="4"/>
      <c r="AV183" s="4"/>
      <c r="AW183" s="4"/>
    </row>
    <row r="184" spans="2:49" ht="23.25">
      <c r="B184" s="15">
        <f t="shared" si="2"/>
        <v>68</v>
      </c>
      <c r="C184" s="15">
        <v>4</v>
      </c>
      <c r="D184" s="16">
        <v>10</v>
      </c>
      <c r="E184" s="26">
        <v>7</v>
      </c>
      <c r="F184" s="29"/>
      <c r="G184" s="62" t="s">
        <v>108</v>
      </c>
      <c r="H184" s="44"/>
      <c r="I184" s="46"/>
      <c r="J184" s="46"/>
      <c r="K184" s="46"/>
      <c r="L184" s="46"/>
      <c r="M184" s="46"/>
      <c r="N184" s="46"/>
      <c r="O184" s="46"/>
      <c r="P184" s="46"/>
      <c r="Q184" s="44"/>
      <c r="R184" s="44"/>
      <c r="S184" s="44"/>
      <c r="T184" s="44"/>
      <c r="U184" s="44"/>
      <c r="V184" s="44"/>
      <c r="W184" s="44"/>
      <c r="X184" s="44"/>
      <c r="Y184" s="44"/>
      <c r="Z184" s="44"/>
      <c r="AA184" s="44"/>
      <c r="AB184" s="44"/>
      <c r="AC184" s="44"/>
      <c r="AD184" s="44"/>
      <c r="AE184" s="44"/>
      <c r="AF184" s="44"/>
      <c r="AG184" s="44"/>
      <c r="AH184" s="44"/>
      <c r="AI184" s="44"/>
      <c r="AJ184" s="4"/>
      <c r="AK184" s="4"/>
      <c r="AL184" s="4"/>
      <c r="AM184" s="4"/>
      <c r="AN184" s="4"/>
      <c r="AO184" s="4"/>
      <c r="AP184" s="4"/>
      <c r="AQ184" s="4"/>
      <c r="AR184" s="4"/>
      <c r="AS184" s="4"/>
      <c r="AT184" s="4"/>
      <c r="AU184" s="4"/>
      <c r="AV184" s="4"/>
      <c r="AW184" s="4"/>
    </row>
    <row r="185" spans="2:49" ht="23.25">
      <c r="B185" s="15">
        <f t="shared" si="2"/>
        <v>69</v>
      </c>
      <c r="C185" s="15">
        <v>4</v>
      </c>
      <c r="D185" s="16">
        <v>10</v>
      </c>
      <c r="E185" s="26">
        <v>177</v>
      </c>
      <c r="F185" s="29"/>
      <c r="G185" s="62" t="s">
        <v>109</v>
      </c>
      <c r="H185" s="44"/>
      <c r="I185" s="46"/>
      <c r="J185" s="46"/>
      <c r="K185" s="46"/>
      <c r="L185" s="46"/>
      <c r="M185" s="46"/>
      <c r="N185" s="46"/>
      <c r="O185" s="46"/>
      <c r="P185" s="46"/>
      <c r="Q185" s="44"/>
      <c r="R185" s="44"/>
      <c r="S185" s="44"/>
      <c r="T185" s="44"/>
      <c r="U185" s="44"/>
      <c r="V185" s="44"/>
      <c r="W185" s="44"/>
      <c r="X185" s="44"/>
      <c r="Y185" s="44"/>
      <c r="Z185" s="44"/>
      <c r="AA185" s="44"/>
      <c r="AB185" s="44"/>
      <c r="AC185" s="44"/>
      <c r="AD185" s="44"/>
      <c r="AE185" s="44"/>
      <c r="AF185" s="44"/>
      <c r="AG185" s="44"/>
      <c r="AH185" s="44"/>
      <c r="AI185" s="44"/>
      <c r="AJ185" s="4"/>
      <c r="AK185" s="4"/>
      <c r="AL185" s="4"/>
      <c r="AM185" s="4"/>
      <c r="AN185" s="4"/>
      <c r="AO185" s="4"/>
      <c r="AP185" s="4"/>
      <c r="AQ185" s="4"/>
      <c r="AR185" s="4"/>
      <c r="AS185" s="4"/>
      <c r="AT185" s="4"/>
      <c r="AU185" s="4"/>
      <c r="AV185" s="4"/>
      <c r="AW185" s="4"/>
    </row>
    <row r="186" spans="2:49" ht="23.25">
      <c r="B186" s="15">
        <f t="shared" si="2"/>
        <v>70</v>
      </c>
      <c r="C186" s="15">
        <v>4</v>
      </c>
      <c r="D186" s="16">
        <v>10</v>
      </c>
      <c r="E186" s="26">
        <v>106</v>
      </c>
      <c r="F186" s="29"/>
      <c r="G186" s="62" t="s">
        <v>110</v>
      </c>
      <c r="H186" s="44"/>
      <c r="I186" s="46"/>
      <c r="J186" s="46"/>
      <c r="K186" s="46"/>
      <c r="L186" s="46"/>
      <c r="M186" s="46"/>
      <c r="N186" s="46"/>
      <c r="O186" s="46"/>
      <c r="P186" s="46"/>
      <c r="Q186" s="44"/>
      <c r="R186" s="44"/>
      <c r="S186" s="44"/>
      <c r="T186" s="44"/>
      <c r="U186" s="44"/>
      <c r="V186" s="44"/>
      <c r="W186" s="44"/>
      <c r="X186" s="44"/>
      <c r="Y186" s="44"/>
      <c r="Z186" s="44"/>
      <c r="AA186" s="44"/>
      <c r="AB186" s="44"/>
      <c r="AC186" s="44"/>
      <c r="AD186" s="44"/>
      <c r="AE186" s="44"/>
      <c r="AF186" s="44"/>
      <c r="AG186" s="44"/>
      <c r="AH186" s="44"/>
      <c r="AI186" s="44"/>
      <c r="AJ186" s="4"/>
      <c r="AK186" s="4"/>
      <c r="AL186" s="4"/>
      <c r="AM186" s="4"/>
      <c r="AN186" s="4"/>
      <c r="AO186" s="4"/>
      <c r="AP186" s="4"/>
      <c r="AQ186" s="4"/>
      <c r="AR186" s="4"/>
      <c r="AS186" s="4"/>
      <c r="AT186" s="4"/>
      <c r="AU186" s="4"/>
      <c r="AV186" s="4"/>
      <c r="AW186" s="4"/>
    </row>
    <row r="187" spans="2:49" ht="23.25">
      <c r="B187" s="15">
        <f t="shared" si="2"/>
        <v>71</v>
      </c>
      <c r="C187" s="15">
        <v>4</v>
      </c>
      <c r="D187" s="16">
        <v>10</v>
      </c>
      <c r="E187" s="26">
        <v>0</v>
      </c>
      <c r="F187" s="29"/>
      <c r="G187" s="62" t="s">
        <v>111</v>
      </c>
      <c r="H187" s="44"/>
      <c r="I187" s="46"/>
      <c r="J187" s="46"/>
      <c r="K187" s="46"/>
      <c r="L187" s="46"/>
      <c r="M187" s="46"/>
      <c r="N187" s="46"/>
      <c r="O187" s="46"/>
      <c r="P187" s="46"/>
      <c r="Q187" s="44"/>
      <c r="R187" s="44"/>
      <c r="S187" s="44"/>
      <c r="T187" s="44"/>
      <c r="U187" s="44"/>
      <c r="V187" s="44"/>
      <c r="W187" s="44"/>
      <c r="X187" s="44"/>
      <c r="Y187" s="44"/>
      <c r="Z187" s="44"/>
      <c r="AA187" s="44"/>
      <c r="AB187" s="44"/>
      <c r="AC187" s="44"/>
      <c r="AD187" s="44"/>
      <c r="AE187" s="44"/>
      <c r="AF187" s="44"/>
      <c r="AG187" s="44"/>
      <c r="AH187" s="44"/>
      <c r="AI187" s="44"/>
      <c r="AJ187" s="4"/>
      <c r="AK187" s="4"/>
      <c r="AL187" s="4"/>
      <c r="AM187" s="4"/>
      <c r="AN187" s="4"/>
      <c r="AO187" s="4"/>
      <c r="AP187" s="4"/>
      <c r="AQ187" s="4"/>
      <c r="AR187" s="4"/>
      <c r="AS187" s="4"/>
      <c r="AT187" s="4"/>
      <c r="AU187" s="4"/>
      <c r="AV187" s="4"/>
      <c r="AW187" s="4"/>
    </row>
    <row r="188" spans="2:49" ht="23.25">
      <c r="B188" s="15">
        <f t="shared" si="2"/>
        <v>72</v>
      </c>
      <c r="C188" s="15">
        <v>4</v>
      </c>
      <c r="D188" s="16">
        <v>10</v>
      </c>
      <c r="E188" s="26">
        <v>3</v>
      </c>
      <c r="F188" s="29"/>
      <c r="G188" s="62" t="s">
        <v>112</v>
      </c>
      <c r="H188" s="44"/>
      <c r="I188" s="46"/>
      <c r="J188" s="46"/>
      <c r="K188" s="46"/>
      <c r="L188" s="46"/>
      <c r="M188" s="46"/>
      <c r="N188" s="46"/>
      <c r="O188" s="46"/>
      <c r="P188" s="46"/>
      <c r="Q188" s="44"/>
      <c r="R188" s="44"/>
      <c r="S188" s="44"/>
      <c r="T188" s="44"/>
      <c r="U188" s="44"/>
      <c r="V188" s="44"/>
      <c r="W188" s="44"/>
      <c r="X188" s="44"/>
      <c r="Y188" s="44"/>
      <c r="Z188" s="44"/>
      <c r="AA188" s="44"/>
      <c r="AB188" s="44"/>
      <c r="AC188" s="44"/>
      <c r="AD188" s="44"/>
      <c r="AE188" s="44"/>
      <c r="AF188" s="44"/>
      <c r="AG188" s="44"/>
      <c r="AH188" s="44"/>
      <c r="AI188" s="44"/>
      <c r="AJ188" s="4"/>
      <c r="AK188" s="4"/>
      <c r="AL188" s="4"/>
      <c r="AM188" s="4"/>
      <c r="AN188" s="4"/>
      <c r="AO188" s="4"/>
      <c r="AP188" s="4"/>
      <c r="AQ188" s="4"/>
      <c r="AR188" s="4"/>
      <c r="AS188" s="4"/>
      <c r="AT188" s="4"/>
      <c r="AU188" s="4"/>
      <c r="AV188" s="4"/>
      <c r="AW188" s="4"/>
    </row>
    <row r="189" spans="2:49" ht="23.25">
      <c r="B189" s="15">
        <f t="shared" si="2"/>
        <v>73</v>
      </c>
      <c r="C189" s="15">
        <v>4</v>
      </c>
      <c r="D189" s="16">
        <v>10</v>
      </c>
      <c r="E189" s="26">
        <v>9</v>
      </c>
      <c r="F189" s="29"/>
      <c r="G189" s="62" t="s">
        <v>113</v>
      </c>
      <c r="H189" s="44"/>
      <c r="I189" s="46"/>
      <c r="J189" s="46"/>
      <c r="K189" s="46"/>
      <c r="L189" s="46"/>
      <c r="M189" s="46"/>
      <c r="N189" s="46"/>
      <c r="O189" s="46"/>
      <c r="P189" s="46"/>
      <c r="Q189" s="44"/>
      <c r="R189" s="44"/>
      <c r="S189" s="44"/>
      <c r="T189" s="44"/>
      <c r="U189" s="44"/>
      <c r="V189" s="44"/>
      <c r="W189" s="44"/>
      <c r="X189" s="44"/>
      <c r="Y189" s="44"/>
      <c r="Z189" s="44"/>
      <c r="AA189" s="44"/>
      <c r="AB189" s="44"/>
      <c r="AC189" s="44"/>
      <c r="AD189" s="44"/>
      <c r="AE189" s="44"/>
      <c r="AF189" s="44"/>
      <c r="AG189" s="44"/>
      <c r="AH189" s="44"/>
      <c r="AI189" s="44"/>
      <c r="AJ189" s="4"/>
      <c r="AK189" s="4"/>
      <c r="AL189" s="4"/>
      <c r="AM189" s="4"/>
      <c r="AN189" s="4"/>
      <c r="AO189" s="4"/>
      <c r="AP189" s="4"/>
      <c r="AQ189" s="4"/>
      <c r="AR189" s="4"/>
      <c r="AS189" s="4"/>
      <c r="AT189" s="4"/>
      <c r="AU189" s="4"/>
      <c r="AV189" s="4"/>
      <c r="AW189" s="4"/>
    </row>
    <row r="190" spans="2:49" ht="23.25">
      <c r="B190" s="15">
        <f t="shared" si="2"/>
        <v>74</v>
      </c>
      <c r="C190" s="15">
        <v>4</v>
      </c>
      <c r="D190" s="16">
        <v>10</v>
      </c>
      <c r="E190" s="26">
        <v>117</v>
      </c>
      <c r="F190" s="29"/>
      <c r="G190" s="62" t="s">
        <v>114</v>
      </c>
      <c r="H190" s="44"/>
      <c r="I190" s="46"/>
      <c r="J190" s="46"/>
      <c r="K190" s="46"/>
      <c r="L190" s="46"/>
      <c r="M190" s="46"/>
      <c r="N190" s="46"/>
      <c r="O190" s="46"/>
      <c r="P190" s="46"/>
      <c r="Q190" s="44"/>
      <c r="R190" s="44"/>
      <c r="S190" s="44"/>
      <c r="T190" s="44"/>
      <c r="U190" s="44"/>
      <c r="V190" s="44"/>
      <c r="W190" s="44"/>
      <c r="X190" s="44"/>
      <c r="Y190" s="44"/>
      <c r="Z190" s="44"/>
      <c r="AA190" s="44"/>
      <c r="AB190" s="44"/>
      <c r="AC190" s="44"/>
      <c r="AD190" s="44"/>
      <c r="AE190" s="44"/>
      <c r="AF190" s="44"/>
      <c r="AG190" s="44"/>
      <c r="AH190" s="44"/>
      <c r="AI190" s="44"/>
      <c r="AJ190" s="4"/>
      <c r="AK190" s="4"/>
      <c r="AL190" s="4"/>
      <c r="AM190" s="4"/>
      <c r="AN190" s="4"/>
      <c r="AO190" s="4"/>
      <c r="AP190" s="4"/>
      <c r="AQ190" s="4"/>
      <c r="AR190" s="4"/>
      <c r="AS190" s="4"/>
      <c r="AT190" s="4"/>
      <c r="AU190" s="4"/>
      <c r="AV190" s="4"/>
      <c r="AW190" s="4"/>
    </row>
    <row r="191" spans="2:49" ht="23.25">
      <c r="B191" s="15">
        <f t="shared" si="2"/>
        <v>75</v>
      </c>
      <c r="C191" s="15">
        <v>4</v>
      </c>
      <c r="D191" s="16">
        <v>10</v>
      </c>
      <c r="E191" s="26">
        <v>5</v>
      </c>
      <c r="F191" s="29"/>
      <c r="G191" s="62" t="s">
        <v>115</v>
      </c>
      <c r="H191" s="44"/>
      <c r="I191" s="46"/>
      <c r="J191" s="46"/>
      <c r="K191" s="46"/>
      <c r="L191" s="46"/>
      <c r="M191" s="46"/>
      <c r="N191" s="46"/>
      <c r="O191" s="46"/>
      <c r="P191" s="46"/>
      <c r="Q191" s="44"/>
      <c r="R191" s="44"/>
      <c r="S191" s="44"/>
      <c r="T191" s="44"/>
      <c r="U191" s="44"/>
      <c r="V191" s="44"/>
      <c r="W191" s="44"/>
      <c r="X191" s="44"/>
      <c r="Y191" s="44"/>
      <c r="Z191" s="44"/>
      <c r="AA191" s="44"/>
      <c r="AB191" s="44"/>
      <c r="AC191" s="44"/>
      <c r="AD191" s="44"/>
      <c r="AE191" s="44"/>
      <c r="AF191" s="44"/>
      <c r="AG191" s="44"/>
      <c r="AH191" s="44"/>
      <c r="AI191" s="44"/>
      <c r="AJ191" s="4"/>
      <c r="AK191" s="4"/>
      <c r="AL191" s="4"/>
      <c r="AM191" s="4"/>
      <c r="AN191" s="4"/>
      <c r="AO191" s="4"/>
      <c r="AP191" s="4"/>
      <c r="AQ191" s="4"/>
      <c r="AR191" s="4"/>
      <c r="AS191" s="4"/>
      <c r="AT191" s="4"/>
      <c r="AU191" s="4"/>
      <c r="AV191" s="4"/>
      <c r="AW191" s="4"/>
    </row>
    <row r="192" spans="2:49" ht="23.25">
      <c r="B192" s="15">
        <f t="shared" si="2"/>
        <v>76</v>
      </c>
      <c r="C192" s="15">
        <v>4</v>
      </c>
      <c r="D192" s="16">
        <v>10</v>
      </c>
      <c r="E192" s="26">
        <v>233</v>
      </c>
      <c r="F192" s="29"/>
      <c r="G192" s="62" t="s">
        <v>116</v>
      </c>
      <c r="H192" s="44"/>
      <c r="I192" s="46"/>
      <c r="J192" s="46"/>
      <c r="K192" s="46"/>
      <c r="L192" s="46"/>
      <c r="M192" s="46"/>
      <c r="N192" s="46"/>
      <c r="O192" s="46"/>
      <c r="P192" s="46"/>
      <c r="Q192" s="44"/>
      <c r="R192" s="44"/>
      <c r="S192" s="44"/>
      <c r="T192" s="44"/>
      <c r="U192" s="44"/>
      <c r="V192" s="44"/>
      <c r="W192" s="44"/>
      <c r="X192" s="44"/>
      <c r="Y192" s="44"/>
      <c r="Z192" s="44"/>
      <c r="AA192" s="44"/>
      <c r="AB192" s="44"/>
      <c r="AC192" s="44"/>
      <c r="AD192" s="44"/>
      <c r="AE192" s="44"/>
      <c r="AF192" s="44"/>
      <c r="AG192" s="44"/>
      <c r="AH192" s="44"/>
      <c r="AI192" s="44"/>
      <c r="AJ192" s="4"/>
      <c r="AK192" s="4"/>
      <c r="AL192" s="4"/>
      <c r="AM192" s="4"/>
      <c r="AN192" s="4"/>
      <c r="AO192" s="4"/>
      <c r="AP192" s="4"/>
      <c r="AQ192" s="4"/>
      <c r="AR192" s="4"/>
      <c r="AS192" s="4"/>
      <c r="AT192" s="4"/>
      <c r="AU192" s="4"/>
      <c r="AV192" s="4"/>
      <c r="AW192" s="4"/>
    </row>
    <row r="193" spans="2:49" ht="23.25">
      <c r="B193" s="15">
        <f t="shared" si="2"/>
        <v>77</v>
      </c>
      <c r="C193" s="15">
        <v>4</v>
      </c>
      <c r="D193" s="16">
        <v>10</v>
      </c>
      <c r="E193" s="26">
        <v>35</v>
      </c>
      <c r="F193" s="29"/>
      <c r="G193" s="62" t="s">
        <v>117</v>
      </c>
      <c r="H193" s="44"/>
      <c r="I193" s="46"/>
      <c r="J193" s="46"/>
      <c r="K193" s="46"/>
      <c r="L193" s="46"/>
      <c r="M193" s="46"/>
      <c r="N193" s="46"/>
      <c r="O193" s="46"/>
      <c r="P193" s="46"/>
      <c r="Q193" s="44"/>
      <c r="R193" s="44"/>
      <c r="S193" s="44"/>
      <c r="T193" s="44"/>
      <c r="U193" s="44"/>
      <c r="V193" s="44"/>
      <c r="W193" s="44"/>
      <c r="X193" s="44"/>
      <c r="Y193" s="44"/>
      <c r="Z193" s="44"/>
      <c r="AA193" s="44"/>
      <c r="AB193" s="44"/>
      <c r="AC193" s="44"/>
      <c r="AD193" s="44"/>
      <c r="AE193" s="44"/>
      <c r="AF193" s="44"/>
      <c r="AG193" s="44"/>
      <c r="AH193" s="44"/>
      <c r="AI193" s="44"/>
      <c r="AJ193" s="4"/>
      <c r="AK193" s="4"/>
      <c r="AL193" s="4"/>
      <c r="AM193" s="4"/>
      <c r="AN193" s="4"/>
      <c r="AO193" s="4"/>
      <c r="AP193" s="4"/>
      <c r="AQ193" s="4"/>
      <c r="AR193" s="4"/>
      <c r="AS193" s="4"/>
      <c r="AT193" s="4"/>
      <c r="AU193" s="4"/>
      <c r="AV193" s="4"/>
      <c r="AW193" s="4"/>
    </row>
    <row r="194" spans="2:49" ht="23.25">
      <c r="B194" s="15">
        <f t="shared" si="2"/>
        <v>78</v>
      </c>
      <c r="C194" s="15">
        <v>4</v>
      </c>
      <c r="D194" s="16">
        <v>10</v>
      </c>
      <c r="E194" s="26">
        <v>0</v>
      </c>
      <c r="F194" s="29"/>
      <c r="G194" s="62" t="s">
        <v>118</v>
      </c>
      <c r="H194" s="44"/>
      <c r="I194" s="46"/>
      <c r="J194" s="46"/>
      <c r="K194" s="46"/>
      <c r="L194" s="46"/>
      <c r="M194" s="46"/>
      <c r="N194" s="46"/>
      <c r="O194" s="46"/>
      <c r="P194" s="46"/>
      <c r="Q194" s="44"/>
      <c r="R194" s="44"/>
      <c r="S194" s="44"/>
      <c r="T194" s="44"/>
      <c r="U194" s="44"/>
      <c r="V194" s="44"/>
      <c r="W194" s="44"/>
      <c r="X194" s="44"/>
      <c r="Y194" s="44"/>
      <c r="Z194" s="44"/>
      <c r="AA194" s="44"/>
      <c r="AB194" s="44"/>
      <c r="AC194" s="44"/>
      <c r="AD194" s="44"/>
      <c r="AE194" s="44"/>
      <c r="AF194" s="44"/>
      <c r="AG194" s="44"/>
      <c r="AH194" s="44"/>
      <c r="AI194" s="44"/>
      <c r="AJ194" s="4"/>
      <c r="AK194" s="4"/>
      <c r="AL194" s="4"/>
      <c r="AM194" s="4"/>
      <c r="AN194" s="4"/>
      <c r="AO194" s="4"/>
      <c r="AP194" s="4"/>
      <c r="AQ194" s="4"/>
      <c r="AR194" s="4"/>
      <c r="AS194" s="4"/>
      <c r="AT194" s="4"/>
      <c r="AU194" s="4"/>
      <c r="AV194" s="4"/>
      <c r="AW194" s="4"/>
    </row>
    <row r="195" spans="2:49" ht="23.25">
      <c r="B195" s="15">
        <f t="shared" si="2"/>
        <v>79</v>
      </c>
      <c r="C195" s="15">
        <v>4</v>
      </c>
      <c r="D195" s="16">
        <v>10</v>
      </c>
      <c r="E195" s="26">
        <v>3</v>
      </c>
      <c r="F195" s="29"/>
      <c r="G195" s="62" t="s">
        <v>119</v>
      </c>
      <c r="H195" s="44"/>
      <c r="I195" s="46"/>
      <c r="J195" s="46"/>
      <c r="K195" s="46"/>
      <c r="L195" s="46"/>
      <c r="M195" s="46"/>
      <c r="N195" s="46"/>
      <c r="O195" s="46"/>
      <c r="P195" s="46"/>
      <c r="Q195" s="44"/>
      <c r="R195" s="44"/>
      <c r="S195" s="44"/>
      <c r="T195" s="44"/>
      <c r="U195" s="44"/>
      <c r="V195" s="44"/>
      <c r="W195" s="44"/>
      <c r="X195" s="44"/>
      <c r="Y195" s="44"/>
      <c r="Z195" s="44"/>
      <c r="AA195" s="44"/>
      <c r="AB195" s="44"/>
      <c r="AC195" s="44"/>
      <c r="AD195" s="44"/>
      <c r="AE195" s="44"/>
      <c r="AF195" s="44"/>
      <c r="AG195" s="44"/>
      <c r="AH195" s="44"/>
      <c r="AI195" s="44"/>
      <c r="AJ195" s="4"/>
      <c r="AK195" s="4"/>
      <c r="AL195" s="4"/>
      <c r="AM195" s="4"/>
      <c r="AN195" s="4"/>
      <c r="AO195" s="4"/>
      <c r="AP195" s="4"/>
      <c r="AQ195" s="4"/>
      <c r="AR195" s="4"/>
      <c r="AS195" s="4"/>
      <c r="AT195" s="4"/>
      <c r="AU195" s="4"/>
      <c r="AV195" s="4"/>
      <c r="AW195" s="4"/>
    </row>
    <row r="196" spans="2:49" ht="23.25">
      <c r="B196" s="15">
        <f t="shared" si="2"/>
        <v>80</v>
      </c>
      <c r="C196" s="15">
        <v>4</v>
      </c>
      <c r="D196" s="16">
        <v>10</v>
      </c>
      <c r="E196" s="26">
        <v>8</v>
      </c>
      <c r="F196" s="29"/>
      <c r="G196" s="62" t="s">
        <v>120</v>
      </c>
      <c r="H196" s="44"/>
      <c r="I196" s="46"/>
      <c r="J196" s="46"/>
      <c r="K196" s="46"/>
      <c r="L196" s="46"/>
      <c r="M196" s="46"/>
      <c r="N196" s="46"/>
      <c r="O196" s="46"/>
      <c r="P196" s="46"/>
      <c r="Q196" s="44"/>
      <c r="R196" s="44"/>
      <c r="S196" s="44"/>
      <c r="T196" s="44"/>
      <c r="U196" s="44"/>
      <c r="V196" s="44"/>
      <c r="W196" s="44"/>
      <c r="X196" s="44"/>
      <c r="Y196" s="44"/>
      <c r="Z196" s="44"/>
      <c r="AA196" s="44"/>
      <c r="AB196" s="44"/>
      <c r="AC196" s="44"/>
      <c r="AD196" s="44"/>
      <c r="AE196" s="44"/>
      <c r="AF196" s="44"/>
      <c r="AG196" s="44"/>
      <c r="AH196" s="44"/>
      <c r="AI196" s="44"/>
      <c r="AJ196" s="4"/>
      <c r="AK196" s="4"/>
      <c r="AL196" s="4"/>
      <c r="AM196" s="4"/>
      <c r="AN196" s="4"/>
      <c r="AO196" s="4"/>
      <c r="AP196" s="4"/>
      <c r="AQ196" s="4"/>
      <c r="AR196" s="4"/>
      <c r="AS196" s="4"/>
      <c r="AT196" s="4"/>
      <c r="AU196" s="4"/>
      <c r="AV196" s="4"/>
      <c r="AW196" s="4"/>
    </row>
    <row r="197" spans="2:49" ht="15.75">
      <c r="G197" s="46"/>
      <c r="H197" s="46"/>
      <c r="I197" s="46"/>
      <c r="J197" s="46"/>
      <c r="K197" s="46"/>
      <c r="L197" s="46"/>
      <c r="M197" s="46"/>
      <c r="N197" s="46"/>
      <c r="O197" s="46"/>
      <c r="P197" s="46"/>
      <c r="AQ197" s="4"/>
      <c r="AR197" s="4"/>
      <c r="AS197" s="4"/>
      <c r="AT197" s="4"/>
      <c r="AU197" s="4"/>
      <c r="AV197" s="4"/>
      <c r="AW197" s="4"/>
    </row>
    <row r="198" spans="2:49" ht="16.5" thickBot="1">
      <c r="G198" s="46"/>
      <c r="H198" s="46"/>
      <c r="I198" s="46"/>
      <c r="J198" s="46"/>
      <c r="K198" s="46"/>
      <c r="L198" s="46"/>
      <c r="M198" s="46"/>
      <c r="N198" s="46"/>
      <c r="O198" s="46"/>
      <c r="P198" s="46"/>
      <c r="AQ198" s="4"/>
      <c r="AR198" s="4"/>
      <c r="AS198" s="4"/>
      <c r="AT198" s="4"/>
      <c r="AU198" s="4"/>
      <c r="AV198" s="4"/>
      <c r="AW198" s="4"/>
    </row>
    <row r="199" spans="2:49" ht="20.25" thickTop="1" thickBot="1">
      <c r="B199" s="19" t="s">
        <v>121</v>
      </c>
      <c r="C199" s="9" t="s">
        <v>122</v>
      </c>
      <c r="D199" s="4"/>
      <c r="E199" s="33"/>
      <c r="F199" s="5"/>
      <c r="G199" s="45"/>
      <c r="H199" s="45"/>
      <c r="I199" s="45"/>
      <c r="J199" s="46"/>
      <c r="K199" s="46"/>
      <c r="L199" s="46"/>
      <c r="M199" s="46"/>
      <c r="N199" s="46"/>
      <c r="O199" s="46"/>
      <c r="P199" s="46"/>
      <c r="AE199" s="4"/>
      <c r="AF199" s="4"/>
      <c r="AG199" s="4"/>
      <c r="AH199" s="4"/>
      <c r="AI199" s="4"/>
      <c r="AJ199" s="4"/>
      <c r="AK199" s="4"/>
      <c r="AL199" s="4"/>
      <c r="AM199" s="4"/>
      <c r="AN199" s="4"/>
      <c r="AO199" s="4"/>
      <c r="AP199" s="4"/>
      <c r="AQ199" s="4"/>
      <c r="AR199" s="4"/>
      <c r="AS199" s="4"/>
      <c r="AT199" s="4"/>
      <c r="AU199" s="4"/>
      <c r="AV199" s="4"/>
      <c r="AW199" s="4"/>
    </row>
    <row r="200" spans="2:49" ht="16.5" thickTop="1">
      <c r="B200" s="18"/>
      <c r="C200" s="4"/>
      <c r="D200" s="4"/>
      <c r="E200" s="33"/>
      <c r="F200" s="5"/>
      <c r="G200" s="45"/>
      <c r="H200" s="45"/>
      <c r="I200" s="45"/>
      <c r="J200" s="46"/>
      <c r="K200" s="46"/>
      <c r="L200" s="46"/>
      <c r="M200" s="46"/>
      <c r="N200" s="46"/>
      <c r="O200" s="46"/>
      <c r="P200" s="46"/>
      <c r="AE200" s="4"/>
      <c r="AF200" s="4"/>
      <c r="AG200" s="4"/>
      <c r="AH200" s="4"/>
      <c r="AI200" s="4"/>
      <c r="AJ200" s="4"/>
      <c r="AK200" s="4"/>
      <c r="AL200" s="4"/>
      <c r="AM200" s="4"/>
      <c r="AN200" s="4"/>
      <c r="AO200" s="4"/>
      <c r="AP200" s="4"/>
      <c r="AQ200" s="4"/>
      <c r="AR200" s="4"/>
      <c r="AS200" s="4"/>
      <c r="AT200" s="4"/>
      <c r="AU200" s="4"/>
      <c r="AV200" s="4"/>
      <c r="AW200" s="4"/>
    </row>
    <row r="201" spans="2:49" ht="15.75">
      <c r="B201" s="18" t="s">
        <v>123</v>
      </c>
      <c r="C201" s="4"/>
      <c r="D201" s="4"/>
      <c r="E201" s="33"/>
      <c r="F201" s="5"/>
      <c r="G201" s="45"/>
      <c r="H201" s="45"/>
      <c r="I201" s="45"/>
      <c r="J201" s="46"/>
      <c r="K201" s="46"/>
      <c r="L201" s="46"/>
      <c r="M201" s="46"/>
      <c r="N201" s="46"/>
      <c r="O201" s="46"/>
      <c r="P201" s="46"/>
      <c r="AE201" s="4"/>
      <c r="AF201" s="4"/>
      <c r="AG201" s="4"/>
      <c r="AH201" s="4"/>
      <c r="AI201" s="4"/>
      <c r="AJ201" s="4"/>
      <c r="AK201" s="4"/>
      <c r="AL201" s="4"/>
      <c r="AM201" s="4"/>
      <c r="AN201" s="4"/>
      <c r="AO201" s="4"/>
      <c r="AP201" s="4"/>
      <c r="AQ201" s="4"/>
      <c r="AR201" s="4"/>
      <c r="AS201" s="4"/>
      <c r="AT201" s="4"/>
      <c r="AU201" s="4"/>
      <c r="AV201" s="4"/>
      <c r="AW201" s="4"/>
    </row>
    <row r="202" spans="2:49" ht="15.75">
      <c r="B202" s="18" t="s">
        <v>124</v>
      </c>
      <c r="C202" s="4"/>
      <c r="D202" s="4"/>
      <c r="E202" s="33"/>
      <c r="F202" s="5"/>
      <c r="G202" s="45"/>
      <c r="H202" s="45"/>
      <c r="I202" s="45"/>
      <c r="J202" s="46"/>
      <c r="K202" s="46"/>
      <c r="L202" s="46"/>
      <c r="M202" s="46"/>
      <c r="N202" s="46"/>
      <c r="O202" s="46"/>
      <c r="P202" s="46"/>
      <c r="AE202" s="4"/>
      <c r="AF202" s="4"/>
      <c r="AG202" s="4"/>
      <c r="AH202" s="4"/>
      <c r="AI202" s="4"/>
      <c r="AJ202" s="4"/>
      <c r="AK202" s="4"/>
      <c r="AL202" s="4"/>
      <c r="AM202" s="4"/>
      <c r="AN202" s="4"/>
      <c r="AO202" s="4"/>
      <c r="AP202" s="4"/>
      <c r="AQ202" s="4"/>
      <c r="AR202" s="4"/>
      <c r="AS202" s="4"/>
      <c r="AT202" s="4"/>
      <c r="AU202" s="4"/>
      <c r="AV202" s="4"/>
      <c r="AW202" s="4"/>
    </row>
    <row r="203" spans="2:49" ht="15.75">
      <c r="B203" s="18" t="s">
        <v>125</v>
      </c>
      <c r="C203" s="1"/>
      <c r="D203" s="1"/>
      <c r="E203" s="31"/>
      <c r="G203" s="46"/>
      <c r="H203" s="46"/>
      <c r="I203" s="46"/>
      <c r="J203" s="46"/>
      <c r="K203" s="46"/>
      <c r="L203" s="46"/>
      <c r="M203" s="46"/>
      <c r="N203" s="46"/>
      <c r="O203" s="46"/>
      <c r="P203" s="46"/>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row>
    <row r="204" spans="2:49" ht="15.75">
      <c r="B204" s="18" t="s">
        <v>126</v>
      </c>
      <c r="C204" s="1"/>
      <c r="D204" s="1"/>
      <c r="E204" s="31"/>
      <c r="G204" s="46"/>
      <c r="H204" s="46"/>
      <c r="I204" s="46"/>
      <c r="J204" s="46"/>
      <c r="K204" s="46"/>
      <c r="L204" s="46"/>
      <c r="M204" s="46"/>
      <c r="N204" s="46"/>
      <c r="O204" s="46"/>
      <c r="P204" s="46"/>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row>
    <row r="205" spans="2:49" ht="15.75">
      <c r="B205" s="18" t="s">
        <v>127</v>
      </c>
      <c r="C205" s="43"/>
      <c r="D205" s="1"/>
      <c r="E205" s="31"/>
      <c r="G205" s="46"/>
      <c r="H205" s="46"/>
      <c r="I205" s="46"/>
      <c r="J205" s="46"/>
      <c r="K205" s="46"/>
      <c r="L205" s="46"/>
      <c r="M205" s="46"/>
      <c r="N205" s="46"/>
      <c r="O205" s="46"/>
      <c r="P205" s="46"/>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row>
    <row r="206" spans="2:49" ht="15.75">
      <c r="B206" s="18"/>
      <c r="C206" s="43"/>
      <c r="D206" s="1"/>
      <c r="E206" s="31"/>
      <c r="G206" s="46"/>
      <c r="H206" s="46"/>
      <c r="I206" s="46"/>
      <c r="J206" s="46"/>
      <c r="K206" s="46"/>
      <c r="L206" s="46"/>
      <c r="M206" s="46"/>
      <c r="N206" s="46"/>
      <c r="O206" s="46"/>
      <c r="P206" s="46"/>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row>
    <row r="207" spans="2:49" ht="15.75">
      <c r="B207" s="18" t="s">
        <v>128</v>
      </c>
      <c r="C207" s="1"/>
      <c r="D207" s="1"/>
      <c r="E207" s="31"/>
      <c r="G207" s="46"/>
      <c r="H207" s="46"/>
      <c r="I207" s="46"/>
      <c r="J207" s="46"/>
      <c r="K207" s="46"/>
      <c r="L207" s="46"/>
      <c r="M207" s="46"/>
      <c r="N207" s="46"/>
      <c r="O207" s="46"/>
      <c r="P207" s="46"/>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row>
    <row r="208" spans="2:49" ht="15.75">
      <c r="B208" s="18"/>
      <c r="C208" s="64" t="s">
        <v>85</v>
      </c>
      <c r="D208" s="1"/>
      <c r="E208" s="31"/>
      <c r="G208" s="46"/>
      <c r="H208" s="46"/>
      <c r="I208" s="46"/>
      <c r="J208" s="46"/>
      <c r="K208" s="46"/>
      <c r="L208" s="46"/>
      <c r="M208" s="46"/>
      <c r="N208" s="46"/>
      <c r="O208" s="46"/>
      <c r="P208" s="46"/>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row>
    <row r="209" spans="2:90" ht="15.75">
      <c r="B209" s="4"/>
      <c r="C209" s="4"/>
      <c r="D209" s="4"/>
      <c r="E209" s="33"/>
      <c r="F209" s="5"/>
      <c r="G209" s="44"/>
      <c r="H209" s="46"/>
      <c r="I209" s="46"/>
      <c r="J209" s="46"/>
      <c r="K209" s="46"/>
      <c r="L209" s="47"/>
      <c r="M209" s="47"/>
      <c r="N209" s="47"/>
      <c r="O209" s="47"/>
      <c r="P209" s="47"/>
      <c r="AE209" s="4"/>
      <c r="AF209" s="4"/>
      <c r="AG209" s="4"/>
      <c r="AH209" s="4"/>
      <c r="AI209" s="4"/>
      <c r="AJ209" s="4"/>
      <c r="AK209" s="4"/>
      <c r="AL209" s="4"/>
      <c r="AM209" s="4"/>
      <c r="AN209" s="4"/>
      <c r="AO209" s="4"/>
      <c r="AP209" s="4"/>
      <c r="AQ209" s="4"/>
      <c r="AR209" s="4"/>
      <c r="AS209" s="4"/>
      <c r="AT209" s="4"/>
      <c r="AU209" s="4"/>
      <c r="AV209" s="4"/>
      <c r="AW209" s="4"/>
    </row>
    <row r="210" spans="2:90" ht="16.5" thickBot="1">
      <c r="B210" s="4"/>
      <c r="C210" s="4"/>
      <c r="D210" s="4"/>
      <c r="E210" s="33"/>
      <c r="F210" s="5"/>
      <c r="G210" s="44"/>
      <c r="H210" s="46"/>
      <c r="I210" s="85" t="s">
        <v>129</v>
      </c>
      <c r="J210" s="46"/>
      <c r="K210" s="46"/>
      <c r="L210" s="47"/>
      <c r="M210" s="47"/>
      <c r="N210" s="85" t="s">
        <v>130</v>
      </c>
      <c r="O210" s="46"/>
      <c r="P210" s="46"/>
      <c r="Q210" s="47"/>
      <c r="AE210" s="4"/>
      <c r="AF210" s="4"/>
      <c r="AG210" s="4"/>
      <c r="AH210" s="4"/>
      <c r="AI210" s="4"/>
      <c r="AJ210" s="4"/>
      <c r="AK210" s="4"/>
      <c r="AL210" s="4"/>
      <c r="AM210" s="4"/>
      <c r="AN210" s="4"/>
      <c r="AO210" s="4"/>
      <c r="AP210" s="4"/>
      <c r="AQ210" s="4"/>
      <c r="AR210" s="4"/>
      <c r="AS210" s="4"/>
      <c r="AT210" s="4"/>
      <c r="AU210" s="4"/>
      <c r="AV210" s="4"/>
      <c r="AW210" s="4"/>
    </row>
    <row r="211" spans="2:90" ht="25.5" customHeight="1" thickTop="1" thickBot="1">
      <c r="B211" s="17" t="s">
        <v>40</v>
      </c>
      <c r="C211" s="17" t="s">
        <v>70</v>
      </c>
      <c r="D211" s="17" t="s">
        <v>42</v>
      </c>
      <c r="E211" s="36" t="s">
        <v>43</v>
      </c>
      <c r="G211" s="44"/>
      <c r="H211" s="44"/>
      <c r="I211" s="86" t="s">
        <v>32</v>
      </c>
      <c r="J211" s="87" t="s">
        <v>33</v>
      </c>
      <c r="K211" s="88" t="s">
        <v>34</v>
      </c>
      <c r="L211" s="89" t="s">
        <v>35</v>
      </c>
      <c r="M211" s="44"/>
      <c r="N211" s="49">
        <v>1</v>
      </c>
      <c r="O211" s="49">
        <v>2</v>
      </c>
      <c r="P211" s="49">
        <v>3</v>
      </c>
      <c r="Q211" s="49">
        <v>4</v>
      </c>
      <c r="R211" s="49">
        <v>5</v>
      </c>
      <c r="S211" s="49">
        <v>6</v>
      </c>
      <c r="T211" s="49">
        <v>7</v>
      </c>
      <c r="U211" s="49">
        <v>8</v>
      </c>
      <c r="V211" s="49">
        <v>9</v>
      </c>
      <c r="W211" s="49">
        <v>10</v>
      </c>
      <c r="X211" s="44"/>
      <c r="Y211" s="44"/>
      <c r="Z211" s="44"/>
      <c r="AA211" s="44"/>
      <c r="AB211" s="44"/>
      <c r="AC211" s="44"/>
      <c r="AD211" s="44"/>
      <c r="AE211" s="44"/>
      <c r="AF211" s="44"/>
      <c r="AG211" s="44"/>
      <c r="AV211" s="4"/>
      <c r="AW211" s="4"/>
    </row>
    <row r="212" spans="2:90" ht="16.5" thickTop="1">
      <c r="B212" s="1"/>
      <c r="C212" s="1"/>
      <c r="D212" s="1"/>
      <c r="E212" s="31"/>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row>
    <row r="213" spans="2:90" ht="24" customHeight="1">
      <c r="B213" s="15" t="s">
        <v>131</v>
      </c>
      <c r="C213" s="15">
        <v>5</v>
      </c>
      <c r="D213" s="16">
        <v>0</v>
      </c>
      <c r="E213" s="26">
        <v>567</v>
      </c>
      <c r="F213" s="29"/>
      <c r="G213" s="44"/>
      <c r="H213" s="44"/>
      <c r="I213" s="62">
        <v>5</v>
      </c>
      <c r="J213" s="62">
        <v>4</v>
      </c>
      <c r="K213" s="62">
        <v>0</v>
      </c>
      <c r="L213" s="62">
        <v>2</v>
      </c>
      <c r="M213" s="44"/>
      <c r="N213" s="62" t="s">
        <v>100</v>
      </c>
      <c r="O213" s="62" t="s">
        <v>132</v>
      </c>
      <c r="P213" s="62" t="s">
        <v>112</v>
      </c>
      <c r="Q213" s="62" t="s">
        <v>113</v>
      </c>
      <c r="R213" s="62" t="s">
        <v>133</v>
      </c>
      <c r="S213" s="62" t="s">
        <v>114</v>
      </c>
      <c r="T213" s="62" t="s">
        <v>108</v>
      </c>
      <c r="U213" s="62" t="s">
        <v>102</v>
      </c>
      <c r="V213" s="62" t="s">
        <v>120</v>
      </c>
      <c r="W213" s="62" t="s">
        <v>117</v>
      </c>
      <c r="X213" s="44"/>
      <c r="Y213" s="44"/>
      <c r="Z213" s="44"/>
      <c r="AA213" s="44"/>
      <c r="AB213" s="44"/>
      <c r="AC213" s="44"/>
      <c r="AD213" s="44"/>
      <c r="AE213" s="44"/>
      <c r="AF213" s="44"/>
      <c r="AG213" s="44"/>
      <c r="AX213" s="1"/>
      <c r="AY213" s="1"/>
      <c r="AZ213" s="1"/>
      <c r="BA213" s="1"/>
      <c r="BB213" s="1"/>
      <c r="BC213" s="1"/>
      <c r="BD213" s="1"/>
      <c r="BE213" s="1"/>
      <c r="BF213" s="1"/>
    </row>
    <row r="214" spans="2:90" ht="15.75">
      <c r="B214" s="1"/>
      <c r="C214" s="1"/>
      <c r="D214" s="1"/>
      <c r="E214" s="31"/>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X214" s="1"/>
      <c r="AY214" s="1"/>
      <c r="AZ214" s="1"/>
      <c r="BA214" s="1"/>
      <c r="BB214" s="1"/>
      <c r="BC214" s="1"/>
      <c r="BD214" s="1"/>
      <c r="BE214" s="1"/>
      <c r="BF214" s="1"/>
    </row>
    <row r="215" spans="2:90" ht="23.25">
      <c r="B215" s="15">
        <v>81</v>
      </c>
      <c r="C215" s="15">
        <v>5</v>
      </c>
      <c r="D215" s="16">
        <v>11</v>
      </c>
      <c r="E215" s="26">
        <v>974</v>
      </c>
      <c r="F215" s="29"/>
      <c r="G215" s="44"/>
      <c r="H215" s="44"/>
      <c r="I215" s="62">
        <v>0</v>
      </c>
      <c r="J215" s="62">
        <v>4</v>
      </c>
      <c r="K215" s="62">
        <v>0</v>
      </c>
      <c r="L215" s="62">
        <v>4</v>
      </c>
      <c r="M215" s="44"/>
      <c r="N215" s="62" t="s">
        <v>119</v>
      </c>
      <c r="O215" s="62" t="s">
        <v>113</v>
      </c>
      <c r="P215" s="62" t="s">
        <v>133</v>
      </c>
      <c r="Q215" s="62" t="s">
        <v>114</v>
      </c>
      <c r="R215" s="62" t="s">
        <v>106</v>
      </c>
      <c r="S215" s="62" t="s">
        <v>134</v>
      </c>
      <c r="T215" s="62" t="s">
        <v>101</v>
      </c>
      <c r="U215" s="62" t="s">
        <v>116</v>
      </c>
      <c r="V215" s="62" t="s">
        <v>135</v>
      </c>
      <c r="W215" s="62" t="s">
        <v>115</v>
      </c>
      <c r="X215" s="44"/>
      <c r="Y215" s="44"/>
      <c r="Z215" s="44"/>
      <c r="AA215" s="44"/>
      <c r="AB215" s="44"/>
      <c r="AC215" s="44"/>
      <c r="AD215" s="44"/>
      <c r="AE215" s="44"/>
      <c r="AF215" s="44"/>
      <c r="AG215" s="44"/>
      <c r="AX215" s="1"/>
      <c r="AY215" s="1"/>
      <c r="AZ215" s="1"/>
      <c r="BA215" s="1"/>
      <c r="BB215" s="1"/>
      <c r="BC215" s="1"/>
      <c r="BD215" s="1"/>
      <c r="BE215" s="1"/>
      <c r="BF215" s="1"/>
    </row>
    <row r="216" spans="2:90" ht="23.25">
      <c r="B216" s="15">
        <f t="shared" ref="B216:B234" si="3">B215+1</f>
        <v>82</v>
      </c>
      <c r="C216" s="15">
        <v>5</v>
      </c>
      <c r="D216" s="16">
        <v>11</v>
      </c>
      <c r="E216" s="26">
        <v>528</v>
      </c>
      <c r="F216" s="29"/>
      <c r="G216" s="44"/>
      <c r="H216" s="44"/>
      <c r="I216" s="62">
        <v>4</v>
      </c>
      <c r="J216" s="62">
        <v>0</v>
      </c>
      <c r="K216" s="62">
        <v>4</v>
      </c>
      <c r="L216" s="62">
        <v>3</v>
      </c>
      <c r="M216" s="44"/>
      <c r="N216" s="62" t="s">
        <v>106</v>
      </c>
      <c r="O216" s="62" t="s">
        <v>136</v>
      </c>
      <c r="P216" s="62" t="s">
        <v>120</v>
      </c>
      <c r="Q216" s="62" t="s">
        <v>108</v>
      </c>
      <c r="R216" s="62" t="s">
        <v>114</v>
      </c>
      <c r="S216" s="62" t="s">
        <v>115</v>
      </c>
      <c r="T216" s="62" t="s">
        <v>132</v>
      </c>
      <c r="U216" s="62" t="s">
        <v>116</v>
      </c>
      <c r="V216" s="62" t="s">
        <v>134</v>
      </c>
      <c r="W216" s="62" t="s">
        <v>102</v>
      </c>
      <c r="X216" s="44"/>
      <c r="Y216" s="44"/>
      <c r="Z216" s="44"/>
      <c r="AA216" s="44"/>
      <c r="AB216" s="44"/>
      <c r="AC216" s="44"/>
      <c r="AD216" s="44"/>
      <c r="AE216" s="44"/>
      <c r="AF216" s="44"/>
      <c r="AG216" s="44"/>
      <c r="AX216" s="1"/>
      <c r="AY216" s="1"/>
      <c r="AZ216" s="1"/>
      <c r="BA216" s="1"/>
      <c r="BB216" s="1"/>
      <c r="BC216" s="1"/>
      <c r="BD216" s="1"/>
      <c r="BE216" s="1"/>
      <c r="BF216" s="1"/>
    </row>
    <row r="217" spans="2:90" ht="23.25">
      <c r="B217" s="15">
        <f t="shared" si="3"/>
        <v>83</v>
      </c>
      <c r="C217" s="15">
        <v>5</v>
      </c>
      <c r="D217" s="16">
        <v>11</v>
      </c>
      <c r="E217" s="26">
        <v>795</v>
      </c>
      <c r="F217" s="29"/>
      <c r="G217" s="44"/>
      <c r="H217" s="44"/>
      <c r="I217" s="62">
        <v>5</v>
      </c>
      <c r="J217" s="62">
        <v>1</v>
      </c>
      <c r="K217" s="62">
        <v>2</v>
      </c>
      <c r="L217" s="62">
        <v>0</v>
      </c>
      <c r="M217" s="44"/>
      <c r="N217" s="62" t="s">
        <v>119</v>
      </c>
      <c r="O217" s="62" t="s">
        <v>108</v>
      </c>
      <c r="P217" s="62" t="s">
        <v>120</v>
      </c>
      <c r="Q217" s="62" t="s">
        <v>100</v>
      </c>
      <c r="R217" s="62" t="s">
        <v>104</v>
      </c>
      <c r="S217" s="62" t="s">
        <v>116</v>
      </c>
      <c r="T217" s="62" t="s">
        <v>135</v>
      </c>
      <c r="U217" s="62" t="s">
        <v>105</v>
      </c>
      <c r="V217" s="62" t="s">
        <v>101</v>
      </c>
      <c r="W217" s="62" t="s">
        <v>137</v>
      </c>
      <c r="X217" s="44"/>
      <c r="Y217" s="44"/>
      <c r="Z217" s="44"/>
      <c r="AA217" s="44"/>
      <c r="AB217" s="44"/>
      <c r="AC217" s="44"/>
      <c r="AD217" s="44"/>
      <c r="AE217" s="44"/>
      <c r="AF217" s="44"/>
      <c r="AG217" s="44"/>
      <c r="AX217" s="1"/>
      <c r="AY217" s="1"/>
      <c r="AZ217" s="1"/>
      <c r="BA217" s="1"/>
      <c r="BB217" s="1"/>
      <c r="BC217" s="1"/>
      <c r="BD217" s="1"/>
      <c r="BE217" s="1"/>
      <c r="BF217" s="1"/>
    </row>
    <row r="218" spans="2:90" ht="23.25">
      <c r="B218" s="15">
        <f t="shared" si="3"/>
        <v>84</v>
      </c>
      <c r="C218" s="15">
        <v>5</v>
      </c>
      <c r="D218" s="16">
        <v>11</v>
      </c>
      <c r="E218" s="26">
        <v>831</v>
      </c>
      <c r="F218" s="29"/>
      <c r="G218" s="44"/>
      <c r="H218" s="44"/>
      <c r="I218" s="62">
        <v>2</v>
      </c>
      <c r="J218" s="62">
        <v>4</v>
      </c>
      <c r="K218" s="62">
        <v>5</v>
      </c>
      <c r="L218" s="62">
        <v>2</v>
      </c>
      <c r="M218" s="44"/>
      <c r="N218" s="62" t="s">
        <v>137</v>
      </c>
      <c r="O218" s="62" t="s">
        <v>108</v>
      </c>
      <c r="P218" s="62" t="s">
        <v>116</v>
      </c>
      <c r="Q218" s="62" t="s">
        <v>102</v>
      </c>
      <c r="R218" s="62" t="s">
        <v>110</v>
      </c>
      <c r="S218" s="62" t="s">
        <v>113</v>
      </c>
      <c r="T218" s="62" t="s">
        <v>112</v>
      </c>
      <c r="U218" s="62" t="s">
        <v>101</v>
      </c>
      <c r="V218" s="62" t="s">
        <v>136</v>
      </c>
      <c r="W218" s="62" t="s">
        <v>104</v>
      </c>
      <c r="X218" s="44"/>
      <c r="Y218" s="44"/>
      <c r="Z218" s="44"/>
      <c r="AA218" s="44"/>
      <c r="AB218" s="44"/>
      <c r="AC218" s="44"/>
      <c r="AD218" s="44"/>
      <c r="AE218" s="44"/>
      <c r="AF218" s="44"/>
      <c r="AG218" s="44"/>
      <c r="AX218" s="1"/>
      <c r="AY218" s="1"/>
      <c r="AZ218" s="1"/>
      <c r="BA218" s="1"/>
      <c r="BB218" s="1"/>
      <c r="BC218" s="1"/>
      <c r="BD218" s="1"/>
      <c r="BE218" s="1"/>
      <c r="BF218" s="1"/>
    </row>
    <row r="219" spans="2:90" ht="23.25">
      <c r="B219" s="15">
        <f t="shared" si="3"/>
        <v>85</v>
      </c>
      <c r="C219" s="15">
        <v>5</v>
      </c>
      <c r="D219" s="16">
        <v>11</v>
      </c>
      <c r="E219" s="26">
        <v>949</v>
      </c>
      <c r="F219" s="29"/>
      <c r="G219" s="44"/>
      <c r="H219" s="44"/>
      <c r="I219" s="62">
        <v>0</v>
      </c>
      <c r="J219" s="62">
        <v>5</v>
      </c>
      <c r="K219" s="62">
        <v>4</v>
      </c>
      <c r="L219" s="62">
        <v>3</v>
      </c>
      <c r="M219" s="44"/>
      <c r="N219" s="62" t="s">
        <v>116</v>
      </c>
      <c r="O219" s="62" t="s">
        <v>112</v>
      </c>
      <c r="P219" s="62" t="s">
        <v>137</v>
      </c>
      <c r="Q219" s="62" t="s">
        <v>102</v>
      </c>
      <c r="R219" s="62" t="s">
        <v>110</v>
      </c>
      <c r="S219" s="62" t="s">
        <v>133</v>
      </c>
      <c r="T219" s="62" t="s">
        <v>104</v>
      </c>
      <c r="U219" s="62" t="s">
        <v>114</v>
      </c>
      <c r="V219" s="62" t="s">
        <v>100</v>
      </c>
      <c r="W219" s="62" t="s">
        <v>108</v>
      </c>
      <c r="X219" s="44"/>
      <c r="Y219" s="44"/>
      <c r="Z219" s="44"/>
      <c r="AA219" s="44"/>
      <c r="AB219" s="44"/>
      <c r="AC219" s="44"/>
      <c r="AD219" s="44"/>
      <c r="AE219" s="44"/>
      <c r="AF219" s="44"/>
      <c r="AG219" s="44"/>
      <c r="AX219" s="1"/>
      <c r="AY219" s="1"/>
      <c r="AZ219" s="1"/>
      <c r="BA219" s="1"/>
      <c r="BB219" s="1"/>
      <c r="BC219" s="1"/>
      <c r="BD219" s="1"/>
      <c r="BE219" s="1"/>
      <c r="BF219" s="1"/>
    </row>
    <row r="220" spans="2:90" ht="23.25">
      <c r="B220" s="15">
        <f t="shared" si="3"/>
        <v>86</v>
      </c>
      <c r="C220" s="15">
        <v>5</v>
      </c>
      <c r="D220" s="16">
        <v>11</v>
      </c>
      <c r="E220" s="26">
        <v>823</v>
      </c>
      <c r="F220" s="29"/>
      <c r="G220" s="44"/>
      <c r="H220" s="44"/>
      <c r="I220" s="62">
        <v>1</v>
      </c>
      <c r="J220" s="62">
        <v>5</v>
      </c>
      <c r="K220" s="62">
        <v>1</v>
      </c>
      <c r="L220" s="62">
        <v>2</v>
      </c>
      <c r="M220" s="44"/>
      <c r="N220" s="62" t="s">
        <v>116</v>
      </c>
      <c r="O220" s="62" t="s">
        <v>109</v>
      </c>
      <c r="P220" s="62" t="s">
        <v>106</v>
      </c>
      <c r="Q220" s="62" t="s">
        <v>135</v>
      </c>
      <c r="R220" s="62" t="s">
        <v>108</v>
      </c>
      <c r="S220" s="62" t="s">
        <v>114</v>
      </c>
      <c r="T220" s="62" t="s">
        <v>104</v>
      </c>
      <c r="U220" s="62" t="s">
        <v>133</v>
      </c>
      <c r="V220" s="62" t="s">
        <v>100</v>
      </c>
      <c r="W220" s="62" t="s">
        <v>137</v>
      </c>
      <c r="X220" s="44"/>
      <c r="Y220" s="44"/>
      <c r="Z220" s="44"/>
      <c r="AA220" s="44"/>
      <c r="AB220" s="44"/>
      <c r="AC220" s="44"/>
      <c r="AD220" s="44"/>
      <c r="AE220" s="44"/>
      <c r="AF220" s="44"/>
      <c r="AG220" s="44"/>
      <c r="AX220" s="1"/>
      <c r="AY220" s="1"/>
      <c r="AZ220" s="1"/>
      <c r="BA220" s="1"/>
      <c r="BB220" s="1"/>
      <c r="BC220" s="1"/>
      <c r="BD220" s="1"/>
      <c r="BE220" s="1"/>
      <c r="BF220" s="1"/>
    </row>
    <row r="221" spans="2:90" ht="23.25">
      <c r="B221" s="15">
        <f t="shared" si="3"/>
        <v>87</v>
      </c>
      <c r="C221" s="15">
        <v>5</v>
      </c>
      <c r="D221" s="16">
        <v>11</v>
      </c>
      <c r="E221" s="26">
        <v>841</v>
      </c>
      <c r="F221" s="29"/>
      <c r="G221" s="44"/>
      <c r="H221" s="44"/>
      <c r="I221" s="62">
        <v>3</v>
      </c>
      <c r="J221" s="62">
        <v>4</v>
      </c>
      <c r="K221" s="62">
        <v>5</v>
      </c>
      <c r="L221" s="62">
        <v>2</v>
      </c>
      <c r="M221" s="44"/>
      <c r="N221" s="62" t="s">
        <v>116</v>
      </c>
      <c r="O221" s="62" t="s">
        <v>102</v>
      </c>
      <c r="P221" s="62" t="s">
        <v>134</v>
      </c>
      <c r="Q221" s="62" t="s">
        <v>135</v>
      </c>
      <c r="R221" s="62" t="s">
        <v>137</v>
      </c>
      <c r="S221" s="62" t="s">
        <v>109</v>
      </c>
      <c r="T221" s="62" t="s">
        <v>136</v>
      </c>
      <c r="U221" s="62" t="s">
        <v>106</v>
      </c>
      <c r="V221" s="62" t="s">
        <v>101</v>
      </c>
      <c r="W221" s="62" t="s">
        <v>108</v>
      </c>
      <c r="X221" s="44"/>
      <c r="Y221" s="44"/>
      <c r="Z221" s="44"/>
      <c r="AA221" s="44"/>
      <c r="AB221" s="44"/>
      <c r="AC221" s="44"/>
      <c r="AD221" s="44"/>
      <c r="AE221" s="44"/>
      <c r="AF221" s="44"/>
      <c r="AG221" s="44"/>
      <c r="AX221" s="1"/>
      <c r="AY221" s="1"/>
      <c r="AZ221" s="1"/>
      <c r="BA221" s="1"/>
      <c r="BB221" s="1"/>
      <c r="BC221" s="1"/>
      <c r="BD221" s="1"/>
      <c r="BE221" s="1"/>
      <c r="BF221" s="1"/>
    </row>
    <row r="222" spans="2:90" ht="23.25">
      <c r="B222" s="15">
        <f t="shared" si="3"/>
        <v>88</v>
      </c>
      <c r="C222" s="15">
        <v>5</v>
      </c>
      <c r="D222" s="16">
        <v>11</v>
      </c>
      <c r="E222" s="26">
        <v>456</v>
      </c>
      <c r="F222" s="29"/>
      <c r="G222" s="44"/>
      <c r="H222" s="44"/>
      <c r="I222" s="62">
        <v>2</v>
      </c>
      <c r="J222" s="62">
        <v>0</v>
      </c>
      <c r="K222" s="62">
        <v>0</v>
      </c>
      <c r="L222" s="62">
        <v>2</v>
      </c>
      <c r="M222" s="44"/>
      <c r="N222" s="62" t="s">
        <v>113</v>
      </c>
      <c r="O222" s="62" t="s">
        <v>114</v>
      </c>
      <c r="P222" s="62" t="s">
        <v>104</v>
      </c>
      <c r="Q222" s="62" t="s">
        <v>120</v>
      </c>
      <c r="R222" s="62" t="s">
        <v>108</v>
      </c>
      <c r="S222" s="62" t="s">
        <v>116</v>
      </c>
      <c r="T222" s="62" t="s">
        <v>135</v>
      </c>
      <c r="U222" s="62" t="s">
        <v>136</v>
      </c>
      <c r="V222" s="62" t="s">
        <v>117</v>
      </c>
      <c r="W222" s="62" t="s">
        <v>134</v>
      </c>
      <c r="X222" s="44"/>
      <c r="Y222" s="44"/>
      <c r="Z222" s="44"/>
      <c r="AA222" s="44"/>
      <c r="AB222" s="44"/>
      <c r="AC222" s="44"/>
      <c r="AD222" s="44"/>
      <c r="AE222" s="44"/>
      <c r="AF222" s="44"/>
      <c r="AG222" s="44"/>
      <c r="AX222" s="1"/>
      <c r="AY222" s="1"/>
      <c r="AZ222" s="1"/>
      <c r="BA222" s="1"/>
      <c r="BB222" s="1"/>
      <c r="BC222" s="1"/>
      <c r="BD222" s="1"/>
      <c r="BE222" s="1"/>
      <c r="BF222" s="1"/>
    </row>
    <row r="223" spans="2:90" ht="23.25">
      <c r="B223" s="15">
        <f t="shared" si="3"/>
        <v>89</v>
      </c>
      <c r="C223" s="15">
        <v>5</v>
      </c>
      <c r="D223" s="16">
        <v>11</v>
      </c>
      <c r="E223" s="26">
        <v>694</v>
      </c>
      <c r="F223" s="29"/>
      <c r="G223" s="44"/>
      <c r="H223" s="44"/>
      <c r="I223" s="62">
        <v>2</v>
      </c>
      <c r="J223" s="62">
        <v>2</v>
      </c>
      <c r="K223" s="62">
        <v>0</v>
      </c>
      <c r="L223" s="62">
        <v>1</v>
      </c>
      <c r="M223" s="44"/>
      <c r="N223" s="62" t="s">
        <v>135</v>
      </c>
      <c r="O223" s="62" t="s">
        <v>137</v>
      </c>
      <c r="P223" s="62" t="s">
        <v>104</v>
      </c>
      <c r="Q223" s="62" t="s">
        <v>105</v>
      </c>
      <c r="R223" s="62" t="s">
        <v>110</v>
      </c>
      <c r="S223" s="62" t="s">
        <v>108</v>
      </c>
      <c r="T223" s="62" t="s">
        <v>116</v>
      </c>
      <c r="U223" s="62" t="s">
        <v>119</v>
      </c>
      <c r="V223" s="62" t="s">
        <v>134</v>
      </c>
      <c r="W223" s="62" t="s">
        <v>117</v>
      </c>
      <c r="X223" s="44"/>
      <c r="Y223" s="44"/>
      <c r="Z223" s="44"/>
      <c r="AA223" s="44"/>
      <c r="AB223" s="44"/>
      <c r="AC223" s="44"/>
      <c r="AD223" s="44"/>
      <c r="AE223" s="44"/>
      <c r="AF223" s="44"/>
      <c r="AG223" s="44"/>
      <c r="AX223" s="1"/>
      <c r="AY223" s="1"/>
      <c r="AZ223" s="1"/>
      <c r="BA223" s="1"/>
      <c r="BB223" s="1"/>
      <c r="BC223" s="1"/>
      <c r="BD223" s="1"/>
      <c r="BE223" s="1"/>
      <c r="BF223" s="1"/>
    </row>
    <row r="224" spans="2:90" ht="23.25">
      <c r="B224" s="15">
        <f t="shared" si="3"/>
        <v>90</v>
      </c>
      <c r="C224" s="15">
        <v>5</v>
      </c>
      <c r="D224" s="16">
        <v>11</v>
      </c>
      <c r="E224" s="26">
        <v>720</v>
      </c>
      <c r="F224" s="29"/>
      <c r="G224" s="44"/>
      <c r="H224" s="44"/>
      <c r="I224" s="62">
        <v>2</v>
      </c>
      <c r="J224" s="62">
        <v>0</v>
      </c>
      <c r="K224" s="62">
        <v>4</v>
      </c>
      <c r="L224" s="62">
        <v>0</v>
      </c>
      <c r="M224" s="44"/>
      <c r="N224" s="62" t="s">
        <v>105</v>
      </c>
      <c r="O224" s="62" t="s">
        <v>137</v>
      </c>
      <c r="P224" s="62" t="s">
        <v>114</v>
      </c>
      <c r="Q224" s="62" t="s">
        <v>115</v>
      </c>
      <c r="R224" s="62" t="s">
        <v>109</v>
      </c>
      <c r="S224" s="62" t="s">
        <v>135</v>
      </c>
      <c r="T224" s="62" t="s">
        <v>113</v>
      </c>
      <c r="U224" s="62" t="s">
        <v>110</v>
      </c>
      <c r="V224" s="62" t="s">
        <v>134</v>
      </c>
      <c r="W224" s="62" t="s">
        <v>117</v>
      </c>
      <c r="X224" s="44"/>
      <c r="Y224" s="44"/>
      <c r="Z224" s="44"/>
      <c r="AA224" s="44"/>
      <c r="AB224" s="44"/>
      <c r="AC224" s="44"/>
      <c r="AD224" s="44"/>
      <c r="AE224" s="44"/>
      <c r="AF224" s="44"/>
      <c r="AG224" s="44"/>
      <c r="AX224" s="1"/>
      <c r="AY224" s="1"/>
      <c r="AZ224" s="1"/>
      <c r="BA224" s="1"/>
      <c r="BB224" s="1"/>
      <c r="BC224" s="1"/>
      <c r="BD224" s="1"/>
      <c r="BE224" s="1"/>
      <c r="BF224" s="1"/>
    </row>
    <row r="225" spans="2:58" ht="23.25">
      <c r="B225" s="15">
        <f t="shared" si="3"/>
        <v>91</v>
      </c>
      <c r="C225" s="15">
        <v>5</v>
      </c>
      <c r="D225" s="16">
        <v>11</v>
      </c>
      <c r="E225" s="26">
        <v>717</v>
      </c>
      <c r="F225" s="29"/>
      <c r="G225" s="44"/>
      <c r="H225" s="44"/>
      <c r="I225" s="62">
        <v>0</v>
      </c>
      <c r="J225" s="62">
        <v>3</v>
      </c>
      <c r="K225" s="62">
        <v>4</v>
      </c>
      <c r="L225" s="62">
        <v>2</v>
      </c>
      <c r="M225" s="44"/>
      <c r="N225" s="62" t="s">
        <v>101</v>
      </c>
      <c r="O225" s="62" t="s">
        <v>117</v>
      </c>
      <c r="P225" s="62" t="s">
        <v>108</v>
      </c>
      <c r="Q225" s="62" t="s">
        <v>113</v>
      </c>
      <c r="R225" s="62" t="s">
        <v>109</v>
      </c>
      <c r="S225" s="62" t="s">
        <v>112</v>
      </c>
      <c r="T225" s="62" t="s">
        <v>103</v>
      </c>
      <c r="U225" s="62" t="s">
        <v>119</v>
      </c>
      <c r="V225" s="62" t="s">
        <v>110</v>
      </c>
      <c r="W225" s="62" t="s">
        <v>132</v>
      </c>
      <c r="X225" s="44"/>
      <c r="Y225" s="44"/>
      <c r="Z225" s="44"/>
      <c r="AA225" s="44"/>
      <c r="AB225" s="44"/>
      <c r="AC225" s="44"/>
      <c r="AD225" s="44"/>
      <c r="AE225" s="44"/>
      <c r="AF225" s="44"/>
      <c r="AG225" s="44"/>
      <c r="AX225" s="1"/>
      <c r="AY225" s="1"/>
      <c r="AZ225" s="1"/>
      <c r="BA225" s="1"/>
      <c r="BB225" s="1"/>
      <c r="BC225" s="1"/>
      <c r="BD225" s="1"/>
      <c r="BE225" s="1"/>
      <c r="BF225" s="1"/>
    </row>
    <row r="226" spans="2:58" ht="23.25">
      <c r="B226" s="15">
        <f t="shared" si="3"/>
        <v>92</v>
      </c>
      <c r="C226" s="15">
        <v>5</v>
      </c>
      <c r="D226" s="16">
        <v>11</v>
      </c>
      <c r="E226" s="26">
        <v>932</v>
      </c>
      <c r="F226" s="29"/>
      <c r="G226" s="44"/>
      <c r="H226" s="44"/>
      <c r="I226" s="62">
        <v>3</v>
      </c>
      <c r="J226" s="62">
        <v>4</v>
      </c>
      <c r="K226" s="62">
        <v>0</v>
      </c>
      <c r="L226" s="62">
        <v>2</v>
      </c>
      <c r="M226" s="44"/>
      <c r="N226" s="62" t="s">
        <v>120</v>
      </c>
      <c r="O226" s="62" t="s">
        <v>117</v>
      </c>
      <c r="P226" s="62" t="s">
        <v>102</v>
      </c>
      <c r="Q226" s="62" t="s">
        <v>113</v>
      </c>
      <c r="R226" s="62" t="s">
        <v>109</v>
      </c>
      <c r="S226" s="62" t="s">
        <v>105</v>
      </c>
      <c r="T226" s="62" t="s">
        <v>101</v>
      </c>
      <c r="U226" s="62" t="s">
        <v>112</v>
      </c>
      <c r="V226" s="62" t="s">
        <v>136</v>
      </c>
      <c r="W226" s="62" t="s">
        <v>115</v>
      </c>
      <c r="X226" s="44"/>
      <c r="Y226" s="44"/>
      <c r="Z226" s="44"/>
      <c r="AA226" s="44"/>
      <c r="AB226" s="44"/>
      <c r="AC226" s="44"/>
      <c r="AD226" s="44"/>
      <c r="AE226" s="44"/>
      <c r="AF226" s="44"/>
      <c r="AG226" s="44"/>
      <c r="AX226" s="1"/>
      <c r="AY226" s="1"/>
      <c r="AZ226" s="1"/>
      <c r="BA226" s="1"/>
      <c r="BB226" s="1"/>
      <c r="BC226" s="1"/>
      <c r="BD226" s="1"/>
      <c r="BE226" s="1"/>
      <c r="BF226" s="1"/>
    </row>
    <row r="227" spans="2:58" ht="23.25">
      <c r="B227" s="15">
        <f t="shared" si="3"/>
        <v>93</v>
      </c>
      <c r="C227" s="15">
        <v>5</v>
      </c>
      <c r="D227" s="16">
        <v>11</v>
      </c>
      <c r="E227" s="26">
        <v>933</v>
      </c>
      <c r="F227" s="29"/>
      <c r="G227" s="44"/>
      <c r="H227" s="44"/>
      <c r="I227" s="62">
        <v>2</v>
      </c>
      <c r="J227" s="62">
        <v>4</v>
      </c>
      <c r="K227" s="62">
        <v>5</v>
      </c>
      <c r="L227" s="62">
        <v>3</v>
      </c>
      <c r="M227" s="44"/>
      <c r="N227" s="62" t="s">
        <v>115</v>
      </c>
      <c r="O227" s="62" t="s">
        <v>114</v>
      </c>
      <c r="P227" s="62" t="s">
        <v>102</v>
      </c>
      <c r="Q227" s="62" t="s">
        <v>105</v>
      </c>
      <c r="R227" s="62" t="s">
        <v>109</v>
      </c>
      <c r="S227" s="62" t="s">
        <v>104</v>
      </c>
      <c r="T227" s="62" t="s">
        <v>112</v>
      </c>
      <c r="U227" s="62" t="s">
        <v>113</v>
      </c>
      <c r="V227" s="62" t="s">
        <v>136</v>
      </c>
      <c r="W227" s="62" t="s">
        <v>134</v>
      </c>
      <c r="X227" s="44"/>
      <c r="Y227" s="44"/>
      <c r="Z227" s="44"/>
      <c r="AA227" s="44"/>
      <c r="AB227" s="44"/>
      <c r="AC227" s="44"/>
      <c r="AD227" s="44"/>
      <c r="AE227" s="44"/>
      <c r="AF227" s="44"/>
      <c r="AG227" s="44"/>
      <c r="AX227" s="1"/>
      <c r="AY227" s="1"/>
      <c r="AZ227" s="1"/>
      <c r="BA227" s="1"/>
      <c r="BB227" s="1"/>
      <c r="BC227" s="1"/>
      <c r="BD227" s="1"/>
      <c r="BE227" s="1"/>
      <c r="BF227" s="1"/>
    </row>
    <row r="228" spans="2:58" ht="23.25">
      <c r="B228" s="15">
        <f t="shared" si="3"/>
        <v>94</v>
      </c>
      <c r="C228" s="15">
        <v>5</v>
      </c>
      <c r="D228" s="16">
        <v>11</v>
      </c>
      <c r="E228" s="26">
        <v>618</v>
      </c>
      <c r="F228" s="29"/>
      <c r="G228" s="44"/>
      <c r="H228" s="44"/>
      <c r="I228" s="62">
        <v>0</v>
      </c>
      <c r="J228" s="62">
        <v>1</v>
      </c>
      <c r="K228" s="62">
        <v>4</v>
      </c>
      <c r="L228" s="62">
        <v>3</v>
      </c>
      <c r="M228" s="44"/>
      <c r="N228" s="62" t="s">
        <v>135</v>
      </c>
      <c r="O228" s="62" t="s">
        <v>134</v>
      </c>
      <c r="P228" s="62" t="s">
        <v>114</v>
      </c>
      <c r="Q228" s="62" t="s">
        <v>113</v>
      </c>
      <c r="R228" s="62" t="s">
        <v>101</v>
      </c>
      <c r="S228" s="62" t="s">
        <v>104</v>
      </c>
      <c r="T228" s="62" t="s">
        <v>137</v>
      </c>
      <c r="U228" s="62" t="s">
        <v>103</v>
      </c>
      <c r="V228" s="62" t="s">
        <v>106</v>
      </c>
      <c r="W228" s="62" t="s">
        <v>112</v>
      </c>
      <c r="X228" s="44"/>
      <c r="Y228" s="44"/>
      <c r="Z228" s="44"/>
      <c r="AA228" s="44"/>
      <c r="AB228" s="44"/>
      <c r="AC228" s="44"/>
      <c r="AD228" s="44"/>
      <c r="AE228" s="44"/>
      <c r="AF228" s="44"/>
      <c r="AG228" s="44"/>
      <c r="AX228" s="1"/>
      <c r="AY228" s="1"/>
      <c r="AZ228" s="1"/>
      <c r="BA228" s="1"/>
      <c r="BB228" s="1"/>
      <c r="BC228" s="1"/>
      <c r="BD228" s="1"/>
      <c r="BE228" s="1"/>
      <c r="BF228" s="1"/>
    </row>
    <row r="229" spans="2:58" ht="23.25">
      <c r="B229" s="15">
        <f t="shared" si="3"/>
        <v>95</v>
      </c>
      <c r="C229" s="15">
        <v>5</v>
      </c>
      <c r="D229" s="16">
        <v>11</v>
      </c>
      <c r="E229" s="26">
        <v>647</v>
      </c>
      <c r="F229" s="29"/>
      <c r="G229" s="44"/>
      <c r="H229" s="44"/>
      <c r="I229" s="62">
        <v>3</v>
      </c>
      <c r="J229" s="62">
        <v>2</v>
      </c>
      <c r="K229" s="62">
        <v>1</v>
      </c>
      <c r="L229" s="62">
        <v>4</v>
      </c>
      <c r="M229" s="44"/>
      <c r="N229" s="62" t="s">
        <v>115</v>
      </c>
      <c r="O229" s="62" t="s">
        <v>134</v>
      </c>
      <c r="P229" s="62" t="s">
        <v>109</v>
      </c>
      <c r="Q229" s="62" t="s">
        <v>120</v>
      </c>
      <c r="R229" s="62" t="s">
        <v>110</v>
      </c>
      <c r="S229" s="62" t="s">
        <v>114</v>
      </c>
      <c r="T229" s="62" t="s">
        <v>113</v>
      </c>
      <c r="U229" s="62" t="s">
        <v>103</v>
      </c>
      <c r="V229" s="62" t="s">
        <v>102</v>
      </c>
      <c r="W229" s="62" t="s">
        <v>135</v>
      </c>
      <c r="X229" s="44"/>
      <c r="Y229" s="44"/>
      <c r="Z229" s="44"/>
      <c r="AA229" s="44"/>
      <c r="AB229" s="44"/>
      <c r="AC229" s="44"/>
      <c r="AD229" s="44"/>
      <c r="AE229" s="44"/>
      <c r="AF229" s="44"/>
      <c r="AG229" s="44"/>
      <c r="AX229" s="1"/>
      <c r="AY229" s="1"/>
      <c r="AZ229" s="1"/>
      <c r="BA229" s="1"/>
      <c r="BB229" s="1"/>
      <c r="BC229" s="1"/>
      <c r="BD229" s="1"/>
      <c r="BE229" s="1"/>
      <c r="BF229" s="1"/>
    </row>
    <row r="230" spans="2:58" ht="23.25">
      <c r="B230" s="15">
        <f t="shared" si="3"/>
        <v>96</v>
      </c>
      <c r="C230" s="15">
        <v>5</v>
      </c>
      <c r="D230" s="16">
        <v>11</v>
      </c>
      <c r="E230" s="26">
        <v>649</v>
      </c>
      <c r="F230" s="29"/>
      <c r="G230" s="44"/>
      <c r="H230" s="44"/>
      <c r="I230" s="62">
        <v>2</v>
      </c>
      <c r="J230" s="62">
        <v>1</v>
      </c>
      <c r="K230" s="62">
        <v>2</v>
      </c>
      <c r="L230" s="62">
        <v>5</v>
      </c>
      <c r="M230" s="44"/>
      <c r="N230" s="62" t="s">
        <v>114</v>
      </c>
      <c r="O230" s="62" t="s">
        <v>119</v>
      </c>
      <c r="P230" s="62" t="s">
        <v>109</v>
      </c>
      <c r="Q230" s="62" t="s">
        <v>106</v>
      </c>
      <c r="R230" s="62" t="s">
        <v>113</v>
      </c>
      <c r="S230" s="62" t="s">
        <v>115</v>
      </c>
      <c r="T230" s="62" t="s">
        <v>135</v>
      </c>
      <c r="U230" s="62" t="s">
        <v>104</v>
      </c>
      <c r="V230" s="62" t="s">
        <v>102</v>
      </c>
      <c r="W230" s="62" t="s">
        <v>103</v>
      </c>
      <c r="X230" s="44"/>
      <c r="Y230" s="44"/>
      <c r="Z230" s="44"/>
      <c r="AA230" s="44"/>
      <c r="AB230" s="44"/>
      <c r="AC230" s="44"/>
      <c r="AD230" s="44"/>
      <c r="AE230" s="44"/>
      <c r="AF230" s="44"/>
      <c r="AG230" s="44"/>
      <c r="AX230" s="1"/>
      <c r="AY230" s="1"/>
      <c r="AZ230" s="1"/>
      <c r="BA230" s="1"/>
      <c r="BB230" s="1"/>
      <c r="BC230" s="1"/>
      <c r="BD230" s="1"/>
      <c r="BE230" s="1"/>
      <c r="BF230" s="1"/>
    </row>
    <row r="231" spans="2:58" ht="23.25">
      <c r="B231" s="15">
        <f t="shared" si="3"/>
        <v>97</v>
      </c>
      <c r="C231" s="15">
        <v>5</v>
      </c>
      <c r="D231" s="16">
        <v>11</v>
      </c>
      <c r="E231" s="26">
        <v>881</v>
      </c>
      <c r="F231" s="29"/>
      <c r="G231" s="44"/>
      <c r="H231" s="44"/>
      <c r="I231" s="62">
        <v>3</v>
      </c>
      <c r="J231" s="62">
        <v>4</v>
      </c>
      <c r="K231" s="62">
        <v>5</v>
      </c>
      <c r="L231" s="62">
        <v>1</v>
      </c>
      <c r="M231" s="44"/>
      <c r="N231" s="62" t="s">
        <v>102</v>
      </c>
      <c r="O231" s="62" t="s">
        <v>119</v>
      </c>
      <c r="P231" s="62" t="s">
        <v>109</v>
      </c>
      <c r="Q231" s="62" t="s">
        <v>108</v>
      </c>
      <c r="R231" s="62" t="s">
        <v>113</v>
      </c>
      <c r="S231" s="62" t="s">
        <v>114</v>
      </c>
      <c r="T231" s="62" t="s">
        <v>135</v>
      </c>
      <c r="U231" s="62" t="s">
        <v>104</v>
      </c>
      <c r="V231" s="62" t="s">
        <v>103</v>
      </c>
      <c r="W231" s="62" t="s">
        <v>101</v>
      </c>
      <c r="X231" s="44"/>
      <c r="Y231" s="44"/>
      <c r="Z231" s="44"/>
      <c r="AA231" s="44"/>
      <c r="AB231" s="44"/>
      <c r="AC231" s="44"/>
      <c r="AD231" s="44"/>
      <c r="AE231" s="44"/>
      <c r="AF231" s="44"/>
      <c r="AG231" s="44"/>
      <c r="AX231" s="1"/>
      <c r="AY231" s="1"/>
      <c r="AZ231" s="1"/>
      <c r="BA231" s="1"/>
      <c r="BB231" s="1"/>
      <c r="BC231" s="1"/>
      <c r="BD231" s="1"/>
      <c r="BE231" s="1"/>
      <c r="BF231" s="1"/>
    </row>
    <row r="232" spans="2:58" ht="23.25">
      <c r="B232" s="15">
        <f t="shared" si="3"/>
        <v>98</v>
      </c>
      <c r="C232" s="15">
        <v>5</v>
      </c>
      <c r="D232" s="16">
        <v>11</v>
      </c>
      <c r="E232" s="26">
        <v>583</v>
      </c>
      <c r="F232" s="29"/>
      <c r="G232" s="44"/>
      <c r="H232" s="44"/>
      <c r="I232" s="62">
        <v>5</v>
      </c>
      <c r="J232" s="62">
        <v>1</v>
      </c>
      <c r="K232" s="62">
        <v>4</v>
      </c>
      <c r="L232" s="62">
        <v>1</v>
      </c>
      <c r="M232" s="44"/>
      <c r="N232" s="62" t="s">
        <v>113</v>
      </c>
      <c r="O232" s="62" t="s">
        <v>115</v>
      </c>
      <c r="P232" s="62" t="s">
        <v>114</v>
      </c>
      <c r="Q232" s="62" t="s">
        <v>108</v>
      </c>
      <c r="R232" s="62" t="s">
        <v>112</v>
      </c>
      <c r="S232" s="62" t="s">
        <v>137</v>
      </c>
      <c r="T232" s="62" t="s">
        <v>134</v>
      </c>
      <c r="U232" s="62" t="s">
        <v>103</v>
      </c>
      <c r="V232" s="62" t="s">
        <v>102</v>
      </c>
      <c r="W232" s="62" t="s">
        <v>116</v>
      </c>
      <c r="X232" s="44"/>
      <c r="Y232" s="44"/>
      <c r="Z232" s="44"/>
      <c r="AA232" s="44"/>
      <c r="AB232" s="44"/>
      <c r="AC232" s="44"/>
      <c r="AD232" s="44"/>
      <c r="AE232" s="44"/>
      <c r="AF232" s="44"/>
      <c r="AG232" s="44"/>
      <c r="AX232" s="1"/>
      <c r="AY232" s="1"/>
      <c r="AZ232" s="1"/>
      <c r="BA232" s="1"/>
      <c r="BB232" s="1"/>
      <c r="BC232" s="1"/>
      <c r="BD232" s="1"/>
      <c r="BE232" s="1"/>
      <c r="BF232" s="1"/>
    </row>
    <row r="233" spans="2:58" ht="23.25">
      <c r="B233" s="15">
        <f t="shared" si="3"/>
        <v>99</v>
      </c>
      <c r="C233" s="15">
        <v>5</v>
      </c>
      <c r="D233" s="16">
        <v>11</v>
      </c>
      <c r="E233" s="26">
        <v>1336</v>
      </c>
      <c r="F233" s="29"/>
      <c r="G233" s="44"/>
      <c r="H233" s="44"/>
      <c r="I233" s="62">
        <v>1</v>
      </c>
      <c r="J233" s="62">
        <v>2</v>
      </c>
      <c r="K233" s="62">
        <v>3</v>
      </c>
      <c r="L233" s="62">
        <v>5</v>
      </c>
      <c r="M233" s="44"/>
      <c r="N233" s="62" t="s">
        <v>103</v>
      </c>
      <c r="O233" s="62" t="s">
        <v>106</v>
      </c>
      <c r="P233" s="62" t="s">
        <v>105</v>
      </c>
      <c r="Q233" s="62" t="s">
        <v>102</v>
      </c>
      <c r="R233" s="62" t="s">
        <v>137</v>
      </c>
      <c r="S233" s="62" t="s">
        <v>133</v>
      </c>
      <c r="T233" s="62" t="s">
        <v>101</v>
      </c>
      <c r="U233" s="62" t="s">
        <v>113</v>
      </c>
      <c r="V233" s="62" t="s">
        <v>112</v>
      </c>
      <c r="W233" s="62" t="s">
        <v>108</v>
      </c>
      <c r="X233" s="44"/>
      <c r="Y233" s="44"/>
      <c r="Z233" s="44"/>
      <c r="AA233" s="44"/>
      <c r="AB233" s="44"/>
      <c r="AC233" s="44"/>
      <c r="AD233" s="44"/>
      <c r="AE233" s="44"/>
      <c r="AF233" s="44"/>
      <c r="AG233" s="44"/>
      <c r="AX233" s="1"/>
      <c r="AY233" s="1"/>
      <c r="AZ233" s="1"/>
      <c r="BA233" s="1"/>
      <c r="BB233" s="1"/>
      <c r="BC233" s="1"/>
      <c r="BD233" s="1"/>
      <c r="BE233" s="1"/>
      <c r="BF233" s="1"/>
    </row>
    <row r="234" spans="2:58" ht="23.25">
      <c r="B234" s="15">
        <f t="shared" si="3"/>
        <v>100</v>
      </c>
      <c r="C234" s="15">
        <v>5</v>
      </c>
      <c r="D234" s="16">
        <v>11</v>
      </c>
      <c r="E234" s="26">
        <v>899</v>
      </c>
      <c r="F234" s="29"/>
      <c r="G234" s="44"/>
      <c r="H234" s="44"/>
      <c r="I234" s="62">
        <v>4</v>
      </c>
      <c r="J234" s="62">
        <v>4</v>
      </c>
      <c r="K234" s="62">
        <v>3</v>
      </c>
      <c r="L234" s="62">
        <v>4</v>
      </c>
      <c r="M234" s="44"/>
      <c r="N234" s="62" t="s">
        <v>132</v>
      </c>
      <c r="O234" s="62" t="s">
        <v>106</v>
      </c>
      <c r="P234" s="62" t="s">
        <v>120</v>
      </c>
      <c r="Q234" s="62" t="s">
        <v>116</v>
      </c>
      <c r="R234" s="62" t="s">
        <v>137</v>
      </c>
      <c r="S234" s="62" t="s">
        <v>109</v>
      </c>
      <c r="T234" s="62" t="s">
        <v>119</v>
      </c>
      <c r="U234" s="62" t="s">
        <v>114</v>
      </c>
      <c r="V234" s="62" t="s">
        <v>133</v>
      </c>
      <c r="W234" s="62" t="s">
        <v>136</v>
      </c>
      <c r="X234" s="44"/>
      <c r="Y234" s="44"/>
      <c r="Z234" s="44"/>
      <c r="AA234" s="44"/>
      <c r="AB234" s="44"/>
      <c r="AC234" s="44"/>
      <c r="AD234" s="44"/>
      <c r="AE234" s="44"/>
      <c r="AF234" s="44"/>
      <c r="AG234" s="44"/>
      <c r="AX234" s="1"/>
      <c r="AY234" s="1"/>
      <c r="AZ234" s="1"/>
      <c r="BA234" s="1"/>
      <c r="BB234" s="1"/>
      <c r="BC234" s="1"/>
      <c r="BD234" s="1"/>
      <c r="BE234" s="1"/>
      <c r="BF234" s="1"/>
    </row>
    <row r="235" spans="2:58" ht="15.75">
      <c r="B235" s="4"/>
      <c r="C235" s="4"/>
      <c r="D235" s="4"/>
      <c r="E235" s="33"/>
      <c r="F235" s="5"/>
      <c r="G235" s="46"/>
      <c r="H235" s="46"/>
      <c r="I235" s="46"/>
      <c r="J235" s="46"/>
      <c r="K235" s="46"/>
      <c r="L235" s="46"/>
      <c r="M235" s="46"/>
      <c r="N235" s="46"/>
      <c r="O235" s="46"/>
      <c r="P235" s="46"/>
      <c r="AM235" s="4"/>
      <c r="AN235" s="4"/>
      <c r="AO235" s="4"/>
      <c r="AP235" s="4"/>
      <c r="AQ235" s="4"/>
      <c r="AR235" s="4"/>
      <c r="AS235" s="4"/>
      <c r="AT235" s="4"/>
      <c r="AU235" s="4"/>
      <c r="AV235" s="4"/>
      <c r="AW235" s="4"/>
    </row>
    <row r="236" spans="2:58" ht="16.5" thickBot="1">
      <c r="G236" s="46"/>
      <c r="H236" s="46"/>
      <c r="I236" s="46"/>
      <c r="J236" s="46"/>
      <c r="K236" s="46"/>
      <c r="L236" s="46"/>
      <c r="M236" s="46"/>
      <c r="N236" s="46"/>
      <c r="O236" s="46"/>
      <c r="P236" s="46"/>
    </row>
    <row r="237" spans="2:58" ht="20.25" thickTop="1" thickBot="1">
      <c r="B237" s="19" t="s">
        <v>138</v>
      </c>
      <c r="C237" s="9" t="s">
        <v>122</v>
      </c>
      <c r="D237" s="4"/>
      <c r="E237" s="33"/>
      <c r="F237" s="5"/>
      <c r="G237" s="45"/>
      <c r="H237" s="45"/>
      <c r="I237" s="45"/>
      <c r="J237" s="46"/>
      <c r="K237" s="46"/>
      <c r="L237" s="46"/>
      <c r="M237" s="46"/>
      <c r="N237" s="46"/>
      <c r="O237" s="46"/>
      <c r="P237" s="46"/>
      <c r="AE237" s="4"/>
      <c r="AF237" s="4"/>
      <c r="AG237" s="4"/>
      <c r="AH237" s="4"/>
      <c r="AI237" s="4"/>
      <c r="AJ237" s="4"/>
      <c r="AK237" s="4"/>
      <c r="AL237" s="4"/>
      <c r="AM237" s="4"/>
      <c r="AN237" s="4"/>
      <c r="AO237" s="4"/>
      <c r="AP237" s="4"/>
      <c r="AQ237" s="4"/>
      <c r="AR237" s="4"/>
      <c r="AS237" s="4"/>
      <c r="AT237" s="4"/>
      <c r="AU237" s="4"/>
      <c r="AV237" s="4"/>
      <c r="AW237" s="4"/>
    </row>
    <row r="238" spans="2:58" ht="16.5" thickTop="1">
      <c r="B238" s="18"/>
      <c r="C238" s="4"/>
      <c r="D238" s="4"/>
      <c r="E238" s="33"/>
      <c r="F238" s="5"/>
      <c r="G238" s="45"/>
      <c r="H238" s="45"/>
      <c r="I238" s="45"/>
      <c r="J238" s="46"/>
      <c r="K238" s="46"/>
      <c r="L238" s="46"/>
      <c r="M238" s="46"/>
      <c r="N238" s="46"/>
      <c r="O238" s="46"/>
      <c r="P238" s="46"/>
      <c r="AE238" s="4"/>
      <c r="AF238" s="4"/>
      <c r="AG238" s="4"/>
      <c r="AH238" s="4"/>
      <c r="AI238" s="4"/>
      <c r="AJ238" s="4"/>
      <c r="AK238" s="4"/>
      <c r="AL238" s="4"/>
      <c r="AM238" s="4"/>
      <c r="AN238" s="4"/>
      <c r="AO238" s="4"/>
      <c r="AP238" s="4"/>
      <c r="AQ238" s="4"/>
      <c r="AR238" s="4"/>
      <c r="AS238" s="4"/>
      <c r="AT238" s="4"/>
      <c r="AU238" s="4"/>
      <c r="AV238" s="4"/>
      <c r="AW238" s="4"/>
    </row>
    <row r="239" spans="2:58" ht="15.75">
      <c r="B239" s="18" t="s">
        <v>139</v>
      </c>
      <c r="C239" s="1"/>
      <c r="D239" s="1"/>
      <c r="E239" s="31"/>
      <c r="G239" s="46"/>
      <c r="H239" s="46"/>
      <c r="I239" s="46"/>
      <c r="J239" s="46"/>
      <c r="K239" s="46"/>
      <c r="L239" s="46"/>
      <c r="M239" s="46"/>
      <c r="N239" s="46"/>
      <c r="O239" s="46"/>
      <c r="P239" s="46"/>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row>
    <row r="240" spans="2:58" ht="15.75">
      <c r="B240" s="18" t="s">
        <v>140</v>
      </c>
      <c r="C240" s="1"/>
      <c r="D240" s="1"/>
      <c r="E240" s="31"/>
      <c r="G240" s="46"/>
      <c r="H240" s="46"/>
      <c r="I240" s="46"/>
      <c r="J240" s="46"/>
      <c r="K240" s="46"/>
      <c r="L240" s="46"/>
      <c r="M240" s="46"/>
      <c r="N240" s="46"/>
      <c r="O240" s="46"/>
      <c r="P240" s="46"/>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row>
    <row r="241" spans="2:90" ht="15.75">
      <c r="B241" s="18" t="s">
        <v>141</v>
      </c>
      <c r="C241" s="1"/>
      <c r="D241" s="1"/>
      <c r="E241" s="31"/>
      <c r="G241" s="46"/>
      <c r="H241" s="46"/>
      <c r="I241" s="46"/>
      <c r="J241" s="46"/>
      <c r="K241" s="46"/>
      <c r="L241" s="46"/>
      <c r="M241" s="46"/>
      <c r="N241" s="46"/>
      <c r="O241" s="46"/>
      <c r="P241" s="46"/>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row>
    <row r="242" spans="2:90" ht="15.75">
      <c r="B242" s="18"/>
      <c r="C242" s="1" t="s">
        <v>142</v>
      </c>
      <c r="D242" s="1"/>
      <c r="E242" s="31"/>
      <c r="G242" s="46"/>
      <c r="H242" s="46"/>
      <c r="I242" s="46"/>
      <c r="J242" s="46"/>
      <c r="K242" s="46"/>
      <c r="L242" s="46"/>
      <c r="M242" s="46"/>
      <c r="N242" s="46"/>
      <c r="O242" s="46"/>
      <c r="P242" s="46"/>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row>
    <row r="243" spans="2:90" ht="15.75">
      <c r="B243" s="18"/>
      <c r="C243" s="1" t="s">
        <v>167</v>
      </c>
      <c r="D243" s="1"/>
      <c r="E243" s="31"/>
      <c r="G243" s="46"/>
      <c r="H243" s="46"/>
      <c r="I243" s="46"/>
      <c r="J243" s="46"/>
      <c r="K243" s="46"/>
      <c r="L243" s="46"/>
      <c r="M243" s="46"/>
      <c r="N243" s="46"/>
      <c r="O243" s="46"/>
      <c r="P243" s="46"/>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row>
    <row r="244" spans="2:90" ht="15.75">
      <c r="B244" s="18" t="s">
        <v>144</v>
      </c>
      <c r="C244" s="43"/>
      <c r="D244" s="1"/>
      <c r="E244" s="31"/>
      <c r="G244" s="46"/>
      <c r="H244" s="46"/>
      <c r="I244" s="46"/>
      <c r="J244" s="46"/>
      <c r="K244" s="46"/>
      <c r="L244" s="46"/>
      <c r="M244" s="46"/>
      <c r="N244" s="46"/>
      <c r="O244" s="46"/>
      <c r="P244" s="46"/>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row>
    <row r="245" spans="2:90" ht="15.75">
      <c r="B245" s="18"/>
      <c r="C245" s="1" t="s">
        <v>145</v>
      </c>
      <c r="D245" s="1"/>
      <c r="E245" s="31"/>
      <c r="G245" s="46"/>
      <c r="H245" s="46"/>
      <c r="I245" s="46"/>
      <c r="J245" s="46"/>
      <c r="K245" s="46"/>
      <c r="L245" s="46"/>
      <c r="M245" s="46"/>
      <c r="N245" s="46"/>
      <c r="O245" s="46"/>
      <c r="P245" s="46"/>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row>
    <row r="246" spans="2:90" ht="15.75">
      <c r="B246" s="18" t="s">
        <v>146</v>
      </c>
      <c r="C246" s="43"/>
      <c r="D246" s="1"/>
      <c r="E246" s="31"/>
      <c r="G246" s="46"/>
      <c r="H246" s="46"/>
      <c r="I246" s="46"/>
      <c r="J246" s="46"/>
      <c r="K246" s="46"/>
      <c r="L246" s="46"/>
      <c r="M246" s="46"/>
      <c r="N246" s="46"/>
      <c r="O246" s="46"/>
      <c r="P246" s="46"/>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row>
    <row r="247" spans="2:90" ht="15.75">
      <c r="B247" s="18" t="s">
        <v>147</v>
      </c>
      <c r="C247" s="43"/>
      <c r="D247" s="1"/>
      <c r="E247" s="31"/>
      <c r="G247" s="46"/>
      <c r="H247" s="46"/>
      <c r="I247" s="46"/>
      <c r="J247" s="46"/>
      <c r="K247" s="46"/>
      <c r="L247" s="46"/>
      <c r="M247" s="46"/>
      <c r="N247" s="46"/>
      <c r="O247" s="46"/>
      <c r="P247" s="46"/>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row>
    <row r="248" spans="2:90" ht="15.75">
      <c r="B248" s="18" t="s">
        <v>148</v>
      </c>
      <c r="C248" s="43"/>
      <c r="D248" s="1"/>
      <c r="E248" s="31"/>
      <c r="G248" s="46"/>
      <c r="H248" s="46"/>
      <c r="I248" s="46"/>
      <c r="J248" s="46"/>
      <c r="K248" s="46"/>
      <c r="L248" s="46"/>
      <c r="M248" s="46"/>
      <c r="N248" s="46"/>
      <c r="O248" s="46"/>
      <c r="P248" s="46"/>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row>
    <row r="249" spans="2:90" ht="15.75">
      <c r="B249" s="18" t="s">
        <v>149</v>
      </c>
      <c r="C249" s="43"/>
      <c r="D249" s="1"/>
      <c r="E249" s="31"/>
      <c r="G249" s="46"/>
      <c r="H249" s="46"/>
      <c r="I249" s="46"/>
      <c r="J249" s="46"/>
      <c r="K249" s="46"/>
      <c r="L249" s="46"/>
      <c r="M249" s="46"/>
      <c r="N249" s="46"/>
      <c r="O249" s="46"/>
      <c r="P249" s="46"/>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row>
    <row r="250" spans="2:90" ht="15.75">
      <c r="B250" s="18"/>
      <c r="C250" s="43"/>
      <c r="D250" s="1"/>
      <c r="E250" s="31"/>
      <c r="G250" s="46"/>
      <c r="H250" s="46"/>
      <c r="I250" s="46"/>
      <c r="J250" s="46"/>
      <c r="K250" s="46"/>
      <c r="L250" s="46"/>
      <c r="M250" s="46"/>
      <c r="N250" s="46"/>
      <c r="O250" s="46"/>
      <c r="P250" s="46"/>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row>
    <row r="251" spans="2:90" ht="15.75">
      <c r="B251" s="18" t="s">
        <v>150</v>
      </c>
      <c r="C251" s="1"/>
      <c r="D251" s="1"/>
      <c r="E251" s="31"/>
      <c r="G251" s="46"/>
      <c r="H251" s="46"/>
      <c r="I251" s="46"/>
      <c r="J251" s="46"/>
      <c r="K251" s="46"/>
      <c r="L251" s="46"/>
      <c r="M251" s="46"/>
      <c r="N251" s="46"/>
      <c r="O251" s="46"/>
      <c r="P251" s="46"/>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row>
    <row r="252" spans="2:90" ht="15.75">
      <c r="B252" s="18"/>
      <c r="C252" s="64" t="s">
        <v>85</v>
      </c>
      <c r="D252" s="1"/>
      <c r="E252" s="31"/>
      <c r="G252" s="46"/>
      <c r="H252" s="46"/>
      <c r="I252" s="46"/>
      <c r="J252" s="46"/>
      <c r="K252" s="46"/>
      <c r="L252" s="46"/>
      <c r="M252" s="46"/>
      <c r="N252" s="46"/>
      <c r="O252" s="46"/>
      <c r="P252" s="46"/>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row>
    <row r="253" spans="2:90" ht="15.75">
      <c r="B253" s="18"/>
      <c r="C253" s="64"/>
      <c r="D253" s="1"/>
      <c r="E253" s="31"/>
      <c r="G253" s="46"/>
      <c r="H253" s="46"/>
      <c r="I253" s="46"/>
      <c r="J253" s="46"/>
      <c r="K253" s="46"/>
      <c r="L253" s="46"/>
      <c r="M253" s="46"/>
      <c r="N253" s="46"/>
      <c r="O253" s="46"/>
      <c r="P253" s="46"/>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row>
    <row r="254" spans="2:90" ht="16.5" thickBot="1">
      <c r="B254" s="4"/>
      <c r="C254" s="4"/>
      <c r="D254" s="4"/>
      <c r="E254" s="33"/>
      <c r="F254" s="5"/>
      <c r="G254" s="44"/>
      <c r="H254" s="46"/>
      <c r="I254" s="85" t="s">
        <v>129</v>
      </c>
      <c r="J254" s="46"/>
      <c r="K254" s="46"/>
      <c r="L254" s="47"/>
      <c r="M254" s="47"/>
      <c r="N254" s="46"/>
      <c r="O254" s="46"/>
      <c r="P254" s="46"/>
      <c r="Q254" s="47"/>
      <c r="AE254" s="4"/>
      <c r="AF254" s="4"/>
      <c r="AG254" s="4"/>
      <c r="AH254" s="4"/>
      <c r="AI254" s="4"/>
      <c r="AJ254" s="4"/>
      <c r="AK254" s="4"/>
      <c r="AL254" s="4"/>
      <c r="AM254" s="4"/>
      <c r="AN254" s="4"/>
      <c r="AO254" s="4"/>
      <c r="AP254" s="4"/>
      <c r="AQ254" s="4"/>
      <c r="AR254" s="4"/>
      <c r="AS254" s="4"/>
      <c r="AT254" s="4"/>
      <c r="AU254" s="4"/>
      <c r="AV254" s="4"/>
      <c r="AW254" s="4"/>
    </row>
    <row r="255" spans="2:90" ht="25.5" customHeight="1" thickTop="1" thickBot="1">
      <c r="B255" s="17" t="s">
        <v>40</v>
      </c>
      <c r="C255" s="17" t="s">
        <v>70</v>
      </c>
      <c r="D255" s="17" t="s">
        <v>42</v>
      </c>
      <c r="E255" s="36" t="s">
        <v>43</v>
      </c>
      <c r="G255" s="44"/>
      <c r="H255" s="44"/>
      <c r="I255" s="86" t="s">
        <v>32</v>
      </c>
      <c r="J255" s="87" t="s">
        <v>33</v>
      </c>
      <c r="K255" s="88" t="s">
        <v>34</v>
      </c>
      <c r="L255" s="89" t="s">
        <v>35</v>
      </c>
      <c r="M255" s="44"/>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row>
    <row r="256" spans="2:90" ht="16.5" thickTop="1">
      <c r="B256" s="1"/>
      <c r="C256" s="1"/>
      <c r="D256" s="1"/>
      <c r="E256" s="31"/>
      <c r="G256" s="44"/>
      <c r="H256" s="44"/>
      <c r="I256" s="44"/>
      <c r="J256" s="44"/>
      <c r="K256" s="44"/>
      <c r="L256" s="44"/>
      <c r="M256" s="44"/>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row>
    <row r="257" spans="2:58" ht="24" customHeight="1">
      <c r="B257" s="15" t="s">
        <v>151</v>
      </c>
      <c r="C257" s="15">
        <v>7</v>
      </c>
      <c r="D257" s="16">
        <v>0</v>
      </c>
      <c r="E257" s="26">
        <v>1365</v>
      </c>
      <c r="F257" s="29"/>
      <c r="G257" s="44"/>
      <c r="H257" s="44"/>
      <c r="I257" s="62">
        <v>5</v>
      </c>
      <c r="J257" s="62">
        <v>4</v>
      </c>
      <c r="K257" s="62">
        <v>0</v>
      </c>
      <c r="L257" s="62">
        <v>2</v>
      </c>
      <c r="M257" s="44"/>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X257" s="1"/>
      <c r="AY257" s="1"/>
      <c r="AZ257" s="1"/>
      <c r="BA257" s="1"/>
      <c r="BB257" s="1"/>
      <c r="BC257" s="1"/>
      <c r="BD257" s="1"/>
      <c r="BE257" s="1"/>
      <c r="BF257" s="1"/>
    </row>
    <row r="258" spans="2:58" ht="15.75">
      <c r="B258" s="1"/>
      <c r="C258" s="1"/>
      <c r="D258" s="1"/>
      <c r="E258" s="31"/>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X258" s="1"/>
      <c r="AY258" s="1"/>
      <c r="AZ258" s="1"/>
      <c r="BA258" s="1"/>
      <c r="BB258" s="1"/>
      <c r="BC258" s="1"/>
      <c r="BD258" s="1"/>
      <c r="BE258" s="1"/>
      <c r="BF258" s="1"/>
    </row>
    <row r="259" spans="2:58" ht="23.25">
      <c r="B259" s="15">
        <v>101</v>
      </c>
      <c r="C259" s="15">
        <v>6</v>
      </c>
      <c r="D259" s="16">
        <v>12</v>
      </c>
      <c r="E259" s="26">
        <v>1365</v>
      </c>
      <c r="F259" s="29"/>
      <c r="G259" s="44"/>
      <c r="H259" s="44"/>
      <c r="I259" s="62">
        <v>0</v>
      </c>
      <c r="J259" s="62">
        <v>4</v>
      </c>
      <c r="K259" s="62">
        <v>0</v>
      </c>
      <c r="L259" s="62">
        <v>4</v>
      </c>
      <c r="M259" s="44"/>
      <c r="N259" s="44"/>
      <c r="O259" s="44"/>
      <c r="P259" s="44"/>
      <c r="Q259" s="44"/>
      <c r="R259" s="44"/>
      <c r="S259" s="44"/>
      <c r="T259" s="44"/>
      <c r="U259" s="44"/>
      <c r="V259" s="44"/>
      <c r="W259" s="44"/>
      <c r="X259" s="44"/>
      <c r="Y259" s="44"/>
      <c r="Z259" s="44"/>
      <c r="AA259" s="44"/>
      <c r="AB259" s="44"/>
      <c r="AC259" s="44"/>
      <c r="AD259" s="44"/>
      <c r="AE259" s="44"/>
      <c r="AF259" s="44"/>
      <c r="AG259" s="44"/>
      <c r="AH259" s="44"/>
      <c r="AX259" s="1"/>
      <c r="AY259" s="1"/>
      <c r="AZ259" s="1"/>
      <c r="BA259" s="1"/>
      <c r="BB259" s="1"/>
      <c r="BC259" s="1"/>
      <c r="BD259" s="1"/>
      <c r="BE259" s="1"/>
      <c r="BF259" s="1"/>
    </row>
    <row r="260" spans="2:58" ht="23.25">
      <c r="B260" s="15">
        <f t="shared" ref="B260:B278" si="4">B259+1</f>
        <v>102</v>
      </c>
      <c r="C260" s="15">
        <v>6</v>
      </c>
      <c r="D260" s="16">
        <v>12</v>
      </c>
      <c r="E260" s="26">
        <v>1386</v>
      </c>
      <c r="F260" s="29"/>
      <c r="G260" s="44"/>
      <c r="H260" s="44"/>
      <c r="I260" s="62">
        <v>4</v>
      </c>
      <c r="J260" s="62">
        <v>0</v>
      </c>
      <c r="K260" s="62">
        <v>4</v>
      </c>
      <c r="L260" s="62">
        <v>3</v>
      </c>
      <c r="M260" s="44"/>
      <c r="N260" s="44"/>
      <c r="O260" s="44"/>
      <c r="P260" s="44"/>
      <c r="Q260" s="44"/>
      <c r="R260" s="44"/>
      <c r="S260" s="44"/>
      <c r="T260" s="44"/>
      <c r="U260" s="44"/>
      <c r="V260" s="44"/>
      <c r="W260" s="44"/>
      <c r="X260" s="44"/>
      <c r="Y260" s="44"/>
      <c r="Z260" s="44"/>
      <c r="AA260" s="44"/>
      <c r="AB260" s="44"/>
      <c r="AC260" s="44"/>
      <c r="AD260" s="44"/>
      <c r="AE260" s="44"/>
      <c r="AF260" s="44"/>
      <c r="AG260" s="44"/>
      <c r="AH260" s="44"/>
      <c r="AX260" s="1"/>
      <c r="AY260" s="1"/>
      <c r="AZ260" s="1"/>
      <c r="BA260" s="1"/>
      <c r="BB260" s="1"/>
      <c r="BC260" s="1"/>
      <c r="BD260" s="1"/>
      <c r="BE260" s="1"/>
      <c r="BF260" s="1"/>
    </row>
    <row r="261" spans="2:58" ht="23.25">
      <c r="B261" s="15">
        <f t="shared" si="4"/>
        <v>103</v>
      </c>
      <c r="C261" s="15">
        <v>6</v>
      </c>
      <c r="D261" s="16">
        <v>12</v>
      </c>
      <c r="E261" s="26">
        <v>1371</v>
      </c>
      <c r="F261" s="29"/>
      <c r="G261" s="44"/>
      <c r="H261" s="44"/>
      <c r="I261" s="62">
        <v>5</v>
      </c>
      <c r="J261" s="62">
        <v>1</v>
      </c>
      <c r="K261" s="62">
        <v>2</v>
      </c>
      <c r="L261" s="62">
        <v>0</v>
      </c>
      <c r="M261" s="44"/>
      <c r="N261" s="44"/>
      <c r="O261" s="44"/>
      <c r="P261" s="44"/>
      <c r="Q261" s="44"/>
      <c r="R261" s="44"/>
      <c r="S261" s="44"/>
      <c r="T261" s="44"/>
      <c r="U261" s="44"/>
      <c r="V261" s="44"/>
      <c r="W261" s="44"/>
      <c r="X261" s="44"/>
      <c r="Y261" s="44"/>
      <c r="Z261" s="44"/>
      <c r="AA261" s="44"/>
      <c r="AB261" s="44"/>
      <c r="AC261" s="44"/>
      <c r="AD261" s="44"/>
      <c r="AE261" s="44"/>
      <c r="AF261" s="44"/>
      <c r="AG261" s="44"/>
      <c r="AH261" s="44"/>
      <c r="AX261" s="1"/>
      <c r="AY261" s="1"/>
      <c r="AZ261" s="1"/>
      <c r="BA261" s="1"/>
      <c r="BB261" s="1"/>
      <c r="BC261" s="1"/>
      <c r="BD261" s="1"/>
      <c r="BE261" s="1"/>
      <c r="BF261" s="1"/>
    </row>
    <row r="262" spans="2:58" ht="23.25">
      <c r="B262" s="15">
        <f t="shared" si="4"/>
        <v>104</v>
      </c>
      <c r="C262" s="15">
        <v>6</v>
      </c>
      <c r="D262" s="16">
        <v>12</v>
      </c>
      <c r="E262" s="26">
        <v>1389</v>
      </c>
      <c r="F262" s="29"/>
      <c r="G262" s="44"/>
      <c r="H262" s="44"/>
      <c r="I262" s="62">
        <v>2</v>
      </c>
      <c r="J262" s="62">
        <v>4</v>
      </c>
      <c r="K262" s="62">
        <v>5</v>
      </c>
      <c r="L262" s="62">
        <v>2</v>
      </c>
      <c r="M262" s="44"/>
      <c r="N262" s="44"/>
      <c r="O262" s="44"/>
      <c r="P262" s="44"/>
      <c r="Q262" s="44"/>
      <c r="R262" s="44"/>
      <c r="S262" s="44"/>
      <c r="T262" s="44"/>
      <c r="U262" s="44"/>
      <c r="V262" s="44"/>
      <c r="W262" s="44"/>
      <c r="X262" s="44"/>
      <c r="Y262" s="44"/>
      <c r="Z262" s="44"/>
      <c r="AA262" s="44"/>
      <c r="AB262" s="44"/>
      <c r="AC262" s="44"/>
      <c r="AD262" s="44"/>
      <c r="AE262" s="44"/>
      <c r="AF262" s="44"/>
      <c r="AG262" s="44"/>
      <c r="AH262" s="44"/>
      <c r="AX262" s="1"/>
      <c r="AY262" s="1"/>
      <c r="AZ262" s="1"/>
      <c r="BA262" s="1"/>
      <c r="BB262" s="1"/>
      <c r="BC262" s="1"/>
      <c r="BD262" s="1"/>
      <c r="BE262" s="1"/>
      <c r="BF262" s="1"/>
    </row>
    <row r="263" spans="2:58" ht="23.25">
      <c r="B263" s="15">
        <f t="shared" si="4"/>
        <v>105</v>
      </c>
      <c r="C263" s="15">
        <v>6</v>
      </c>
      <c r="D263" s="16">
        <v>12</v>
      </c>
      <c r="E263" s="26">
        <v>1386</v>
      </c>
      <c r="F263" s="29"/>
      <c r="G263" s="44"/>
      <c r="H263" s="44"/>
      <c r="I263" s="62">
        <v>0</v>
      </c>
      <c r="J263" s="62">
        <v>5</v>
      </c>
      <c r="K263" s="62">
        <v>4</v>
      </c>
      <c r="L263" s="62">
        <v>3</v>
      </c>
      <c r="M263" s="44"/>
      <c r="N263" s="44"/>
      <c r="O263" s="44"/>
      <c r="P263" s="44"/>
      <c r="Q263" s="44"/>
      <c r="R263" s="44"/>
      <c r="S263" s="44"/>
      <c r="T263" s="44"/>
      <c r="U263" s="44"/>
      <c r="V263" s="44"/>
      <c r="W263" s="44"/>
      <c r="X263" s="44"/>
      <c r="Y263" s="44"/>
      <c r="Z263" s="44"/>
      <c r="AA263" s="44"/>
      <c r="AB263" s="44"/>
      <c r="AC263" s="44"/>
      <c r="AD263" s="44"/>
      <c r="AE263" s="44"/>
      <c r="AF263" s="44"/>
      <c r="AG263" s="44"/>
      <c r="AH263" s="44"/>
      <c r="AX263" s="1"/>
      <c r="AY263" s="1"/>
      <c r="AZ263" s="1"/>
      <c r="BA263" s="1"/>
      <c r="BB263" s="1"/>
      <c r="BC263" s="1"/>
      <c r="BD263" s="1"/>
      <c r="BE263" s="1"/>
      <c r="BF263" s="1"/>
    </row>
    <row r="264" spans="2:58" ht="23.25">
      <c r="B264" s="15">
        <f t="shared" si="4"/>
        <v>106</v>
      </c>
      <c r="C264" s="15">
        <v>6</v>
      </c>
      <c r="D264" s="16">
        <v>12</v>
      </c>
      <c r="E264" s="26">
        <v>1370</v>
      </c>
      <c r="F264" s="29"/>
      <c r="G264" s="44"/>
      <c r="H264" s="44"/>
      <c r="I264" s="62">
        <v>1</v>
      </c>
      <c r="J264" s="62">
        <v>5</v>
      </c>
      <c r="K264" s="62">
        <v>1</v>
      </c>
      <c r="L264" s="62">
        <v>2</v>
      </c>
      <c r="M264" s="44"/>
      <c r="N264" s="44"/>
      <c r="O264" s="44"/>
      <c r="P264" s="44"/>
      <c r="Q264" s="44"/>
      <c r="R264" s="44"/>
      <c r="S264" s="44"/>
      <c r="T264" s="44"/>
      <c r="U264" s="44"/>
      <c r="V264" s="44"/>
      <c r="W264" s="44"/>
      <c r="X264" s="44"/>
      <c r="Y264" s="44"/>
      <c r="Z264" s="44"/>
      <c r="AA264" s="44"/>
      <c r="AB264" s="44"/>
      <c r="AC264" s="44"/>
      <c r="AD264" s="44"/>
      <c r="AE264" s="44"/>
      <c r="AF264" s="44"/>
      <c r="AG264" s="44"/>
      <c r="AH264" s="44"/>
      <c r="AX264" s="1"/>
      <c r="AY264" s="1"/>
      <c r="AZ264" s="1"/>
      <c r="BA264" s="1"/>
      <c r="BB264" s="1"/>
      <c r="BC264" s="1"/>
      <c r="BD264" s="1"/>
      <c r="BE264" s="1"/>
      <c r="BF264" s="1"/>
    </row>
    <row r="265" spans="2:58" ht="23.25">
      <c r="B265" s="15">
        <f t="shared" si="4"/>
        <v>107</v>
      </c>
      <c r="C265" s="15">
        <v>6</v>
      </c>
      <c r="D265" s="16">
        <v>12</v>
      </c>
      <c r="E265" s="26">
        <v>1389</v>
      </c>
      <c r="F265" s="29"/>
      <c r="G265" s="44"/>
      <c r="H265" s="44"/>
      <c r="I265" s="62">
        <v>3</v>
      </c>
      <c r="J265" s="62">
        <v>4</v>
      </c>
      <c r="K265" s="62">
        <v>5</v>
      </c>
      <c r="L265" s="62">
        <v>2</v>
      </c>
      <c r="M265" s="44"/>
      <c r="N265" s="44"/>
      <c r="O265" s="44"/>
      <c r="P265" s="44"/>
      <c r="Q265" s="44"/>
      <c r="R265" s="44"/>
      <c r="S265" s="44"/>
      <c r="T265" s="44"/>
      <c r="U265" s="44"/>
      <c r="V265" s="44"/>
      <c r="W265" s="44"/>
      <c r="X265" s="44"/>
      <c r="Y265" s="44"/>
      <c r="Z265" s="44"/>
      <c r="AA265" s="44"/>
      <c r="AB265" s="44"/>
      <c r="AC265" s="44"/>
      <c r="AD265" s="44"/>
      <c r="AE265" s="44"/>
      <c r="AF265" s="44"/>
      <c r="AG265" s="44"/>
      <c r="AH265" s="44"/>
      <c r="AX265" s="1"/>
      <c r="AY265" s="1"/>
      <c r="AZ265" s="1"/>
      <c r="BA265" s="1"/>
      <c r="BB265" s="1"/>
      <c r="BC265" s="1"/>
      <c r="BD265" s="1"/>
      <c r="BE265" s="1"/>
      <c r="BF265" s="1"/>
    </row>
    <row r="266" spans="2:58" ht="23.25">
      <c r="B266" s="15">
        <f t="shared" si="4"/>
        <v>108</v>
      </c>
      <c r="C266" s="15">
        <v>6</v>
      </c>
      <c r="D266" s="16">
        <v>12</v>
      </c>
      <c r="E266" s="26">
        <v>1365</v>
      </c>
      <c r="F266" s="29"/>
      <c r="G266" s="44"/>
      <c r="H266" s="44"/>
      <c r="I266" s="62">
        <v>2</v>
      </c>
      <c r="J266" s="62">
        <v>0</v>
      </c>
      <c r="K266" s="62">
        <v>0</v>
      </c>
      <c r="L266" s="62">
        <v>2</v>
      </c>
      <c r="M266" s="44"/>
      <c r="N266" s="44"/>
      <c r="O266" s="44"/>
      <c r="P266" s="44"/>
      <c r="Q266" s="44"/>
      <c r="R266" s="44"/>
      <c r="S266" s="44"/>
      <c r="T266" s="44"/>
      <c r="U266" s="44"/>
      <c r="V266" s="44"/>
      <c r="W266" s="44"/>
      <c r="X266" s="44"/>
      <c r="Y266" s="44"/>
      <c r="Z266" s="44"/>
      <c r="AA266" s="44"/>
      <c r="AB266" s="44"/>
      <c r="AC266" s="44"/>
      <c r="AD266" s="44"/>
      <c r="AE266" s="44"/>
      <c r="AF266" s="44"/>
      <c r="AG266" s="44"/>
      <c r="AH266" s="44"/>
      <c r="AX266" s="1"/>
      <c r="AY266" s="1"/>
      <c r="AZ266" s="1"/>
      <c r="BA266" s="1"/>
      <c r="BB266" s="1"/>
      <c r="BC266" s="1"/>
      <c r="BD266" s="1"/>
      <c r="BE266" s="1"/>
      <c r="BF266" s="1"/>
    </row>
    <row r="267" spans="2:58" ht="23.25">
      <c r="B267" s="15">
        <f t="shared" si="4"/>
        <v>109</v>
      </c>
      <c r="C267" s="15">
        <v>6</v>
      </c>
      <c r="D267" s="16">
        <v>12</v>
      </c>
      <c r="E267" s="26">
        <v>1365</v>
      </c>
      <c r="F267" s="29"/>
      <c r="G267" s="44"/>
      <c r="H267" s="44"/>
      <c r="I267" s="62">
        <v>2</v>
      </c>
      <c r="J267" s="62">
        <v>2</v>
      </c>
      <c r="K267" s="62">
        <v>0</v>
      </c>
      <c r="L267" s="62">
        <v>1</v>
      </c>
      <c r="M267" s="44"/>
      <c r="N267" s="44"/>
      <c r="O267" s="44"/>
      <c r="P267" s="44"/>
      <c r="Q267" s="44"/>
      <c r="R267" s="44"/>
      <c r="S267" s="44"/>
      <c r="T267" s="44"/>
      <c r="U267" s="44"/>
      <c r="V267" s="44"/>
      <c r="W267" s="44"/>
      <c r="X267" s="44"/>
      <c r="Y267" s="44"/>
      <c r="Z267" s="44"/>
      <c r="AA267" s="44"/>
      <c r="AB267" s="44"/>
      <c r="AC267" s="44"/>
      <c r="AD267" s="44"/>
      <c r="AE267" s="44"/>
      <c r="AF267" s="44"/>
      <c r="AG267" s="44"/>
      <c r="AH267" s="44"/>
      <c r="AX267" s="1"/>
      <c r="AY267" s="1"/>
      <c r="AZ267" s="1"/>
      <c r="BA267" s="1"/>
      <c r="BB267" s="1"/>
      <c r="BC267" s="1"/>
      <c r="BD267" s="1"/>
      <c r="BE267" s="1"/>
      <c r="BF267" s="1"/>
    </row>
    <row r="268" spans="2:58" ht="23.25">
      <c r="B268" s="15">
        <f t="shared" si="4"/>
        <v>110</v>
      </c>
      <c r="C268" s="15">
        <v>6</v>
      </c>
      <c r="D268" s="16">
        <v>12</v>
      </c>
      <c r="E268" s="26">
        <v>1384</v>
      </c>
      <c r="F268" s="29"/>
      <c r="G268" s="44"/>
      <c r="H268" s="44"/>
      <c r="I268" s="62">
        <v>2</v>
      </c>
      <c r="J268" s="62">
        <v>0</v>
      </c>
      <c r="K268" s="62">
        <v>4</v>
      </c>
      <c r="L268" s="62">
        <v>0</v>
      </c>
      <c r="M268" s="44"/>
      <c r="N268" s="44"/>
      <c r="O268" s="44"/>
      <c r="P268" s="44"/>
      <c r="Q268" s="44"/>
      <c r="R268" s="44"/>
      <c r="S268" s="44"/>
      <c r="T268" s="44"/>
      <c r="U268" s="44"/>
      <c r="V268" s="44"/>
      <c r="W268" s="44"/>
      <c r="X268" s="44"/>
      <c r="Y268" s="44"/>
      <c r="Z268" s="44"/>
      <c r="AA268" s="44"/>
      <c r="AB268" s="44"/>
      <c r="AC268" s="44"/>
      <c r="AD268" s="44"/>
      <c r="AE268" s="44"/>
      <c r="AF268" s="44"/>
      <c r="AG268" s="44"/>
      <c r="AH268" s="44"/>
      <c r="AX268" s="1"/>
      <c r="AY268" s="1"/>
      <c r="AZ268" s="1"/>
      <c r="BA268" s="1"/>
      <c r="BB268" s="1"/>
      <c r="BC268" s="1"/>
      <c r="BD268" s="1"/>
      <c r="BE268" s="1"/>
      <c r="BF268" s="1"/>
    </row>
    <row r="269" spans="2:58" ht="23.25">
      <c r="B269" s="15">
        <f t="shared" si="4"/>
        <v>111</v>
      </c>
      <c r="C269" s="15">
        <v>6</v>
      </c>
      <c r="D269" s="16">
        <v>12</v>
      </c>
      <c r="E269" s="26">
        <v>1384</v>
      </c>
      <c r="F269" s="29"/>
      <c r="G269" s="44"/>
      <c r="H269" s="44"/>
      <c r="I269" s="62">
        <v>0</v>
      </c>
      <c r="J269" s="62">
        <v>3</v>
      </c>
      <c r="K269" s="62">
        <v>4</v>
      </c>
      <c r="L269" s="62">
        <v>2</v>
      </c>
      <c r="M269" s="44"/>
      <c r="N269" s="44"/>
      <c r="O269" s="44"/>
      <c r="P269" s="44"/>
      <c r="Q269" s="44"/>
      <c r="R269" s="44"/>
      <c r="S269" s="44"/>
      <c r="T269" s="44"/>
      <c r="U269" s="44"/>
      <c r="V269" s="44"/>
      <c r="W269" s="44"/>
      <c r="X269" s="44"/>
      <c r="Y269" s="44"/>
      <c r="Z269" s="44"/>
      <c r="AA269" s="44"/>
      <c r="AB269" s="44"/>
      <c r="AC269" s="44"/>
      <c r="AD269" s="44"/>
      <c r="AE269" s="44"/>
      <c r="AF269" s="44"/>
      <c r="AG269" s="44"/>
      <c r="AH269" s="44"/>
      <c r="AX269" s="1"/>
      <c r="AY269" s="1"/>
      <c r="AZ269" s="1"/>
      <c r="BA269" s="1"/>
      <c r="BB269" s="1"/>
      <c r="BC269" s="1"/>
      <c r="BD269" s="1"/>
      <c r="BE269" s="1"/>
      <c r="BF269" s="1"/>
    </row>
    <row r="270" spans="2:58" ht="23.25">
      <c r="B270" s="15">
        <f t="shared" si="4"/>
        <v>112</v>
      </c>
      <c r="C270" s="15">
        <v>6</v>
      </c>
      <c r="D270" s="16">
        <v>12</v>
      </c>
      <c r="E270" s="26">
        <v>1365</v>
      </c>
      <c r="F270" s="29"/>
      <c r="G270" s="44"/>
      <c r="H270" s="44"/>
      <c r="I270" s="62">
        <v>3</v>
      </c>
      <c r="J270" s="62">
        <v>4</v>
      </c>
      <c r="K270" s="62">
        <v>0</v>
      </c>
      <c r="L270" s="62">
        <v>2</v>
      </c>
      <c r="M270" s="44"/>
      <c r="N270" s="44"/>
      <c r="O270" s="44"/>
      <c r="P270" s="44"/>
      <c r="Q270" s="44"/>
      <c r="R270" s="44"/>
      <c r="S270" s="44"/>
      <c r="T270" s="44"/>
      <c r="U270" s="44"/>
      <c r="V270" s="44"/>
      <c r="W270" s="44"/>
      <c r="X270" s="44"/>
      <c r="Y270" s="44"/>
      <c r="Z270" s="44"/>
      <c r="AA270" s="44"/>
      <c r="AB270" s="44"/>
      <c r="AC270" s="44"/>
      <c r="AD270" s="44"/>
      <c r="AE270" s="44"/>
      <c r="AF270" s="44"/>
      <c r="AG270" s="44"/>
      <c r="AH270" s="44"/>
      <c r="AX270" s="1"/>
      <c r="AY270" s="1"/>
      <c r="AZ270" s="1"/>
      <c r="BA270" s="1"/>
      <c r="BB270" s="1"/>
      <c r="BC270" s="1"/>
      <c r="BD270" s="1"/>
      <c r="BE270" s="1"/>
      <c r="BF270" s="1"/>
    </row>
    <row r="271" spans="2:58" ht="23.25">
      <c r="B271" s="15">
        <f t="shared" si="4"/>
        <v>113</v>
      </c>
      <c r="C271" s="15">
        <v>6</v>
      </c>
      <c r="D271" s="16">
        <v>12</v>
      </c>
      <c r="E271" s="26">
        <v>1391</v>
      </c>
      <c r="F271" s="29"/>
      <c r="G271" s="44"/>
      <c r="H271" s="44"/>
      <c r="I271" s="62">
        <v>2</v>
      </c>
      <c r="J271" s="62">
        <v>4</v>
      </c>
      <c r="K271" s="62">
        <v>5</v>
      </c>
      <c r="L271" s="62">
        <v>3</v>
      </c>
      <c r="M271" s="44"/>
      <c r="N271" s="44"/>
      <c r="O271" s="44"/>
      <c r="P271" s="44"/>
      <c r="Q271" s="44"/>
      <c r="R271" s="44"/>
      <c r="S271" s="44"/>
      <c r="T271" s="44"/>
      <c r="U271" s="44"/>
      <c r="V271" s="44"/>
      <c r="W271" s="44"/>
      <c r="X271" s="44"/>
      <c r="Y271" s="44"/>
      <c r="Z271" s="44"/>
      <c r="AA271" s="44"/>
      <c r="AB271" s="44"/>
      <c r="AC271" s="44"/>
      <c r="AD271" s="44"/>
      <c r="AE271" s="44"/>
      <c r="AF271" s="44"/>
      <c r="AG271" s="44"/>
      <c r="AH271" s="44"/>
      <c r="AX271" s="1"/>
      <c r="AY271" s="1"/>
      <c r="AZ271" s="1"/>
      <c r="BA271" s="1"/>
      <c r="BB271" s="1"/>
      <c r="BC271" s="1"/>
      <c r="BD271" s="1"/>
      <c r="BE271" s="1"/>
      <c r="BF271" s="1"/>
    </row>
    <row r="272" spans="2:58" ht="23.25">
      <c r="B272" s="15">
        <f t="shared" si="4"/>
        <v>114</v>
      </c>
      <c r="C272" s="15">
        <v>6</v>
      </c>
      <c r="D272" s="16">
        <v>12</v>
      </c>
      <c r="E272" s="26">
        <v>1386</v>
      </c>
      <c r="F272" s="29"/>
      <c r="G272" s="44"/>
      <c r="H272" s="44"/>
      <c r="I272" s="62">
        <v>0</v>
      </c>
      <c r="J272" s="62">
        <v>1</v>
      </c>
      <c r="K272" s="62">
        <v>4</v>
      </c>
      <c r="L272" s="62">
        <v>3</v>
      </c>
      <c r="M272" s="44"/>
      <c r="N272" s="44"/>
      <c r="O272" s="44"/>
      <c r="P272" s="44"/>
      <c r="Q272" s="44"/>
      <c r="R272" s="44"/>
      <c r="S272" s="44"/>
      <c r="T272" s="44"/>
      <c r="U272" s="44"/>
      <c r="V272" s="44"/>
      <c r="W272" s="44"/>
      <c r="X272" s="44"/>
      <c r="Y272" s="44"/>
      <c r="Z272" s="44"/>
      <c r="AA272" s="44"/>
      <c r="AB272" s="44"/>
      <c r="AC272" s="44"/>
      <c r="AD272" s="44"/>
      <c r="AE272" s="44"/>
      <c r="AF272" s="44"/>
      <c r="AG272" s="44"/>
      <c r="AH272" s="44"/>
      <c r="AX272" s="1"/>
      <c r="AY272" s="1"/>
      <c r="AZ272" s="1"/>
      <c r="BA272" s="1"/>
      <c r="BB272" s="1"/>
      <c r="BC272" s="1"/>
      <c r="BD272" s="1"/>
      <c r="BE272" s="1"/>
      <c r="BF272" s="1"/>
    </row>
    <row r="273" spans="2:58" ht="23.25">
      <c r="B273" s="15">
        <f t="shared" si="4"/>
        <v>115</v>
      </c>
      <c r="C273" s="15">
        <v>6</v>
      </c>
      <c r="D273" s="16">
        <v>12</v>
      </c>
      <c r="E273" s="26">
        <v>1372</v>
      </c>
      <c r="F273" s="29"/>
      <c r="G273" s="44"/>
      <c r="H273" s="44"/>
      <c r="I273" s="62">
        <v>3</v>
      </c>
      <c r="J273" s="62">
        <v>2</v>
      </c>
      <c r="K273" s="62">
        <v>1</v>
      </c>
      <c r="L273" s="62">
        <v>4</v>
      </c>
      <c r="M273" s="44"/>
      <c r="N273" s="44"/>
      <c r="O273" s="44"/>
      <c r="P273" s="44"/>
      <c r="Q273" s="44"/>
      <c r="R273" s="44"/>
      <c r="S273" s="44"/>
      <c r="T273" s="44"/>
      <c r="U273" s="44"/>
      <c r="V273" s="44"/>
      <c r="W273" s="44"/>
      <c r="X273" s="44"/>
      <c r="Y273" s="44"/>
      <c r="Z273" s="44"/>
      <c r="AA273" s="44"/>
      <c r="AB273" s="44"/>
      <c r="AC273" s="44"/>
      <c r="AD273" s="44"/>
      <c r="AE273" s="44"/>
      <c r="AF273" s="44"/>
      <c r="AG273" s="44"/>
      <c r="AH273" s="44"/>
      <c r="AX273" s="1"/>
      <c r="AY273" s="1"/>
      <c r="AZ273" s="1"/>
      <c r="BA273" s="1"/>
      <c r="BB273" s="1"/>
      <c r="BC273" s="1"/>
      <c r="BD273" s="1"/>
      <c r="BE273" s="1"/>
      <c r="BF273" s="1"/>
    </row>
    <row r="274" spans="2:58" ht="23.25">
      <c r="B274" s="15">
        <f t="shared" si="4"/>
        <v>116</v>
      </c>
      <c r="C274" s="15">
        <v>6</v>
      </c>
      <c r="D274" s="16">
        <v>12</v>
      </c>
      <c r="E274" s="26">
        <v>1377</v>
      </c>
      <c r="F274" s="29"/>
      <c r="G274" s="44"/>
      <c r="H274" s="44"/>
      <c r="I274" s="62">
        <v>2</v>
      </c>
      <c r="J274" s="62">
        <v>1</v>
      </c>
      <c r="K274" s="62">
        <v>2</v>
      </c>
      <c r="L274" s="62">
        <v>5</v>
      </c>
      <c r="M274" s="44"/>
      <c r="N274" s="44"/>
      <c r="O274" s="44"/>
      <c r="P274" s="44"/>
      <c r="Q274" s="44"/>
      <c r="R274" s="44"/>
      <c r="S274" s="44"/>
      <c r="T274" s="44"/>
      <c r="U274" s="44"/>
      <c r="V274" s="44"/>
      <c r="W274" s="44"/>
      <c r="X274" s="44"/>
      <c r="Y274" s="44"/>
      <c r="Z274" s="44"/>
      <c r="AA274" s="44"/>
      <c r="AB274" s="44"/>
      <c r="AC274" s="44"/>
      <c r="AD274" s="44"/>
      <c r="AE274" s="44"/>
      <c r="AF274" s="44"/>
      <c r="AG274" s="44"/>
      <c r="AH274" s="44"/>
      <c r="AX274" s="1"/>
      <c r="AY274" s="1"/>
      <c r="AZ274" s="1"/>
      <c r="BA274" s="1"/>
      <c r="BB274" s="1"/>
      <c r="BC274" s="1"/>
      <c r="BD274" s="1"/>
      <c r="BE274" s="1"/>
      <c r="BF274" s="1"/>
    </row>
    <row r="275" spans="2:58" ht="23.25">
      <c r="B275" s="15">
        <f t="shared" si="4"/>
        <v>117</v>
      </c>
      <c r="C275" s="15">
        <v>6</v>
      </c>
      <c r="D275" s="16">
        <v>12</v>
      </c>
      <c r="E275" s="26">
        <v>1389</v>
      </c>
      <c r="F275" s="29"/>
      <c r="G275" s="44"/>
      <c r="H275" s="44"/>
      <c r="I275" s="62">
        <v>3</v>
      </c>
      <c r="J275" s="62">
        <v>4</v>
      </c>
      <c r="K275" s="62">
        <v>5</v>
      </c>
      <c r="L275" s="62">
        <v>1</v>
      </c>
      <c r="M275" s="44"/>
      <c r="N275" s="44"/>
      <c r="O275" s="44"/>
      <c r="P275" s="44"/>
      <c r="Q275" s="44"/>
      <c r="R275" s="44"/>
      <c r="S275" s="44"/>
      <c r="T275" s="44"/>
      <c r="U275" s="44"/>
      <c r="V275" s="44"/>
      <c r="W275" s="44"/>
      <c r="X275" s="44"/>
      <c r="Y275" s="44"/>
      <c r="Z275" s="44"/>
      <c r="AA275" s="44"/>
      <c r="AB275" s="44"/>
      <c r="AC275" s="44"/>
      <c r="AD275" s="44"/>
      <c r="AE275" s="44"/>
      <c r="AF275" s="44"/>
      <c r="AG275" s="44"/>
      <c r="AH275" s="44"/>
      <c r="AX275" s="1"/>
      <c r="AY275" s="1"/>
      <c r="AZ275" s="1"/>
      <c r="BA275" s="1"/>
      <c r="BB275" s="1"/>
      <c r="BC275" s="1"/>
      <c r="BD275" s="1"/>
      <c r="BE275" s="1"/>
      <c r="BF275" s="1"/>
    </row>
    <row r="276" spans="2:58" ht="23.25">
      <c r="B276" s="15">
        <f t="shared" si="4"/>
        <v>118</v>
      </c>
      <c r="C276" s="15">
        <v>6</v>
      </c>
      <c r="D276" s="16">
        <v>12</v>
      </c>
      <c r="E276" s="26">
        <v>1384</v>
      </c>
      <c r="F276" s="29"/>
      <c r="G276" s="44"/>
      <c r="H276" s="44"/>
      <c r="I276" s="62">
        <v>5</v>
      </c>
      <c r="J276" s="62">
        <v>1</v>
      </c>
      <c r="K276" s="62">
        <v>4</v>
      </c>
      <c r="L276" s="62">
        <v>1</v>
      </c>
      <c r="M276" s="44"/>
      <c r="N276" s="44"/>
      <c r="O276" s="44"/>
      <c r="P276" s="44"/>
      <c r="Q276" s="44"/>
      <c r="R276" s="44"/>
      <c r="S276" s="44"/>
      <c r="T276" s="44"/>
      <c r="U276" s="44"/>
      <c r="V276" s="44"/>
      <c r="W276" s="44"/>
      <c r="X276" s="44"/>
      <c r="Y276" s="44"/>
      <c r="Z276" s="44"/>
      <c r="AA276" s="44"/>
      <c r="AB276" s="44"/>
      <c r="AC276" s="44"/>
      <c r="AD276" s="44"/>
      <c r="AE276" s="44"/>
      <c r="AF276" s="44"/>
      <c r="AG276" s="44"/>
      <c r="AH276" s="44"/>
      <c r="AX276" s="1"/>
      <c r="AY276" s="1"/>
      <c r="AZ276" s="1"/>
      <c r="BA276" s="1"/>
      <c r="BB276" s="1"/>
      <c r="BC276" s="1"/>
      <c r="BD276" s="1"/>
      <c r="BE276" s="1"/>
      <c r="BF276" s="1"/>
    </row>
    <row r="277" spans="2:58" ht="23.25">
      <c r="B277" s="15">
        <f t="shared" si="4"/>
        <v>119</v>
      </c>
      <c r="C277" s="15">
        <v>6</v>
      </c>
      <c r="D277" s="16">
        <v>12</v>
      </c>
      <c r="E277" s="26">
        <v>1381</v>
      </c>
      <c r="F277" s="29"/>
      <c r="G277" s="44"/>
      <c r="H277" s="44"/>
      <c r="I277" s="62">
        <v>1</v>
      </c>
      <c r="J277" s="62">
        <v>2</v>
      </c>
      <c r="K277" s="62">
        <v>3</v>
      </c>
      <c r="L277" s="62">
        <v>5</v>
      </c>
      <c r="M277" s="44"/>
      <c r="N277" s="44"/>
      <c r="O277" s="44"/>
      <c r="P277" s="44"/>
      <c r="Q277" s="44"/>
      <c r="R277" s="44"/>
      <c r="S277" s="44"/>
      <c r="T277" s="44"/>
      <c r="U277" s="44"/>
      <c r="V277" s="44"/>
      <c r="W277" s="44"/>
      <c r="X277" s="44"/>
      <c r="Y277" s="44"/>
      <c r="Z277" s="44"/>
      <c r="AA277" s="44"/>
      <c r="AB277" s="44"/>
      <c r="AC277" s="44"/>
      <c r="AD277" s="44"/>
      <c r="AE277" s="44"/>
      <c r="AF277" s="44"/>
      <c r="AG277" s="44"/>
      <c r="AH277" s="44"/>
      <c r="AX277" s="1"/>
      <c r="AY277" s="1"/>
      <c r="AZ277" s="1"/>
      <c r="BA277" s="1"/>
      <c r="BB277" s="1"/>
      <c r="BC277" s="1"/>
      <c r="BD277" s="1"/>
      <c r="BE277" s="1"/>
      <c r="BF277" s="1"/>
    </row>
    <row r="278" spans="2:58" ht="23.25">
      <c r="B278" s="15">
        <f t="shared" si="4"/>
        <v>120</v>
      </c>
      <c r="C278" s="15">
        <v>6</v>
      </c>
      <c r="D278" s="16">
        <v>12</v>
      </c>
      <c r="E278" s="26">
        <v>1381</v>
      </c>
      <c r="F278" s="29"/>
      <c r="G278" s="44"/>
      <c r="H278" s="44"/>
      <c r="I278" s="62">
        <v>4</v>
      </c>
      <c r="J278" s="62">
        <v>4</v>
      </c>
      <c r="K278" s="62">
        <v>3</v>
      </c>
      <c r="L278" s="62">
        <v>4</v>
      </c>
      <c r="M278" s="44"/>
      <c r="N278" s="44"/>
      <c r="O278" s="44"/>
      <c r="P278" s="44"/>
      <c r="Q278" s="44"/>
      <c r="R278" s="44"/>
      <c r="S278" s="44"/>
      <c r="T278" s="44"/>
      <c r="U278" s="44"/>
      <c r="V278" s="44"/>
      <c r="W278" s="44"/>
      <c r="X278" s="44"/>
      <c r="Y278" s="44"/>
      <c r="Z278" s="44"/>
      <c r="AA278" s="44"/>
      <c r="AB278" s="44"/>
      <c r="AC278" s="44"/>
      <c r="AD278" s="44"/>
      <c r="AE278" s="44"/>
      <c r="AF278" s="44"/>
      <c r="AG278" s="44"/>
      <c r="AH278" s="44"/>
      <c r="AX278" s="1"/>
      <c r="AY278" s="1"/>
      <c r="AZ278" s="1"/>
      <c r="BA278" s="1"/>
      <c r="BB278" s="1"/>
      <c r="BC278" s="1"/>
      <c r="BD278" s="1"/>
      <c r="BE278" s="1"/>
      <c r="BF278" s="1"/>
    </row>
    <row r="279" spans="2:58" ht="15.75">
      <c r="G279" s="46"/>
      <c r="H279" s="46"/>
      <c r="I279" s="46"/>
      <c r="J279" s="46"/>
      <c r="K279" s="46"/>
      <c r="L279" s="46"/>
      <c r="M279" s="46"/>
      <c r="N279" s="46"/>
      <c r="O279" s="46"/>
      <c r="P279" s="46"/>
    </row>
    <row r="280" spans="2:58" ht="16.5" thickBot="1">
      <c r="G280" s="46"/>
      <c r="H280" s="46"/>
      <c r="I280" s="46"/>
      <c r="J280" s="46"/>
      <c r="K280" s="46"/>
      <c r="L280" s="46"/>
      <c r="M280" s="46"/>
      <c r="N280" s="46"/>
      <c r="O280" s="46"/>
      <c r="P280" s="46"/>
    </row>
    <row r="281" spans="2:58" ht="20.25" thickTop="1" thickBot="1">
      <c r="B281" s="19" t="s">
        <v>152</v>
      </c>
      <c r="C281" s="9" t="s">
        <v>122</v>
      </c>
      <c r="D281" s="4"/>
      <c r="E281" s="33"/>
      <c r="F281" s="5"/>
      <c r="G281" s="45"/>
      <c r="H281" s="45"/>
      <c r="I281" s="45"/>
      <c r="J281" s="46"/>
      <c r="K281" s="46"/>
      <c r="L281" s="46"/>
      <c r="M281" s="46"/>
      <c r="N281" s="46"/>
      <c r="O281" s="46"/>
      <c r="P281" s="46"/>
      <c r="AE281" s="4"/>
      <c r="AF281" s="4"/>
      <c r="AG281" s="4"/>
      <c r="AH281" s="4"/>
      <c r="AI281" s="4"/>
      <c r="AJ281" s="4"/>
      <c r="AK281" s="4"/>
      <c r="AL281" s="4"/>
      <c r="AM281" s="4"/>
      <c r="AN281" s="4"/>
      <c r="AO281" s="4"/>
      <c r="AP281" s="4"/>
      <c r="AQ281" s="4"/>
      <c r="AR281" s="4"/>
      <c r="AS281" s="4"/>
      <c r="AT281" s="4"/>
      <c r="AU281" s="4"/>
      <c r="AV281" s="4"/>
      <c r="AW281" s="4"/>
    </row>
    <row r="282" spans="2:58" ht="16.5" thickTop="1">
      <c r="B282" s="18"/>
      <c r="C282" s="4"/>
      <c r="D282" s="4"/>
      <c r="E282" s="33"/>
      <c r="F282" s="5"/>
      <c r="G282" s="45"/>
      <c r="H282" s="45"/>
      <c r="I282" s="45"/>
      <c r="J282" s="46"/>
      <c r="K282" s="46"/>
      <c r="L282" s="46"/>
      <c r="M282" s="46"/>
      <c r="N282" s="46"/>
      <c r="O282" s="46"/>
      <c r="P282" s="46"/>
      <c r="AE282" s="4"/>
      <c r="AF282" s="4"/>
      <c r="AG282" s="4"/>
      <c r="AH282" s="4"/>
      <c r="AI282" s="4"/>
      <c r="AJ282" s="4"/>
      <c r="AK282" s="4"/>
      <c r="AL282" s="4"/>
      <c r="AM282" s="4"/>
      <c r="AN282" s="4"/>
      <c r="AO282" s="4"/>
      <c r="AP282" s="4"/>
      <c r="AQ282" s="4"/>
      <c r="AR282" s="4"/>
      <c r="AS282" s="4"/>
      <c r="AT282" s="4"/>
      <c r="AU282" s="4"/>
      <c r="AV282" s="4"/>
      <c r="AW282" s="4"/>
    </row>
    <row r="283" spans="2:58" ht="15.75">
      <c r="B283" s="18" t="s">
        <v>153</v>
      </c>
      <c r="C283" s="1"/>
      <c r="D283" s="1"/>
      <c r="E283" s="31"/>
      <c r="G283" s="46"/>
      <c r="H283" s="46"/>
      <c r="I283" s="46"/>
      <c r="J283" s="46"/>
      <c r="K283" s="46"/>
      <c r="L283" s="46"/>
      <c r="M283" s="46"/>
      <c r="N283" s="46"/>
      <c r="O283" s="46"/>
      <c r="P283" s="46"/>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row>
    <row r="284" spans="2:58" ht="15.75">
      <c r="B284" s="18" t="s">
        <v>154</v>
      </c>
      <c r="C284" s="43"/>
      <c r="D284" s="1"/>
      <c r="E284" s="31"/>
      <c r="G284" s="46"/>
      <c r="H284" s="46"/>
      <c r="I284" s="46"/>
      <c r="J284" s="46"/>
      <c r="K284" s="46"/>
      <c r="L284" s="46"/>
      <c r="M284" s="46"/>
      <c r="N284" s="46"/>
      <c r="O284" s="46"/>
      <c r="P284" s="46"/>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row>
    <row r="285" spans="2:58" ht="15.75">
      <c r="B285" s="18" t="s">
        <v>155</v>
      </c>
      <c r="C285" s="43"/>
      <c r="D285" s="1"/>
      <c r="E285" s="31"/>
      <c r="G285" s="46"/>
      <c r="H285" s="46"/>
      <c r="I285" s="46"/>
      <c r="J285" s="46"/>
      <c r="K285" s="46"/>
      <c r="L285" s="46"/>
      <c r="M285" s="46"/>
      <c r="N285" s="46"/>
      <c r="O285" s="46"/>
      <c r="P285" s="46"/>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row>
    <row r="286" spans="2:58" ht="15.75">
      <c r="B286" s="18" t="s">
        <v>156</v>
      </c>
      <c r="C286" s="43"/>
      <c r="D286" s="1"/>
      <c r="E286" s="31"/>
      <c r="G286" s="46"/>
      <c r="H286" s="46"/>
      <c r="I286" s="46"/>
      <c r="J286" s="46"/>
      <c r="K286" s="46"/>
      <c r="L286" s="46"/>
      <c r="M286" s="46"/>
      <c r="N286" s="46"/>
      <c r="O286" s="46"/>
      <c r="P286" s="46"/>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row>
    <row r="287" spans="2:58" ht="15.75">
      <c r="B287" s="18" t="s">
        <v>157</v>
      </c>
      <c r="C287" s="43"/>
      <c r="D287" s="1"/>
      <c r="E287" s="31"/>
      <c r="G287" s="46"/>
      <c r="H287" s="46"/>
      <c r="I287" s="46"/>
      <c r="J287" s="46"/>
      <c r="K287" s="46"/>
      <c r="L287" s="46"/>
      <c r="M287" s="46"/>
      <c r="N287" s="46"/>
      <c r="O287" s="46"/>
      <c r="P287" s="46"/>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row>
    <row r="288" spans="2:58" ht="15.75">
      <c r="B288" s="18"/>
      <c r="C288" s="43"/>
      <c r="D288" s="1"/>
      <c r="E288" s="31"/>
      <c r="G288" s="46"/>
      <c r="H288" s="46"/>
      <c r="I288" s="46"/>
      <c r="J288" s="46"/>
      <c r="K288" s="46"/>
      <c r="L288" s="46"/>
      <c r="M288" s="46"/>
      <c r="N288" s="46"/>
      <c r="O288" s="46"/>
      <c r="P288" s="46"/>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row>
    <row r="289" spans="2:90" ht="15.75">
      <c r="B289" s="18" t="s">
        <v>158</v>
      </c>
      <c r="C289" s="43"/>
      <c r="D289" s="1"/>
      <c r="E289" s="31"/>
      <c r="G289" s="46"/>
      <c r="H289" s="46"/>
      <c r="I289" s="46"/>
      <c r="J289" s="46"/>
      <c r="K289" s="46"/>
      <c r="L289" s="46"/>
      <c r="M289" s="46"/>
      <c r="N289" s="46"/>
      <c r="O289" s="46"/>
      <c r="P289" s="46"/>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row>
    <row r="290" spans="2:90" ht="15.75">
      <c r="B290" s="18" t="s">
        <v>159</v>
      </c>
      <c r="C290" s="43"/>
      <c r="D290" s="1"/>
      <c r="E290" s="31"/>
      <c r="G290" s="46"/>
      <c r="H290" s="46"/>
      <c r="I290" s="46"/>
      <c r="J290" s="46"/>
      <c r="K290" s="46"/>
      <c r="L290" s="46"/>
      <c r="M290" s="46"/>
      <c r="N290" s="46"/>
      <c r="O290" s="46"/>
      <c r="P290" s="46"/>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row>
    <row r="291" spans="2:90" ht="15.75">
      <c r="B291" s="18"/>
      <c r="C291" s="1" t="s">
        <v>160</v>
      </c>
      <c r="D291" s="1"/>
      <c r="E291" s="31"/>
      <c r="G291" s="46"/>
      <c r="H291" s="46"/>
      <c r="I291" s="46"/>
      <c r="J291" s="46"/>
      <c r="K291" s="46"/>
      <c r="L291" s="46"/>
      <c r="M291" s="46"/>
      <c r="N291" s="46"/>
      <c r="O291" s="46"/>
      <c r="P291" s="46"/>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row>
    <row r="292" spans="2:90" ht="15.75">
      <c r="B292" s="18"/>
      <c r="C292" s="1"/>
      <c r="D292" s="1"/>
      <c r="E292" s="31"/>
      <c r="G292" s="46"/>
      <c r="H292" s="46"/>
      <c r="I292" s="46"/>
      <c r="J292" s="46"/>
      <c r="K292" s="46"/>
      <c r="L292" s="46"/>
      <c r="M292" s="46"/>
      <c r="N292" s="46"/>
      <c r="O292" s="46"/>
      <c r="P292" s="46"/>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row>
    <row r="293" spans="2:90" ht="16.5" thickBot="1">
      <c r="B293" s="4"/>
      <c r="C293" s="4"/>
      <c r="D293" s="4"/>
      <c r="E293" s="33"/>
      <c r="F293" s="5"/>
      <c r="G293" s="44"/>
      <c r="H293" s="46"/>
      <c r="I293" s="85" t="s">
        <v>129</v>
      </c>
      <c r="J293" s="46"/>
      <c r="K293" s="46"/>
      <c r="L293" s="47"/>
      <c r="M293" s="47"/>
      <c r="N293" s="85" t="s">
        <v>161</v>
      </c>
      <c r="O293" s="47"/>
      <c r="P293" s="47"/>
      <c r="AE293" s="4"/>
      <c r="AF293" s="4"/>
      <c r="AG293" s="4"/>
      <c r="AH293" s="4"/>
      <c r="AI293" s="4"/>
      <c r="AJ293" s="4"/>
      <c r="AK293" s="4"/>
      <c r="AL293" s="4"/>
      <c r="AM293" s="4"/>
      <c r="AN293" s="4"/>
      <c r="AO293" s="4"/>
      <c r="AP293" s="4"/>
      <c r="AQ293" s="4"/>
      <c r="AR293" s="4"/>
      <c r="AS293" s="4"/>
      <c r="AT293" s="4"/>
      <c r="AU293" s="4"/>
      <c r="AV293" s="4"/>
      <c r="AW293" s="4"/>
    </row>
    <row r="294" spans="2:90" ht="25.5" customHeight="1" thickTop="1" thickBot="1">
      <c r="B294" s="17" t="s">
        <v>40</v>
      </c>
      <c r="C294" s="17" t="s">
        <v>70</v>
      </c>
      <c r="D294" s="17" t="s">
        <v>42</v>
      </c>
      <c r="E294" s="36" t="s">
        <v>43</v>
      </c>
      <c r="G294" s="44"/>
      <c r="H294" s="44"/>
      <c r="I294" s="86" t="s">
        <v>32</v>
      </c>
      <c r="J294" s="87" t="s">
        <v>33</v>
      </c>
      <c r="K294" s="88" t="s">
        <v>34</v>
      </c>
      <c r="L294" s="89" t="s">
        <v>35</v>
      </c>
      <c r="M294" s="44"/>
      <c r="N294" s="49" cm="1">
        <f t="array" ref="N294:BK294">_xlfn.SEQUENCE(1,50)</f>
        <v>1</v>
      </c>
      <c r="O294" s="49">
        <v>2</v>
      </c>
      <c r="P294" s="49">
        <v>3</v>
      </c>
      <c r="Q294" s="49">
        <v>4</v>
      </c>
      <c r="R294" s="49">
        <v>5</v>
      </c>
      <c r="S294" s="49">
        <v>6</v>
      </c>
      <c r="T294" s="49">
        <v>7</v>
      </c>
      <c r="U294" s="49">
        <v>8</v>
      </c>
      <c r="V294" s="49">
        <v>9</v>
      </c>
      <c r="W294" s="49">
        <v>10</v>
      </c>
      <c r="X294" s="49">
        <v>11</v>
      </c>
      <c r="Y294" s="49">
        <v>12</v>
      </c>
      <c r="Z294" s="49">
        <v>13</v>
      </c>
      <c r="AA294" s="49">
        <v>14</v>
      </c>
      <c r="AB294" s="49">
        <v>15</v>
      </c>
      <c r="AC294" s="49">
        <v>16</v>
      </c>
      <c r="AD294" s="49">
        <v>17</v>
      </c>
      <c r="AE294" s="49">
        <v>18</v>
      </c>
      <c r="AF294" s="49">
        <v>19</v>
      </c>
      <c r="AG294" s="49">
        <v>20</v>
      </c>
      <c r="AH294" s="49">
        <v>21</v>
      </c>
      <c r="AI294" s="49">
        <v>22</v>
      </c>
      <c r="AJ294" s="49">
        <v>23</v>
      </c>
      <c r="AK294" s="49">
        <v>24</v>
      </c>
      <c r="AL294" s="49">
        <v>25</v>
      </c>
      <c r="AM294" s="49">
        <v>26</v>
      </c>
      <c r="AN294" s="49">
        <v>27</v>
      </c>
      <c r="AO294" s="49">
        <v>28</v>
      </c>
      <c r="AP294" s="49">
        <v>29</v>
      </c>
      <c r="AQ294" s="49">
        <v>30</v>
      </c>
      <c r="AR294" s="49">
        <v>31</v>
      </c>
      <c r="AS294" s="49">
        <v>32</v>
      </c>
      <c r="AT294" s="49">
        <v>33</v>
      </c>
      <c r="AU294" s="49">
        <v>34</v>
      </c>
      <c r="AV294" s="49">
        <v>35</v>
      </c>
      <c r="AW294" s="49">
        <v>36</v>
      </c>
      <c r="AX294" s="49">
        <v>37</v>
      </c>
      <c r="AY294" s="49">
        <v>38</v>
      </c>
      <c r="AZ294" s="49">
        <v>39</v>
      </c>
      <c r="BA294" s="49">
        <v>40</v>
      </c>
      <c r="BB294" s="49">
        <v>41</v>
      </c>
      <c r="BC294" s="49">
        <v>42</v>
      </c>
      <c r="BD294" s="49">
        <v>43</v>
      </c>
      <c r="BE294" s="49">
        <v>44</v>
      </c>
      <c r="BF294" s="49">
        <v>45</v>
      </c>
      <c r="BG294" s="49">
        <v>46</v>
      </c>
      <c r="BH294" s="49">
        <v>47</v>
      </c>
      <c r="BI294" s="49">
        <v>48</v>
      </c>
      <c r="BJ294" s="49">
        <v>49</v>
      </c>
      <c r="BK294" s="49">
        <v>50</v>
      </c>
    </row>
    <row r="295" spans="2:90" ht="16.5" thickTop="1">
      <c r="B295" s="1"/>
      <c r="C295" s="1"/>
      <c r="D295" s="1"/>
      <c r="E295" s="31"/>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row>
    <row r="296" spans="2:90" ht="24" customHeight="1">
      <c r="B296" s="15" t="s">
        <v>162</v>
      </c>
      <c r="C296" s="15">
        <v>7</v>
      </c>
      <c r="D296" s="16">
        <v>0</v>
      </c>
      <c r="E296" s="26" t="s">
        <v>163</v>
      </c>
      <c r="F296" s="29"/>
      <c r="G296" s="44"/>
      <c r="H296" s="44"/>
      <c r="I296" s="62">
        <v>0</v>
      </c>
      <c r="J296" s="62">
        <v>0</v>
      </c>
      <c r="K296" s="62">
        <v>3</v>
      </c>
      <c r="L296" s="62">
        <v>3</v>
      </c>
      <c r="M296" s="44"/>
      <c r="N296" s="90">
        <v>6</v>
      </c>
      <c r="O296" s="90">
        <v>1</v>
      </c>
      <c r="P296" s="92">
        <v>3</v>
      </c>
      <c r="Q296" s="93">
        <v>5</v>
      </c>
      <c r="R296" s="92">
        <v>7</v>
      </c>
      <c r="S296" s="92">
        <v>5</v>
      </c>
      <c r="T296" s="91">
        <v>4</v>
      </c>
      <c r="U296" s="90">
        <v>4</v>
      </c>
      <c r="V296" s="91">
        <v>2</v>
      </c>
      <c r="W296" s="90">
        <v>7</v>
      </c>
      <c r="X296" s="90">
        <v>4</v>
      </c>
      <c r="Y296" s="91">
        <v>7</v>
      </c>
      <c r="Z296" s="93">
        <v>3</v>
      </c>
      <c r="AA296" s="92">
        <v>2</v>
      </c>
      <c r="AB296" s="90">
        <v>6</v>
      </c>
      <c r="AC296" s="93">
        <v>2</v>
      </c>
      <c r="AD296" s="93">
        <v>7</v>
      </c>
      <c r="AE296" s="93">
        <v>3</v>
      </c>
      <c r="AF296" s="92">
        <v>3</v>
      </c>
      <c r="AG296" s="91">
        <v>5</v>
      </c>
      <c r="AH296" s="91">
        <v>4</v>
      </c>
      <c r="AI296" s="93">
        <v>7</v>
      </c>
      <c r="AJ296" s="90">
        <v>3</v>
      </c>
      <c r="AK296" s="90">
        <v>3</v>
      </c>
      <c r="AL296" s="91">
        <v>6</v>
      </c>
      <c r="AM296" s="93">
        <v>7</v>
      </c>
      <c r="AN296" s="93">
        <v>5</v>
      </c>
      <c r="AO296" s="91">
        <v>5</v>
      </c>
      <c r="AP296" s="90">
        <v>1</v>
      </c>
      <c r="AQ296" s="93">
        <v>7</v>
      </c>
      <c r="AR296" s="90">
        <v>4</v>
      </c>
      <c r="AS296" s="92">
        <v>5</v>
      </c>
      <c r="AT296" s="92">
        <v>1</v>
      </c>
      <c r="AU296" s="93">
        <v>5</v>
      </c>
      <c r="AV296" s="90">
        <v>2</v>
      </c>
      <c r="AW296" s="91">
        <v>3</v>
      </c>
      <c r="AX296" s="91">
        <v>6</v>
      </c>
      <c r="AY296" s="90">
        <v>4</v>
      </c>
      <c r="AZ296" s="92">
        <v>7</v>
      </c>
      <c r="BA296" s="90">
        <v>1</v>
      </c>
      <c r="BB296" s="92">
        <v>7</v>
      </c>
      <c r="BC296" s="90">
        <v>4</v>
      </c>
      <c r="BD296" s="92">
        <v>2</v>
      </c>
      <c r="BE296" s="91">
        <v>5</v>
      </c>
      <c r="BF296" s="92">
        <v>6</v>
      </c>
      <c r="BG296" s="93">
        <v>2</v>
      </c>
      <c r="BH296" s="92">
        <v>1</v>
      </c>
      <c r="BI296" s="93">
        <v>1</v>
      </c>
      <c r="BJ296" s="92">
        <v>6</v>
      </c>
      <c r="BK296" s="90">
        <v>1</v>
      </c>
    </row>
    <row r="297" spans="2:90" ht="15.75">
      <c r="B297" s="1"/>
      <c r="C297" s="1"/>
      <c r="D297" s="1"/>
      <c r="E297" s="31"/>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c r="BG297" s="44"/>
      <c r="BH297" s="44"/>
      <c r="BI297" s="44"/>
      <c r="BJ297" s="44"/>
      <c r="BK297" s="44"/>
      <c r="BL297" s="44"/>
      <c r="BM297" s="44"/>
      <c r="BN297" s="44"/>
      <c r="BO297" s="44"/>
      <c r="BP297" s="44"/>
      <c r="BQ297" s="44"/>
    </row>
    <row r="298" spans="2:90" ht="23.25">
      <c r="B298" s="15">
        <v>121</v>
      </c>
      <c r="C298" s="15">
        <v>7</v>
      </c>
      <c r="D298" s="16">
        <v>14</v>
      </c>
      <c r="E298" s="26" t="s">
        <v>168</v>
      </c>
      <c r="F298" s="29"/>
      <c r="G298" s="44"/>
      <c r="H298" s="44"/>
      <c r="I298" s="62">
        <v>0</v>
      </c>
      <c r="J298" s="62">
        <v>3</v>
      </c>
      <c r="K298" s="62">
        <v>0</v>
      </c>
      <c r="L298" s="62">
        <v>1</v>
      </c>
      <c r="M298" s="44"/>
      <c r="N298" s="92">
        <v>7</v>
      </c>
      <c r="O298" s="93">
        <v>4</v>
      </c>
      <c r="P298" s="93">
        <v>1</v>
      </c>
      <c r="Q298" s="92">
        <v>6</v>
      </c>
      <c r="R298" s="92">
        <v>3</v>
      </c>
      <c r="S298" s="91">
        <v>1</v>
      </c>
      <c r="T298" s="93">
        <v>6</v>
      </c>
      <c r="U298" s="92">
        <v>4</v>
      </c>
      <c r="V298" s="90">
        <v>2</v>
      </c>
      <c r="W298" s="93">
        <v>3</v>
      </c>
      <c r="X298" s="92">
        <v>6</v>
      </c>
      <c r="Y298" s="90">
        <v>4</v>
      </c>
      <c r="Z298" s="91">
        <v>4</v>
      </c>
      <c r="AA298" s="90">
        <v>1</v>
      </c>
      <c r="AB298" s="90">
        <v>6</v>
      </c>
      <c r="AC298" s="90">
        <v>6</v>
      </c>
      <c r="AD298" s="92">
        <v>4</v>
      </c>
      <c r="AE298" s="91">
        <v>7</v>
      </c>
      <c r="AF298" s="91">
        <v>1</v>
      </c>
      <c r="AG298" s="92">
        <v>5</v>
      </c>
      <c r="AH298" s="90">
        <v>2</v>
      </c>
      <c r="AI298" s="91">
        <v>4</v>
      </c>
      <c r="AJ298" s="91">
        <v>1</v>
      </c>
      <c r="AK298" s="91">
        <v>5</v>
      </c>
      <c r="AL298" s="92">
        <v>4</v>
      </c>
      <c r="AM298" s="93">
        <v>1</v>
      </c>
      <c r="AN298" s="93">
        <v>2</v>
      </c>
      <c r="AO298" s="90">
        <v>2</v>
      </c>
      <c r="AP298" s="93">
        <v>4</v>
      </c>
      <c r="AQ298" s="91">
        <v>6</v>
      </c>
      <c r="AR298" s="91">
        <v>6</v>
      </c>
      <c r="AS298" s="91">
        <v>4</v>
      </c>
      <c r="AT298" s="92">
        <v>5</v>
      </c>
      <c r="AU298" s="92">
        <v>5</v>
      </c>
      <c r="AV298" s="93">
        <v>6</v>
      </c>
      <c r="AW298" s="93">
        <v>1</v>
      </c>
      <c r="AX298" s="91">
        <v>6</v>
      </c>
      <c r="AY298" s="93">
        <v>6</v>
      </c>
      <c r="AZ298" s="90">
        <v>1</v>
      </c>
      <c r="BA298" s="90">
        <v>4</v>
      </c>
      <c r="BB298" s="90">
        <v>4</v>
      </c>
      <c r="BC298" s="90">
        <v>6</v>
      </c>
      <c r="BD298" s="92">
        <v>5</v>
      </c>
      <c r="BE298" s="90">
        <v>4</v>
      </c>
      <c r="BF298" s="90">
        <v>4</v>
      </c>
      <c r="BG298" s="90">
        <v>4</v>
      </c>
      <c r="BH298" s="92">
        <v>3</v>
      </c>
      <c r="BI298" s="93">
        <v>4</v>
      </c>
      <c r="BJ298" s="93">
        <v>1</v>
      </c>
      <c r="BK298" s="91">
        <v>5</v>
      </c>
    </row>
    <row r="299" spans="2:90" ht="23.25">
      <c r="B299" s="15">
        <f t="shared" ref="B299:B327" si="5">B298+1</f>
        <v>122</v>
      </c>
      <c r="C299" s="15">
        <v>7</v>
      </c>
      <c r="D299" s="16">
        <v>14</v>
      </c>
      <c r="E299" s="26" t="s">
        <v>169</v>
      </c>
      <c r="F299" s="29"/>
      <c r="G299" s="44"/>
      <c r="H299" s="44"/>
      <c r="I299" s="62">
        <v>3</v>
      </c>
      <c r="J299" s="62">
        <v>5</v>
      </c>
      <c r="K299" s="62">
        <v>4</v>
      </c>
      <c r="L299" s="62">
        <v>5</v>
      </c>
      <c r="M299" s="44"/>
      <c r="N299" s="90">
        <v>7</v>
      </c>
      <c r="O299" s="90">
        <v>3</v>
      </c>
      <c r="P299" s="90">
        <v>4</v>
      </c>
      <c r="Q299" s="93">
        <v>3</v>
      </c>
      <c r="R299" s="92">
        <v>3</v>
      </c>
      <c r="S299" s="90">
        <v>1</v>
      </c>
      <c r="T299" s="91">
        <v>6</v>
      </c>
      <c r="U299" s="93">
        <v>2</v>
      </c>
      <c r="V299" s="91">
        <v>4</v>
      </c>
      <c r="W299" s="93">
        <v>4</v>
      </c>
      <c r="X299" s="92">
        <v>1</v>
      </c>
      <c r="Y299" s="91">
        <v>3</v>
      </c>
      <c r="Z299" s="91">
        <v>5</v>
      </c>
      <c r="AA299" s="90">
        <v>5</v>
      </c>
      <c r="AB299" s="91">
        <v>3</v>
      </c>
      <c r="AC299" s="90">
        <v>4</v>
      </c>
      <c r="AD299" s="92">
        <v>4</v>
      </c>
      <c r="AE299" s="90">
        <v>2</v>
      </c>
      <c r="AF299" s="92">
        <v>1</v>
      </c>
      <c r="AG299" s="91">
        <v>3</v>
      </c>
      <c r="AH299" s="90">
        <v>2</v>
      </c>
      <c r="AI299" s="91">
        <v>1</v>
      </c>
      <c r="AJ299" s="93">
        <v>1</v>
      </c>
      <c r="AK299" s="91">
        <v>7</v>
      </c>
      <c r="AL299" s="90">
        <v>2</v>
      </c>
      <c r="AM299" s="91">
        <v>6</v>
      </c>
      <c r="AN299" s="90">
        <v>6</v>
      </c>
      <c r="AO299" s="93">
        <v>4</v>
      </c>
      <c r="AP299" s="90">
        <v>7</v>
      </c>
      <c r="AQ299" s="92">
        <v>1</v>
      </c>
      <c r="AR299" s="90">
        <v>2</v>
      </c>
      <c r="AS299" s="90">
        <v>6</v>
      </c>
      <c r="AT299" s="93">
        <v>2</v>
      </c>
      <c r="AU299" s="92">
        <v>2</v>
      </c>
      <c r="AV299" s="91">
        <v>1</v>
      </c>
      <c r="AW299" s="93">
        <v>2</v>
      </c>
      <c r="AX299" s="92">
        <v>1</v>
      </c>
      <c r="AY299" s="90">
        <v>6</v>
      </c>
      <c r="AZ299" s="91">
        <v>1</v>
      </c>
      <c r="BA299" s="90">
        <v>6</v>
      </c>
      <c r="BB299" s="92">
        <v>4</v>
      </c>
      <c r="BC299" s="90">
        <v>5</v>
      </c>
      <c r="BD299" s="91">
        <v>3</v>
      </c>
      <c r="BE299" s="91">
        <v>1</v>
      </c>
      <c r="BF299" s="92">
        <v>5</v>
      </c>
      <c r="BG299" s="90">
        <v>7</v>
      </c>
      <c r="BH299" s="90">
        <v>3</v>
      </c>
      <c r="BI299" s="92">
        <v>5</v>
      </c>
      <c r="BJ299" s="90">
        <v>5</v>
      </c>
      <c r="BK299" s="90">
        <v>7</v>
      </c>
    </row>
    <row r="300" spans="2:90" ht="23.25">
      <c r="B300" s="15">
        <f t="shared" si="5"/>
        <v>123</v>
      </c>
      <c r="C300" s="15">
        <v>7</v>
      </c>
      <c r="D300" s="16">
        <v>14</v>
      </c>
      <c r="E300" s="26" t="s">
        <v>170</v>
      </c>
      <c r="F300" s="29"/>
      <c r="G300" s="44"/>
      <c r="H300" s="44"/>
      <c r="I300" s="62">
        <v>0</v>
      </c>
      <c r="J300" s="62">
        <v>4</v>
      </c>
      <c r="K300" s="62">
        <v>1</v>
      </c>
      <c r="L300" s="62">
        <v>1</v>
      </c>
      <c r="M300" s="44"/>
      <c r="N300" s="90">
        <v>6</v>
      </c>
      <c r="O300" s="92">
        <v>3</v>
      </c>
      <c r="P300" s="91">
        <v>5</v>
      </c>
      <c r="Q300" s="90">
        <v>5</v>
      </c>
      <c r="R300" s="90">
        <v>7</v>
      </c>
      <c r="S300" s="92">
        <v>7</v>
      </c>
      <c r="T300" s="90">
        <v>4</v>
      </c>
      <c r="U300" s="91">
        <v>2</v>
      </c>
      <c r="V300" s="91">
        <v>6</v>
      </c>
      <c r="W300" s="92">
        <v>1</v>
      </c>
      <c r="X300" s="91">
        <v>5</v>
      </c>
      <c r="Y300" s="92">
        <v>5</v>
      </c>
      <c r="Z300" s="93">
        <v>5</v>
      </c>
      <c r="AA300" s="93">
        <v>3</v>
      </c>
      <c r="AB300" s="91">
        <v>1</v>
      </c>
      <c r="AC300" s="92">
        <v>6</v>
      </c>
      <c r="AD300" s="93">
        <v>2</v>
      </c>
      <c r="AE300" s="91">
        <v>4</v>
      </c>
      <c r="AF300" s="90">
        <v>2</v>
      </c>
      <c r="AG300" s="90">
        <v>7</v>
      </c>
      <c r="AH300" s="92">
        <v>2</v>
      </c>
      <c r="AI300" s="93">
        <v>6</v>
      </c>
      <c r="AJ300" s="90">
        <v>5</v>
      </c>
      <c r="AK300" s="92">
        <v>2</v>
      </c>
      <c r="AL300" s="92">
        <v>5</v>
      </c>
      <c r="AM300" s="93">
        <v>3</v>
      </c>
      <c r="AN300" s="92">
        <v>5</v>
      </c>
      <c r="AO300" s="90">
        <v>5</v>
      </c>
      <c r="AP300" s="91">
        <v>3</v>
      </c>
      <c r="AQ300" s="93">
        <v>3</v>
      </c>
      <c r="AR300" s="92">
        <v>7</v>
      </c>
      <c r="AS300" s="92">
        <v>3</v>
      </c>
      <c r="AT300" s="90">
        <v>6</v>
      </c>
      <c r="AU300" s="90">
        <v>3</v>
      </c>
      <c r="AV300" s="93">
        <v>1</v>
      </c>
      <c r="AW300" s="92">
        <v>7</v>
      </c>
      <c r="AX300" s="91">
        <v>7</v>
      </c>
      <c r="AY300" s="91">
        <v>1</v>
      </c>
      <c r="AZ300" s="91">
        <v>2</v>
      </c>
      <c r="BA300" s="93">
        <v>4</v>
      </c>
      <c r="BB300" s="90">
        <v>2</v>
      </c>
      <c r="BC300" s="90">
        <v>6</v>
      </c>
      <c r="BD300" s="90">
        <v>6</v>
      </c>
      <c r="BE300" s="91">
        <v>4</v>
      </c>
      <c r="BF300" s="92">
        <v>4</v>
      </c>
      <c r="BG300" s="93">
        <v>7</v>
      </c>
      <c r="BH300" s="91">
        <v>5</v>
      </c>
      <c r="BI300" s="93">
        <v>5</v>
      </c>
      <c r="BJ300" s="92">
        <v>5</v>
      </c>
      <c r="BK300" s="91">
        <v>3</v>
      </c>
    </row>
    <row r="301" spans="2:90" ht="23.25">
      <c r="B301" s="15">
        <f t="shared" si="5"/>
        <v>124</v>
      </c>
      <c r="C301" s="15">
        <v>7</v>
      </c>
      <c r="D301" s="16">
        <v>14</v>
      </c>
      <c r="E301" s="26" t="s">
        <v>171</v>
      </c>
      <c r="F301" s="29"/>
      <c r="G301" s="44"/>
      <c r="H301" s="44"/>
      <c r="I301" s="62">
        <v>2</v>
      </c>
      <c r="J301" s="62">
        <v>1</v>
      </c>
      <c r="K301" s="62">
        <v>0</v>
      </c>
      <c r="L301" s="62">
        <v>4</v>
      </c>
      <c r="M301" s="44"/>
      <c r="N301" s="92">
        <v>3</v>
      </c>
      <c r="O301" s="92">
        <v>7</v>
      </c>
      <c r="P301" s="92">
        <v>5</v>
      </c>
      <c r="Q301" s="92">
        <v>2</v>
      </c>
      <c r="R301" s="91">
        <v>3</v>
      </c>
      <c r="S301" s="92">
        <v>4</v>
      </c>
      <c r="T301" s="91">
        <v>5</v>
      </c>
      <c r="U301" s="93">
        <v>5</v>
      </c>
      <c r="V301" s="91">
        <v>5</v>
      </c>
      <c r="W301" s="93">
        <v>4</v>
      </c>
      <c r="X301" s="92">
        <v>2</v>
      </c>
      <c r="Y301" s="93">
        <v>5</v>
      </c>
      <c r="Z301" s="93">
        <v>4</v>
      </c>
      <c r="AA301" s="90">
        <v>5</v>
      </c>
      <c r="AB301" s="92">
        <v>7</v>
      </c>
      <c r="AC301" s="92">
        <v>3</v>
      </c>
      <c r="AD301" s="91">
        <v>4</v>
      </c>
      <c r="AE301" s="93">
        <v>2</v>
      </c>
      <c r="AF301" s="93">
        <v>1</v>
      </c>
      <c r="AG301" s="93">
        <v>7</v>
      </c>
      <c r="AH301" s="93">
        <v>6</v>
      </c>
      <c r="AI301" s="93">
        <v>2</v>
      </c>
      <c r="AJ301" s="93">
        <v>4</v>
      </c>
      <c r="AK301" s="91">
        <v>1</v>
      </c>
      <c r="AL301" s="92">
        <v>2</v>
      </c>
      <c r="AM301" s="91">
        <v>7</v>
      </c>
      <c r="AN301" s="93">
        <v>2</v>
      </c>
      <c r="AO301" s="92">
        <v>1</v>
      </c>
      <c r="AP301" s="92">
        <v>3</v>
      </c>
      <c r="AQ301" s="93">
        <v>4</v>
      </c>
      <c r="AR301" s="92">
        <v>1</v>
      </c>
      <c r="AS301" s="91">
        <v>5</v>
      </c>
      <c r="AT301" s="92">
        <v>4</v>
      </c>
      <c r="AU301" s="90">
        <v>5</v>
      </c>
      <c r="AV301" s="91">
        <v>3</v>
      </c>
      <c r="AW301" s="90">
        <v>7</v>
      </c>
      <c r="AX301" s="91">
        <v>5</v>
      </c>
      <c r="AY301" s="92">
        <v>7</v>
      </c>
      <c r="AZ301" s="90">
        <v>6</v>
      </c>
      <c r="BA301" s="92">
        <v>5</v>
      </c>
      <c r="BB301" s="91">
        <v>7</v>
      </c>
      <c r="BC301" s="90">
        <v>3</v>
      </c>
      <c r="BD301" s="93">
        <v>2</v>
      </c>
      <c r="BE301" s="91">
        <v>1</v>
      </c>
      <c r="BF301" s="90">
        <v>1</v>
      </c>
      <c r="BG301" s="93">
        <v>6</v>
      </c>
      <c r="BH301" s="93">
        <v>5</v>
      </c>
      <c r="BI301" s="90">
        <v>1</v>
      </c>
      <c r="BJ301" s="91">
        <v>3</v>
      </c>
      <c r="BK301" s="92">
        <v>6</v>
      </c>
    </row>
    <row r="302" spans="2:90" ht="23.25">
      <c r="B302" s="15">
        <f t="shared" si="5"/>
        <v>125</v>
      </c>
      <c r="C302" s="15">
        <v>7</v>
      </c>
      <c r="D302" s="16">
        <v>14</v>
      </c>
      <c r="E302" s="26" t="s">
        <v>172</v>
      </c>
      <c r="F302" s="29"/>
      <c r="G302" s="44"/>
      <c r="H302" s="44"/>
      <c r="I302" s="62">
        <v>4</v>
      </c>
      <c r="J302" s="62">
        <v>4</v>
      </c>
      <c r="K302" s="62">
        <v>1</v>
      </c>
      <c r="L302" s="62">
        <v>2</v>
      </c>
      <c r="M302" s="44"/>
      <c r="N302" s="93">
        <v>6</v>
      </c>
      <c r="O302" s="92">
        <v>5</v>
      </c>
      <c r="P302" s="93">
        <v>3</v>
      </c>
      <c r="Q302" s="93">
        <v>1</v>
      </c>
      <c r="R302" s="92">
        <v>4</v>
      </c>
      <c r="S302" s="92">
        <v>6</v>
      </c>
      <c r="T302" s="90">
        <v>5</v>
      </c>
      <c r="U302" s="91">
        <v>2</v>
      </c>
      <c r="V302" s="93">
        <v>6</v>
      </c>
      <c r="W302" s="91">
        <v>4</v>
      </c>
      <c r="X302" s="91">
        <v>4</v>
      </c>
      <c r="Y302" s="93">
        <v>7</v>
      </c>
      <c r="Z302" s="90">
        <v>1</v>
      </c>
      <c r="AA302" s="90">
        <v>3</v>
      </c>
      <c r="AB302" s="92">
        <v>6</v>
      </c>
      <c r="AC302" s="91">
        <v>7</v>
      </c>
      <c r="AD302" s="92">
        <v>2</v>
      </c>
      <c r="AE302" s="93">
        <v>5</v>
      </c>
      <c r="AF302" s="93">
        <v>4</v>
      </c>
      <c r="AG302" s="93">
        <v>5</v>
      </c>
      <c r="AH302" s="92">
        <v>4</v>
      </c>
      <c r="AI302" s="91">
        <v>6</v>
      </c>
      <c r="AJ302" s="93">
        <v>6</v>
      </c>
      <c r="AK302" s="93">
        <v>7</v>
      </c>
      <c r="AL302" s="91">
        <v>7</v>
      </c>
      <c r="AM302" s="90">
        <v>3</v>
      </c>
      <c r="AN302" s="91">
        <v>5</v>
      </c>
      <c r="AO302" s="93">
        <v>6</v>
      </c>
      <c r="AP302" s="90">
        <v>4</v>
      </c>
      <c r="AQ302" s="93">
        <v>7</v>
      </c>
      <c r="AR302" s="93">
        <v>6</v>
      </c>
      <c r="AS302" s="90">
        <v>5</v>
      </c>
      <c r="AT302" s="92">
        <v>4</v>
      </c>
      <c r="AU302" s="93">
        <v>5</v>
      </c>
      <c r="AV302" s="92">
        <v>6</v>
      </c>
      <c r="AW302" s="91">
        <v>7</v>
      </c>
      <c r="AX302" s="92">
        <v>5</v>
      </c>
      <c r="AY302" s="90">
        <v>2</v>
      </c>
      <c r="AZ302" s="91">
        <v>1</v>
      </c>
      <c r="BA302" s="90">
        <v>1</v>
      </c>
      <c r="BB302" s="90">
        <v>6</v>
      </c>
      <c r="BC302" s="92">
        <v>5</v>
      </c>
      <c r="BD302" s="90">
        <v>1</v>
      </c>
      <c r="BE302" s="93">
        <v>3</v>
      </c>
      <c r="BF302" s="90">
        <v>1</v>
      </c>
      <c r="BG302" s="92">
        <v>7</v>
      </c>
      <c r="BH302" s="90">
        <v>7</v>
      </c>
      <c r="BI302" s="93">
        <v>7</v>
      </c>
      <c r="BJ302" s="93">
        <v>7</v>
      </c>
      <c r="BK302" s="90">
        <v>7</v>
      </c>
    </row>
    <row r="303" spans="2:90" ht="23.25">
      <c r="B303" s="15">
        <f t="shared" si="5"/>
        <v>126</v>
      </c>
      <c r="C303" s="15">
        <v>7</v>
      </c>
      <c r="D303" s="16">
        <v>14</v>
      </c>
      <c r="E303" s="26" t="s">
        <v>173</v>
      </c>
      <c r="F303" s="29"/>
      <c r="G303" s="44"/>
      <c r="H303" s="44"/>
      <c r="I303" s="62">
        <v>0</v>
      </c>
      <c r="J303" s="62">
        <v>2</v>
      </c>
      <c r="K303" s="62">
        <v>1</v>
      </c>
      <c r="L303" s="62">
        <v>5</v>
      </c>
      <c r="M303" s="44"/>
      <c r="N303" s="90">
        <v>1</v>
      </c>
      <c r="O303" s="92">
        <v>5</v>
      </c>
      <c r="P303" s="93">
        <v>7</v>
      </c>
      <c r="Q303" s="90">
        <v>3</v>
      </c>
      <c r="R303" s="90">
        <v>1</v>
      </c>
      <c r="S303" s="92">
        <v>6</v>
      </c>
      <c r="T303" s="92">
        <v>4</v>
      </c>
      <c r="U303" s="90">
        <v>6</v>
      </c>
      <c r="V303" s="92">
        <v>6</v>
      </c>
      <c r="W303" s="90">
        <v>2</v>
      </c>
      <c r="X303" s="93">
        <v>3</v>
      </c>
      <c r="Y303" s="90">
        <v>7</v>
      </c>
      <c r="Z303" s="90">
        <v>7</v>
      </c>
      <c r="AA303" s="93">
        <v>5</v>
      </c>
      <c r="AB303" s="92">
        <v>7</v>
      </c>
      <c r="AC303" s="91">
        <v>3</v>
      </c>
      <c r="AD303" s="93">
        <v>5</v>
      </c>
      <c r="AE303" s="92">
        <v>7</v>
      </c>
      <c r="AF303" s="90">
        <v>5</v>
      </c>
      <c r="AG303" s="90">
        <v>1</v>
      </c>
      <c r="AH303" s="93">
        <v>4</v>
      </c>
      <c r="AI303" s="93">
        <v>4</v>
      </c>
      <c r="AJ303" s="91">
        <v>7</v>
      </c>
      <c r="AK303" s="91">
        <v>7</v>
      </c>
      <c r="AL303" s="90">
        <v>1</v>
      </c>
      <c r="AM303" s="90">
        <v>3</v>
      </c>
      <c r="AN303" s="92">
        <v>3</v>
      </c>
      <c r="AO303" s="92">
        <v>4</v>
      </c>
      <c r="AP303" s="93">
        <v>3</v>
      </c>
      <c r="AQ303" s="93">
        <v>6</v>
      </c>
      <c r="AR303" s="93">
        <v>2</v>
      </c>
      <c r="AS303" s="93">
        <v>6</v>
      </c>
      <c r="AT303" s="92">
        <v>7</v>
      </c>
      <c r="AU303" s="93">
        <v>7</v>
      </c>
      <c r="AV303" s="93">
        <v>3</v>
      </c>
      <c r="AW303" s="90">
        <v>2</v>
      </c>
      <c r="AX303" s="91">
        <v>2</v>
      </c>
      <c r="AY303" s="90">
        <v>1</v>
      </c>
      <c r="AZ303" s="90">
        <v>3</v>
      </c>
      <c r="BA303" s="93">
        <v>5</v>
      </c>
      <c r="BB303" s="93">
        <v>7</v>
      </c>
      <c r="BC303" s="91">
        <v>3</v>
      </c>
      <c r="BD303" s="91">
        <v>2</v>
      </c>
      <c r="BE303" s="92">
        <v>7</v>
      </c>
      <c r="BF303" s="92">
        <v>6</v>
      </c>
      <c r="BG303" s="92">
        <v>2</v>
      </c>
      <c r="BH303" s="93">
        <v>2</v>
      </c>
      <c r="BI303" s="93">
        <v>4</v>
      </c>
      <c r="BJ303" s="90">
        <v>1</v>
      </c>
      <c r="BK303" s="91">
        <v>2</v>
      </c>
    </row>
    <row r="304" spans="2:90" ht="23.25">
      <c r="B304" s="15">
        <f t="shared" si="5"/>
        <v>127</v>
      </c>
      <c r="C304" s="15">
        <v>7</v>
      </c>
      <c r="D304" s="16">
        <v>14</v>
      </c>
      <c r="E304" s="26" t="s">
        <v>174</v>
      </c>
      <c r="F304" s="29"/>
      <c r="G304" s="44"/>
      <c r="H304" s="44"/>
      <c r="I304" s="62">
        <v>2</v>
      </c>
      <c r="J304" s="62">
        <v>5</v>
      </c>
      <c r="K304" s="62">
        <v>2</v>
      </c>
      <c r="L304" s="62">
        <v>1</v>
      </c>
      <c r="M304" s="44"/>
      <c r="N304" s="93">
        <v>6</v>
      </c>
      <c r="O304" s="93">
        <v>6</v>
      </c>
      <c r="P304" s="90">
        <v>6</v>
      </c>
      <c r="Q304" s="90">
        <v>1</v>
      </c>
      <c r="R304" s="90">
        <v>5</v>
      </c>
      <c r="S304" s="92">
        <v>7</v>
      </c>
      <c r="T304" s="90">
        <v>4</v>
      </c>
      <c r="U304" s="93">
        <v>1</v>
      </c>
      <c r="V304" s="91">
        <v>1</v>
      </c>
      <c r="W304" s="91">
        <v>6</v>
      </c>
      <c r="X304" s="90">
        <v>2</v>
      </c>
      <c r="Y304" s="90">
        <v>7</v>
      </c>
      <c r="Z304" s="91">
        <v>6</v>
      </c>
      <c r="AA304" s="93">
        <v>5</v>
      </c>
      <c r="AB304" s="90">
        <v>6</v>
      </c>
      <c r="AC304" s="92">
        <v>7</v>
      </c>
      <c r="AD304" s="91">
        <v>5</v>
      </c>
      <c r="AE304" s="90">
        <v>4</v>
      </c>
      <c r="AF304" s="91">
        <v>1</v>
      </c>
      <c r="AG304" s="91">
        <v>4</v>
      </c>
      <c r="AH304" s="91">
        <v>2</v>
      </c>
      <c r="AI304" s="90">
        <v>6</v>
      </c>
      <c r="AJ304" s="93">
        <v>1</v>
      </c>
      <c r="AK304" s="90">
        <v>1</v>
      </c>
      <c r="AL304" s="92">
        <v>2</v>
      </c>
      <c r="AM304" s="91">
        <v>6</v>
      </c>
      <c r="AN304" s="91">
        <v>1</v>
      </c>
      <c r="AO304" s="93">
        <v>5</v>
      </c>
      <c r="AP304" s="93">
        <v>6</v>
      </c>
      <c r="AQ304" s="90">
        <v>1</v>
      </c>
      <c r="AR304" s="92">
        <v>4</v>
      </c>
      <c r="AS304" s="90">
        <v>3</v>
      </c>
      <c r="AT304" s="90">
        <v>4</v>
      </c>
      <c r="AU304" s="90">
        <v>1</v>
      </c>
      <c r="AV304" s="92">
        <v>3</v>
      </c>
      <c r="AW304" s="90">
        <v>3</v>
      </c>
      <c r="AX304" s="92">
        <v>1</v>
      </c>
      <c r="AY304" s="92">
        <v>3</v>
      </c>
      <c r="AZ304" s="92">
        <v>5</v>
      </c>
      <c r="BA304" s="92">
        <v>1</v>
      </c>
      <c r="BB304" s="92">
        <v>5</v>
      </c>
      <c r="BC304" s="91">
        <v>4</v>
      </c>
      <c r="BD304" s="91">
        <v>4</v>
      </c>
      <c r="BE304" s="90">
        <v>2</v>
      </c>
      <c r="BF304" s="91">
        <v>4</v>
      </c>
      <c r="BG304" s="91">
        <v>3</v>
      </c>
      <c r="BH304" s="90">
        <v>5</v>
      </c>
      <c r="BI304" s="91">
        <v>3</v>
      </c>
      <c r="BJ304" s="91">
        <v>1</v>
      </c>
      <c r="BK304" s="92">
        <v>4</v>
      </c>
    </row>
    <row r="305" spans="2:63" ht="23.25">
      <c r="B305" s="15">
        <f t="shared" si="5"/>
        <v>128</v>
      </c>
      <c r="C305" s="15">
        <v>7</v>
      </c>
      <c r="D305" s="16">
        <v>14</v>
      </c>
      <c r="E305" s="26" t="s">
        <v>175</v>
      </c>
      <c r="F305" s="29"/>
      <c r="G305" s="44"/>
      <c r="H305" s="44"/>
      <c r="I305" s="62">
        <v>4</v>
      </c>
      <c r="J305" s="62">
        <v>3</v>
      </c>
      <c r="K305" s="62">
        <v>3</v>
      </c>
      <c r="L305" s="62">
        <v>0</v>
      </c>
      <c r="M305" s="44"/>
      <c r="N305" s="90">
        <v>3</v>
      </c>
      <c r="O305" s="91">
        <v>4</v>
      </c>
      <c r="P305" s="90">
        <v>1</v>
      </c>
      <c r="Q305" s="91">
        <v>4</v>
      </c>
      <c r="R305" s="91">
        <v>4</v>
      </c>
      <c r="S305" s="92">
        <v>1</v>
      </c>
      <c r="T305" s="93">
        <v>4</v>
      </c>
      <c r="U305" s="93">
        <v>1</v>
      </c>
      <c r="V305" s="90">
        <v>1</v>
      </c>
      <c r="W305" s="93">
        <v>2</v>
      </c>
      <c r="X305" s="92">
        <v>7</v>
      </c>
      <c r="Y305" s="93">
        <v>6</v>
      </c>
      <c r="Z305" s="92">
        <v>5</v>
      </c>
      <c r="AA305" s="92">
        <v>5</v>
      </c>
      <c r="AB305" s="91">
        <v>1</v>
      </c>
      <c r="AC305" s="91">
        <v>5</v>
      </c>
      <c r="AD305" s="93">
        <v>4</v>
      </c>
      <c r="AE305" s="93">
        <v>3</v>
      </c>
      <c r="AF305" s="90">
        <v>4</v>
      </c>
      <c r="AG305" s="90">
        <v>4</v>
      </c>
      <c r="AH305" s="90">
        <v>7</v>
      </c>
      <c r="AI305" s="91">
        <v>2</v>
      </c>
      <c r="AJ305" s="90">
        <v>6</v>
      </c>
      <c r="AK305" s="93">
        <v>4</v>
      </c>
      <c r="AL305" s="92">
        <v>3</v>
      </c>
      <c r="AM305" s="90">
        <v>3</v>
      </c>
      <c r="AN305" s="93">
        <v>2</v>
      </c>
      <c r="AO305" s="93">
        <v>2</v>
      </c>
      <c r="AP305" s="93">
        <v>4</v>
      </c>
      <c r="AQ305" s="90">
        <v>7</v>
      </c>
      <c r="AR305" s="90">
        <v>7</v>
      </c>
      <c r="AS305" s="91">
        <v>3</v>
      </c>
      <c r="AT305" s="91">
        <v>2</v>
      </c>
      <c r="AU305" s="93">
        <v>5</v>
      </c>
      <c r="AV305" s="91">
        <v>4</v>
      </c>
      <c r="AW305" s="93">
        <v>5</v>
      </c>
      <c r="AX305" s="93">
        <v>7</v>
      </c>
      <c r="AY305" s="93">
        <v>2</v>
      </c>
      <c r="AZ305" s="90">
        <v>1</v>
      </c>
      <c r="BA305" s="92">
        <v>3</v>
      </c>
      <c r="BB305" s="92">
        <v>1</v>
      </c>
      <c r="BC305" s="91">
        <v>7</v>
      </c>
      <c r="BD305" s="92">
        <v>2</v>
      </c>
      <c r="BE305" s="91">
        <v>2</v>
      </c>
      <c r="BF305" s="91">
        <v>6</v>
      </c>
      <c r="BG305" s="93">
        <v>3</v>
      </c>
      <c r="BH305" s="91">
        <v>6</v>
      </c>
      <c r="BI305" s="91">
        <v>6</v>
      </c>
      <c r="BJ305" s="93">
        <v>2</v>
      </c>
      <c r="BK305" s="91">
        <v>7</v>
      </c>
    </row>
    <row r="306" spans="2:63" ht="23.25">
      <c r="B306" s="15">
        <f t="shared" si="5"/>
        <v>129</v>
      </c>
      <c r="C306" s="15">
        <v>7</v>
      </c>
      <c r="D306" s="16">
        <v>14</v>
      </c>
      <c r="E306" s="26" t="s">
        <v>176</v>
      </c>
      <c r="F306" s="29"/>
      <c r="G306" s="44"/>
      <c r="H306" s="44"/>
      <c r="I306" s="62">
        <v>2</v>
      </c>
      <c r="J306" s="62">
        <v>2</v>
      </c>
      <c r="K306" s="62">
        <v>3</v>
      </c>
      <c r="L306" s="62">
        <v>3</v>
      </c>
      <c r="M306" s="44"/>
      <c r="N306" s="90">
        <v>4</v>
      </c>
      <c r="O306" s="93">
        <v>4</v>
      </c>
      <c r="P306" s="92">
        <v>3</v>
      </c>
      <c r="Q306" s="91">
        <v>1</v>
      </c>
      <c r="R306" s="93">
        <v>6</v>
      </c>
      <c r="S306" s="93">
        <v>7</v>
      </c>
      <c r="T306" s="91">
        <v>7</v>
      </c>
      <c r="U306" s="93">
        <v>2</v>
      </c>
      <c r="V306" s="91">
        <v>3</v>
      </c>
      <c r="W306" s="90">
        <v>1</v>
      </c>
      <c r="X306" s="92">
        <v>1</v>
      </c>
      <c r="Y306" s="91">
        <v>6</v>
      </c>
      <c r="Z306" s="90">
        <v>6</v>
      </c>
      <c r="AA306" s="90">
        <v>5</v>
      </c>
      <c r="AB306" s="91">
        <v>4</v>
      </c>
      <c r="AC306" s="90">
        <v>5</v>
      </c>
      <c r="AD306" s="90">
        <v>7</v>
      </c>
      <c r="AE306" s="90">
        <v>1</v>
      </c>
      <c r="AF306" s="90">
        <v>7</v>
      </c>
      <c r="AG306" s="93">
        <v>7</v>
      </c>
      <c r="AH306" s="90">
        <v>4</v>
      </c>
      <c r="AI306" s="91">
        <v>1</v>
      </c>
      <c r="AJ306" s="91">
        <v>4</v>
      </c>
      <c r="AK306" s="90">
        <v>1</v>
      </c>
      <c r="AL306" s="90">
        <v>2</v>
      </c>
      <c r="AM306" s="93">
        <v>4</v>
      </c>
      <c r="AN306" s="90">
        <v>7</v>
      </c>
      <c r="AO306" s="90">
        <v>6</v>
      </c>
      <c r="AP306" s="93">
        <v>6</v>
      </c>
      <c r="AQ306" s="92">
        <v>7</v>
      </c>
      <c r="AR306" s="90">
        <v>7</v>
      </c>
      <c r="AS306" s="91">
        <v>6</v>
      </c>
      <c r="AT306" s="90">
        <v>3</v>
      </c>
      <c r="AU306" s="91">
        <v>7</v>
      </c>
      <c r="AV306" s="92">
        <v>2</v>
      </c>
      <c r="AW306" s="91">
        <v>3</v>
      </c>
      <c r="AX306" s="90">
        <v>4</v>
      </c>
      <c r="AY306" s="90">
        <v>4</v>
      </c>
      <c r="AZ306" s="90">
        <v>3</v>
      </c>
      <c r="BA306" s="90">
        <v>5</v>
      </c>
      <c r="BB306" s="92">
        <v>6</v>
      </c>
      <c r="BC306" s="93">
        <v>5</v>
      </c>
      <c r="BD306" s="93">
        <v>7</v>
      </c>
      <c r="BE306" s="91">
        <v>2</v>
      </c>
      <c r="BF306" s="93">
        <v>4</v>
      </c>
      <c r="BG306" s="93">
        <v>1</v>
      </c>
      <c r="BH306" s="90">
        <v>2</v>
      </c>
      <c r="BI306" s="92">
        <v>4</v>
      </c>
      <c r="BJ306" s="93">
        <v>6</v>
      </c>
      <c r="BK306" s="93">
        <v>2</v>
      </c>
    </row>
    <row r="307" spans="2:63" ht="23.25">
      <c r="B307" s="15">
        <f t="shared" si="5"/>
        <v>130</v>
      </c>
      <c r="C307" s="15">
        <v>7</v>
      </c>
      <c r="D307" s="16">
        <v>14</v>
      </c>
      <c r="E307" s="26" t="s">
        <v>177</v>
      </c>
      <c r="F307" s="29"/>
      <c r="G307" s="44"/>
      <c r="H307" s="44"/>
      <c r="I307" s="62">
        <v>4</v>
      </c>
      <c r="J307" s="62">
        <v>4</v>
      </c>
      <c r="K307" s="62">
        <v>4</v>
      </c>
      <c r="L307" s="62">
        <v>4</v>
      </c>
      <c r="M307" s="44"/>
      <c r="N307" s="90">
        <v>6</v>
      </c>
      <c r="O307" s="92">
        <v>7</v>
      </c>
      <c r="P307" s="93">
        <v>5</v>
      </c>
      <c r="Q307" s="90">
        <v>5</v>
      </c>
      <c r="R307" s="93">
        <v>6</v>
      </c>
      <c r="S307" s="92">
        <v>2</v>
      </c>
      <c r="T307" s="91">
        <v>3</v>
      </c>
      <c r="U307" s="91">
        <v>5</v>
      </c>
      <c r="V307" s="93">
        <v>6</v>
      </c>
      <c r="W307" s="92">
        <v>3</v>
      </c>
      <c r="X307" s="90">
        <v>1</v>
      </c>
      <c r="Y307" s="92">
        <v>1</v>
      </c>
      <c r="Z307" s="93">
        <v>4</v>
      </c>
      <c r="AA307" s="93">
        <v>2</v>
      </c>
      <c r="AB307" s="91">
        <v>5</v>
      </c>
      <c r="AC307" s="92">
        <v>4</v>
      </c>
      <c r="AD307" s="93">
        <v>1</v>
      </c>
      <c r="AE307" s="90">
        <v>2</v>
      </c>
      <c r="AF307" s="93">
        <v>7</v>
      </c>
      <c r="AG307" s="93">
        <v>5</v>
      </c>
      <c r="AH307" s="93">
        <v>5</v>
      </c>
      <c r="AI307" s="90">
        <v>3</v>
      </c>
      <c r="AJ307" s="93">
        <v>5</v>
      </c>
      <c r="AK307" s="93">
        <v>4</v>
      </c>
      <c r="AL307" s="92">
        <v>4</v>
      </c>
      <c r="AM307" s="92">
        <v>4</v>
      </c>
      <c r="AN307" s="90">
        <v>3</v>
      </c>
      <c r="AO307" s="93">
        <v>3</v>
      </c>
      <c r="AP307" s="92">
        <v>5</v>
      </c>
      <c r="AQ307" s="90">
        <v>5</v>
      </c>
      <c r="AR307" s="93">
        <v>1</v>
      </c>
      <c r="AS307" s="93">
        <v>2</v>
      </c>
      <c r="AT307" s="93">
        <v>2</v>
      </c>
      <c r="AU307" s="92">
        <v>7</v>
      </c>
      <c r="AV307" s="93">
        <v>2</v>
      </c>
      <c r="AW307" s="90">
        <v>6</v>
      </c>
      <c r="AX307" s="90">
        <v>7</v>
      </c>
      <c r="AY307" s="90">
        <v>2</v>
      </c>
      <c r="AZ307" s="90">
        <v>3</v>
      </c>
      <c r="BA307" s="91">
        <v>7</v>
      </c>
      <c r="BB307" s="90">
        <v>4</v>
      </c>
      <c r="BC307" s="93">
        <v>3</v>
      </c>
      <c r="BD307" s="90">
        <v>2</v>
      </c>
      <c r="BE307" s="91">
        <v>4</v>
      </c>
      <c r="BF307" s="90">
        <v>5</v>
      </c>
      <c r="BG307" s="91">
        <v>5</v>
      </c>
      <c r="BH307" s="93">
        <v>7</v>
      </c>
      <c r="BI307" s="91">
        <v>2</v>
      </c>
      <c r="BJ307" s="92">
        <v>3</v>
      </c>
      <c r="BK307" s="92">
        <v>1</v>
      </c>
    </row>
    <row r="308" spans="2:63" ht="23.25">
      <c r="B308" s="15">
        <f t="shared" si="5"/>
        <v>131</v>
      </c>
      <c r="C308" s="15">
        <v>7</v>
      </c>
      <c r="D308" s="16">
        <v>14</v>
      </c>
      <c r="E308" s="26" t="s">
        <v>178</v>
      </c>
      <c r="F308" s="29"/>
      <c r="G308" s="44"/>
      <c r="H308" s="44"/>
      <c r="I308" s="62">
        <v>4</v>
      </c>
      <c r="J308" s="62">
        <v>2</v>
      </c>
      <c r="K308" s="62">
        <v>2</v>
      </c>
      <c r="L308" s="62">
        <v>0</v>
      </c>
      <c r="M308" s="44"/>
      <c r="N308" s="90">
        <v>2</v>
      </c>
      <c r="O308" s="91">
        <v>3</v>
      </c>
      <c r="P308" s="90">
        <v>6</v>
      </c>
      <c r="Q308" s="92">
        <v>6</v>
      </c>
      <c r="R308" s="91">
        <v>1</v>
      </c>
      <c r="S308" s="93">
        <v>1</v>
      </c>
      <c r="T308" s="90">
        <v>1</v>
      </c>
      <c r="U308" s="92">
        <v>3</v>
      </c>
      <c r="V308" s="90">
        <v>7</v>
      </c>
      <c r="W308" s="93">
        <v>2</v>
      </c>
      <c r="X308" s="90">
        <v>5</v>
      </c>
      <c r="Y308" s="93">
        <v>7</v>
      </c>
      <c r="Z308" s="92">
        <v>3</v>
      </c>
      <c r="AA308" s="91">
        <v>7</v>
      </c>
      <c r="AB308" s="91">
        <v>3</v>
      </c>
      <c r="AC308" s="91">
        <v>5</v>
      </c>
      <c r="AD308" s="93">
        <v>2</v>
      </c>
      <c r="AE308" s="93">
        <v>6</v>
      </c>
      <c r="AF308" s="91">
        <v>5</v>
      </c>
      <c r="AG308" s="92">
        <v>4</v>
      </c>
      <c r="AH308" s="91">
        <v>3</v>
      </c>
      <c r="AI308" s="91">
        <v>5</v>
      </c>
      <c r="AJ308" s="92">
        <v>7</v>
      </c>
      <c r="AK308" s="90">
        <v>7</v>
      </c>
      <c r="AL308" s="91">
        <v>6</v>
      </c>
      <c r="AM308" s="90">
        <v>7</v>
      </c>
      <c r="AN308" s="91">
        <v>7</v>
      </c>
      <c r="AO308" s="93">
        <v>4</v>
      </c>
      <c r="AP308" s="92">
        <v>1</v>
      </c>
      <c r="AQ308" s="90">
        <v>7</v>
      </c>
      <c r="AR308" s="92">
        <v>5</v>
      </c>
      <c r="AS308" s="91">
        <v>6</v>
      </c>
      <c r="AT308" s="91">
        <v>4</v>
      </c>
      <c r="AU308" s="90">
        <v>2</v>
      </c>
      <c r="AV308" s="91">
        <v>5</v>
      </c>
      <c r="AW308" s="90">
        <v>7</v>
      </c>
      <c r="AX308" s="90">
        <v>6</v>
      </c>
      <c r="AY308" s="92">
        <v>7</v>
      </c>
      <c r="AZ308" s="90">
        <v>6</v>
      </c>
      <c r="BA308" s="91">
        <v>4</v>
      </c>
      <c r="BB308" s="93">
        <v>2</v>
      </c>
      <c r="BC308" s="91">
        <v>1</v>
      </c>
      <c r="BD308" s="90">
        <v>2</v>
      </c>
      <c r="BE308" s="91">
        <v>5</v>
      </c>
      <c r="BF308" s="93">
        <v>1</v>
      </c>
      <c r="BG308" s="91">
        <v>7</v>
      </c>
      <c r="BH308" s="91">
        <v>4</v>
      </c>
      <c r="BI308" s="91">
        <v>1</v>
      </c>
      <c r="BJ308" s="93">
        <v>3</v>
      </c>
      <c r="BK308" s="91">
        <v>3</v>
      </c>
    </row>
    <row r="309" spans="2:63" ht="23.25">
      <c r="B309" s="15">
        <f t="shared" si="5"/>
        <v>132</v>
      </c>
      <c r="C309" s="15">
        <v>7</v>
      </c>
      <c r="D309" s="16">
        <v>14</v>
      </c>
      <c r="E309" s="26" t="s">
        <v>179</v>
      </c>
      <c r="F309" s="29"/>
      <c r="G309" s="44"/>
      <c r="H309" s="44"/>
      <c r="I309" s="62">
        <v>1</v>
      </c>
      <c r="J309" s="62">
        <v>1</v>
      </c>
      <c r="K309" s="62">
        <v>2</v>
      </c>
      <c r="L309" s="62">
        <v>1</v>
      </c>
      <c r="M309" s="44"/>
      <c r="N309" s="90">
        <v>5</v>
      </c>
      <c r="O309" s="91">
        <v>5</v>
      </c>
      <c r="P309" s="91">
        <v>3</v>
      </c>
      <c r="Q309" s="92">
        <v>3</v>
      </c>
      <c r="R309" s="92">
        <v>5</v>
      </c>
      <c r="S309" s="91">
        <v>4</v>
      </c>
      <c r="T309" s="90">
        <v>7</v>
      </c>
      <c r="U309" s="90">
        <v>3</v>
      </c>
      <c r="V309" s="92">
        <v>3</v>
      </c>
      <c r="W309" s="92">
        <v>5</v>
      </c>
      <c r="X309" s="90">
        <v>1</v>
      </c>
      <c r="Y309" s="93">
        <v>7</v>
      </c>
      <c r="Z309" s="91">
        <v>2</v>
      </c>
      <c r="AA309" s="90">
        <v>3</v>
      </c>
      <c r="AB309" s="93">
        <v>7</v>
      </c>
      <c r="AC309" s="92">
        <v>2</v>
      </c>
      <c r="AD309" s="91">
        <v>3</v>
      </c>
      <c r="AE309" s="91">
        <v>6</v>
      </c>
      <c r="AF309" s="91">
        <v>6</v>
      </c>
      <c r="AG309" s="90">
        <v>4</v>
      </c>
      <c r="AH309" s="93">
        <v>4</v>
      </c>
      <c r="AI309" s="91">
        <v>2</v>
      </c>
      <c r="AJ309" s="92">
        <v>2</v>
      </c>
      <c r="AK309" s="91">
        <v>1</v>
      </c>
      <c r="AL309" s="93">
        <v>5</v>
      </c>
      <c r="AM309" s="93">
        <v>7</v>
      </c>
      <c r="AN309" s="92">
        <v>5</v>
      </c>
      <c r="AO309" s="92">
        <v>4</v>
      </c>
      <c r="AP309" s="93">
        <v>7</v>
      </c>
      <c r="AQ309" s="91">
        <v>4</v>
      </c>
      <c r="AR309" s="92">
        <v>6</v>
      </c>
      <c r="AS309" s="90">
        <v>1</v>
      </c>
      <c r="AT309" s="92">
        <v>7</v>
      </c>
      <c r="AU309" s="91">
        <v>1</v>
      </c>
      <c r="AV309" s="93">
        <v>5</v>
      </c>
      <c r="AW309" s="91">
        <v>2</v>
      </c>
      <c r="AX309" s="93">
        <v>6</v>
      </c>
      <c r="AY309" s="93">
        <v>7</v>
      </c>
      <c r="AZ309" s="92">
        <v>4</v>
      </c>
      <c r="BA309" s="93">
        <v>7</v>
      </c>
      <c r="BB309" s="92">
        <v>3</v>
      </c>
      <c r="BC309" s="91">
        <v>7</v>
      </c>
      <c r="BD309" s="91">
        <v>2</v>
      </c>
      <c r="BE309" s="93">
        <v>3</v>
      </c>
      <c r="BF309" s="93">
        <v>3</v>
      </c>
      <c r="BG309" s="93">
        <v>7</v>
      </c>
      <c r="BH309" s="92">
        <v>7</v>
      </c>
      <c r="BI309" s="90">
        <v>2</v>
      </c>
      <c r="BJ309" s="91">
        <v>3</v>
      </c>
      <c r="BK309" s="90">
        <v>3</v>
      </c>
    </row>
    <row r="310" spans="2:63" ht="23.25">
      <c r="B310" s="15">
        <f t="shared" si="5"/>
        <v>133</v>
      </c>
      <c r="C310" s="15">
        <v>7</v>
      </c>
      <c r="D310" s="16">
        <v>14</v>
      </c>
      <c r="E310" s="26" t="s">
        <v>180</v>
      </c>
      <c r="F310" s="29"/>
      <c r="G310" s="44"/>
      <c r="H310" s="44"/>
      <c r="I310" s="62">
        <v>0</v>
      </c>
      <c r="J310" s="62">
        <v>2</v>
      </c>
      <c r="K310" s="62">
        <v>1</v>
      </c>
      <c r="L310" s="62">
        <v>3</v>
      </c>
      <c r="M310" s="44"/>
      <c r="N310" s="93">
        <v>2</v>
      </c>
      <c r="O310" s="91">
        <v>1</v>
      </c>
      <c r="P310" s="90">
        <v>2</v>
      </c>
      <c r="Q310" s="91">
        <v>6</v>
      </c>
      <c r="R310" s="92">
        <v>2</v>
      </c>
      <c r="S310" s="90">
        <v>2</v>
      </c>
      <c r="T310" s="91">
        <v>4</v>
      </c>
      <c r="U310" s="91">
        <v>1</v>
      </c>
      <c r="V310" s="90">
        <v>5</v>
      </c>
      <c r="W310" s="91">
        <v>5</v>
      </c>
      <c r="X310" s="90">
        <v>6</v>
      </c>
      <c r="Y310" s="91">
        <v>4</v>
      </c>
      <c r="Z310" s="93">
        <v>2</v>
      </c>
      <c r="AA310" s="92">
        <v>7</v>
      </c>
      <c r="AB310" s="91">
        <v>5</v>
      </c>
      <c r="AC310" s="92">
        <v>7</v>
      </c>
      <c r="AD310" s="91">
        <v>7</v>
      </c>
      <c r="AE310" s="91">
        <v>6</v>
      </c>
      <c r="AF310" s="90">
        <v>4</v>
      </c>
      <c r="AG310" s="91">
        <v>3</v>
      </c>
      <c r="AH310" s="93">
        <v>3</v>
      </c>
      <c r="AI310" s="91">
        <v>7</v>
      </c>
      <c r="AJ310" s="93">
        <v>6</v>
      </c>
      <c r="AK310" s="91">
        <v>7</v>
      </c>
      <c r="AL310" s="93">
        <v>7</v>
      </c>
      <c r="AM310" s="91">
        <v>7</v>
      </c>
      <c r="AN310" s="91">
        <v>2</v>
      </c>
      <c r="AO310" s="91">
        <v>2</v>
      </c>
      <c r="AP310" s="92">
        <v>4</v>
      </c>
      <c r="AQ310" s="92">
        <v>4</v>
      </c>
      <c r="AR310" s="90">
        <v>5</v>
      </c>
      <c r="AS310" s="91">
        <v>5</v>
      </c>
      <c r="AT310" s="91">
        <v>2</v>
      </c>
      <c r="AU310" s="92">
        <v>5</v>
      </c>
      <c r="AV310" s="92">
        <v>5</v>
      </c>
      <c r="AW310" s="93">
        <v>1</v>
      </c>
      <c r="AX310" s="91">
        <v>6</v>
      </c>
      <c r="AY310" s="92">
        <v>7</v>
      </c>
      <c r="AZ310" s="90">
        <v>4</v>
      </c>
      <c r="BA310" s="93">
        <v>5</v>
      </c>
      <c r="BB310" s="93">
        <v>7</v>
      </c>
      <c r="BC310" s="93">
        <v>3</v>
      </c>
      <c r="BD310" s="90">
        <v>7</v>
      </c>
      <c r="BE310" s="92">
        <v>6</v>
      </c>
      <c r="BF310" s="90">
        <v>7</v>
      </c>
      <c r="BG310" s="93">
        <v>3</v>
      </c>
      <c r="BH310" s="90">
        <v>7</v>
      </c>
      <c r="BI310" s="92">
        <v>5</v>
      </c>
      <c r="BJ310" s="93">
        <v>6</v>
      </c>
      <c r="BK310" s="91">
        <v>2</v>
      </c>
    </row>
    <row r="311" spans="2:63" ht="23.25">
      <c r="B311" s="15">
        <f t="shared" si="5"/>
        <v>134</v>
      </c>
      <c r="C311" s="15">
        <v>7</v>
      </c>
      <c r="D311" s="16">
        <v>14</v>
      </c>
      <c r="E311" s="26" t="s">
        <v>181</v>
      </c>
      <c r="F311" s="29"/>
      <c r="G311" s="44"/>
      <c r="H311" s="44"/>
      <c r="I311" s="62">
        <v>0</v>
      </c>
      <c r="J311" s="62">
        <v>4</v>
      </c>
      <c r="K311" s="62">
        <v>4</v>
      </c>
      <c r="L311" s="62">
        <v>2</v>
      </c>
      <c r="M311" s="44"/>
      <c r="N311" s="90">
        <v>7</v>
      </c>
      <c r="O311" s="91">
        <v>6</v>
      </c>
      <c r="P311" s="93">
        <v>6</v>
      </c>
      <c r="Q311" s="90">
        <v>7</v>
      </c>
      <c r="R311" s="91">
        <v>6</v>
      </c>
      <c r="S311" s="93">
        <v>6</v>
      </c>
      <c r="T311" s="93">
        <v>2</v>
      </c>
      <c r="U311" s="93">
        <v>3</v>
      </c>
      <c r="V311" s="90">
        <v>6</v>
      </c>
      <c r="W311" s="93">
        <v>6</v>
      </c>
      <c r="X311" s="90">
        <v>3</v>
      </c>
      <c r="Y311" s="93">
        <v>5</v>
      </c>
      <c r="Z311" s="92">
        <v>3</v>
      </c>
      <c r="AA311" s="93">
        <v>1</v>
      </c>
      <c r="AB311" s="93">
        <v>5</v>
      </c>
      <c r="AC311" s="90">
        <v>6</v>
      </c>
      <c r="AD311" s="92">
        <v>5</v>
      </c>
      <c r="AE311" s="93">
        <v>5</v>
      </c>
      <c r="AF311" s="91">
        <v>2</v>
      </c>
      <c r="AG311" s="90">
        <v>1</v>
      </c>
      <c r="AH311" s="92">
        <v>5</v>
      </c>
      <c r="AI311" s="90">
        <v>4</v>
      </c>
      <c r="AJ311" s="90">
        <v>4</v>
      </c>
      <c r="AK311" s="93">
        <v>2</v>
      </c>
      <c r="AL311" s="90">
        <v>2</v>
      </c>
      <c r="AM311" s="93">
        <v>2</v>
      </c>
      <c r="AN311" s="91">
        <v>2</v>
      </c>
      <c r="AO311" s="90">
        <v>7</v>
      </c>
      <c r="AP311" s="91">
        <v>3</v>
      </c>
      <c r="AQ311" s="93">
        <v>6</v>
      </c>
      <c r="AR311" s="93">
        <v>6</v>
      </c>
      <c r="AS311" s="92">
        <v>5</v>
      </c>
      <c r="AT311" s="92">
        <v>7</v>
      </c>
      <c r="AU311" s="90">
        <v>7</v>
      </c>
      <c r="AV311" s="91">
        <v>4</v>
      </c>
      <c r="AW311" s="91">
        <v>1</v>
      </c>
      <c r="AX311" s="90">
        <v>1</v>
      </c>
      <c r="AY311" s="90">
        <v>1</v>
      </c>
      <c r="AZ311" s="92">
        <v>7</v>
      </c>
      <c r="BA311" s="92">
        <v>3</v>
      </c>
      <c r="BB311" s="92">
        <v>3</v>
      </c>
      <c r="BC311" s="90">
        <v>7</v>
      </c>
      <c r="BD311" s="92">
        <v>3</v>
      </c>
      <c r="BE311" s="91">
        <v>4</v>
      </c>
      <c r="BF311" s="90">
        <v>7</v>
      </c>
      <c r="BG311" s="92">
        <v>2</v>
      </c>
      <c r="BH311" s="91">
        <v>3</v>
      </c>
      <c r="BI311" s="90">
        <v>4</v>
      </c>
      <c r="BJ311" s="93">
        <v>2</v>
      </c>
      <c r="BK311" s="90">
        <v>3</v>
      </c>
    </row>
    <row r="312" spans="2:63" ht="23.25">
      <c r="B312" s="15">
        <f t="shared" si="5"/>
        <v>135</v>
      </c>
      <c r="C312" s="15">
        <v>7</v>
      </c>
      <c r="D312" s="16">
        <v>14</v>
      </c>
      <c r="E312" s="26" t="s">
        <v>182</v>
      </c>
      <c r="F312" s="29"/>
      <c r="G312" s="44"/>
      <c r="H312" s="44"/>
      <c r="I312" s="62">
        <v>5</v>
      </c>
      <c r="J312" s="62">
        <v>5</v>
      </c>
      <c r="K312" s="62">
        <v>0</v>
      </c>
      <c r="L312" s="62">
        <v>1</v>
      </c>
      <c r="M312" s="44"/>
      <c r="N312" s="92">
        <v>6</v>
      </c>
      <c r="O312" s="93">
        <v>7</v>
      </c>
      <c r="P312" s="92">
        <v>2</v>
      </c>
      <c r="Q312" s="91">
        <v>3</v>
      </c>
      <c r="R312" s="91">
        <v>3</v>
      </c>
      <c r="S312" s="93">
        <v>2</v>
      </c>
      <c r="T312" s="93">
        <v>4</v>
      </c>
      <c r="U312" s="93">
        <v>6</v>
      </c>
      <c r="V312" s="91">
        <v>2</v>
      </c>
      <c r="W312" s="90">
        <v>6</v>
      </c>
      <c r="X312" s="92">
        <v>4</v>
      </c>
      <c r="Y312" s="93">
        <v>3</v>
      </c>
      <c r="Z312" s="93">
        <v>4</v>
      </c>
      <c r="AA312" s="93">
        <v>1</v>
      </c>
      <c r="AB312" s="92">
        <v>4</v>
      </c>
      <c r="AC312" s="92">
        <v>3</v>
      </c>
      <c r="AD312" s="91">
        <v>4</v>
      </c>
      <c r="AE312" s="90">
        <v>5</v>
      </c>
      <c r="AF312" s="93">
        <v>3</v>
      </c>
      <c r="AG312" s="93">
        <v>1</v>
      </c>
      <c r="AH312" s="90">
        <v>5</v>
      </c>
      <c r="AI312" s="91">
        <v>3</v>
      </c>
      <c r="AJ312" s="92">
        <v>7</v>
      </c>
      <c r="AK312" s="90">
        <v>6</v>
      </c>
      <c r="AL312" s="91">
        <v>5</v>
      </c>
      <c r="AM312" s="93">
        <v>1</v>
      </c>
      <c r="AN312" s="91">
        <v>1</v>
      </c>
      <c r="AO312" s="93">
        <v>2</v>
      </c>
      <c r="AP312" s="90">
        <v>2</v>
      </c>
      <c r="AQ312" s="90">
        <v>2</v>
      </c>
      <c r="AR312" s="90">
        <v>4</v>
      </c>
      <c r="AS312" s="90">
        <v>6</v>
      </c>
      <c r="AT312" s="91">
        <v>1</v>
      </c>
      <c r="AU312" s="90">
        <v>5</v>
      </c>
      <c r="AV312" s="93">
        <v>7</v>
      </c>
      <c r="AW312" s="90">
        <v>2</v>
      </c>
      <c r="AX312" s="91">
        <v>3</v>
      </c>
      <c r="AY312" s="91">
        <v>2</v>
      </c>
      <c r="AZ312" s="92">
        <v>7</v>
      </c>
      <c r="BA312" s="90">
        <v>6</v>
      </c>
      <c r="BB312" s="92">
        <v>4</v>
      </c>
      <c r="BC312" s="90">
        <v>1</v>
      </c>
      <c r="BD312" s="91">
        <v>3</v>
      </c>
      <c r="BE312" s="90">
        <v>6</v>
      </c>
      <c r="BF312" s="90">
        <v>4</v>
      </c>
      <c r="BG312" s="93">
        <v>4</v>
      </c>
      <c r="BH312" s="93">
        <v>7</v>
      </c>
      <c r="BI312" s="93">
        <v>2</v>
      </c>
      <c r="BJ312" s="90">
        <v>7</v>
      </c>
      <c r="BK312" s="91">
        <v>1</v>
      </c>
    </row>
    <row r="313" spans="2:63" ht="23.25">
      <c r="B313" s="15">
        <f t="shared" si="5"/>
        <v>136</v>
      </c>
      <c r="C313" s="15">
        <v>7</v>
      </c>
      <c r="D313" s="16">
        <v>14</v>
      </c>
      <c r="E313" s="26" t="s">
        <v>183</v>
      </c>
      <c r="F313" s="29"/>
      <c r="G313" s="44"/>
      <c r="H313" s="44"/>
      <c r="I313" s="62">
        <v>1</v>
      </c>
      <c r="J313" s="62">
        <v>2</v>
      </c>
      <c r="K313" s="62">
        <v>4</v>
      </c>
      <c r="L313" s="62">
        <v>1</v>
      </c>
      <c r="M313" s="44"/>
      <c r="N313" s="92">
        <v>2</v>
      </c>
      <c r="O313" s="92">
        <v>2</v>
      </c>
      <c r="P313" s="90">
        <v>7</v>
      </c>
      <c r="Q313" s="93">
        <v>7</v>
      </c>
      <c r="R313" s="90">
        <v>2</v>
      </c>
      <c r="S313" s="93">
        <v>2</v>
      </c>
      <c r="T313" s="92">
        <v>3</v>
      </c>
      <c r="U313" s="93">
        <v>3</v>
      </c>
      <c r="V313" s="92">
        <v>7</v>
      </c>
      <c r="W313" s="90">
        <v>3</v>
      </c>
      <c r="X313" s="90">
        <v>5</v>
      </c>
      <c r="Y313" s="92">
        <v>4</v>
      </c>
      <c r="Z313" s="93">
        <v>2</v>
      </c>
      <c r="AA313" s="91">
        <v>4</v>
      </c>
      <c r="AB313" s="93">
        <v>7</v>
      </c>
      <c r="AC313" s="93">
        <v>6</v>
      </c>
      <c r="AD313" s="90">
        <v>7</v>
      </c>
      <c r="AE313" s="92">
        <v>6</v>
      </c>
      <c r="AF313" s="90">
        <v>3</v>
      </c>
      <c r="AG313" s="92">
        <v>1</v>
      </c>
      <c r="AH313" s="92">
        <v>5</v>
      </c>
      <c r="AI313" s="91">
        <v>4</v>
      </c>
      <c r="AJ313" s="91">
        <v>6</v>
      </c>
      <c r="AK313" s="93">
        <v>2</v>
      </c>
      <c r="AL313" s="93">
        <v>1</v>
      </c>
      <c r="AM313" s="91">
        <v>7</v>
      </c>
      <c r="AN313" s="92">
        <v>5</v>
      </c>
      <c r="AO313" s="93">
        <v>1</v>
      </c>
      <c r="AP313" s="90">
        <v>7</v>
      </c>
      <c r="AQ313" s="93">
        <v>3</v>
      </c>
      <c r="AR313" s="92">
        <v>7</v>
      </c>
      <c r="AS313" s="92">
        <v>4</v>
      </c>
      <c r="AT313" s="90">
        <v>2</v>
      </c>
      <c r="AU313" s="92">
        <v>6</v>
      </c>
      <c r="AV313" s="93">
        <v>3</v>
      </c>
      <c r="AW313" s="91">
        <v>2</v>
      </c>
      <c r="AX313" s="91">
        <v>7</v>
      </c>
      <c r="AY313" s="93">
        <v>1</v>
      </c>
      <c r="AZ313" s="90">
        <v>6</v>
      </c>
      <c r="BA313" s="92">
        <v>3</v>
      </c>
      <c r="BB313" s="92">
        <v>7</v>
      </c>
      <c r="BC313" s="92">
        <v>7</v>
      </c>
      <c r="BD313" s="93">
        <v>5</v>
      </c>
      <c r="BE313" s="91">
        <v>6</v>
      </c>
      <c r="BF313" s="92">
        <v>3</v>
      </c>
      <c r="BG313" s="92">
        <v>4</v>
      </c>
      <c r="BH313" s="91">
        <v>6</v>
      </c>
      <c r="BI313" s="90">
        <v>4</v>
      </c>
      <c r="BJ313" s="93">
        <v>6</v>
      </c>
      <c r="BK313" s="90">
        <v>2</v>
      </c>
    </row>
    <row r="314" spans="2:63" ht="23.25">
      <c r="B314" s="15">
        <f t="shared" si="5"/>
        <v>137</v>
      </c>
      <c r="C314" s="15">
        <v>7</v>
      </c>
      <c r="D314" s="16">
        <v>14</v>
      </c>
      <c r="E314" s="26" t="s">
        <v>184</v>
      </c>
      <c r="F314" s="29"/>
      <c r="G314" s="44"/>
      <c r="H314" s="44"/>
      <c r="I314" s="62">
        <v>0</v>
      </c>
      <c r="J314" s="62">
        <v>5</v>
      </c>
      <c r="K314" s="62">
        <v>3</v>
      </c>
      <c r="L314" s="62">
        <v>2</v>
      </c>
      <c r="M314" s="44"/>
      <c r="N314" s="92">
        <v>5</v>
      </c>
      <c r="O314" s="93">
        <v>1</v>
      </c>
      <c r="P314" s="92">
        <v>7</v>
      </c>
      <c r="Q314" s="93">
        <v>3</v>
      </c>
      <c r="R314" s="90">
        <v>4</v>
      </c>
      <c r="S314" s="91">
        <v>4</v>
      </c>
      <c r="T314" s="90">
        <v>5</v>
      </c>
      <c r="U314" s="90">
        <v>6</v>
      </c>
      <c r="V314" s="90">
        <v>3</v>
      </c>
      <c r="W314" s="91">
        <v>2</v>
      </c>
      <c r="X314" s="91">
        <v>1</v>
      </c>
      <c r="Y314" s="92">
        <v>5</v>
      </c>
      <c r="Z314" s="93">
        <v>3</v>
      </c>
      <c r="AA314" s="91">
        <v>5</v>
      </c>
      <c r="AB314" s="90">
        <v>2</v>
      </c>
      <c r="AC314" s="91">
        <v>6</v>
      </c>
      <c r="AD314" s="92">
        <v>6</v>
      </c>
      <c r="AE314" s="92">
        <v>3</v>
      </c>
      <c r="AF314" s="92">
        <v>4</v>
      </c>
      <c r="AG314" s="92">
        <v>4</v>
      </c>
      <c r="AH314" s="90">
        <v>5</v>
      </c>
      <c r="AI314" s="90">
        <v>6</v>
      </c>
      <c r="AJ314" s="91">
        <v>2</v>
      </c>
      <c r="AK314" s="92">
        <v>4</v>
      </c>
      <c r="AL314" s="90">
        <v>4</v>
      </c>
      <c r="AM314" s="90">
        <v>3</v>
      </c>
      <c r="AN314" s="93">
        <v>7</v>
      </c>
      <c r="AO314" s="92">
        <v>5</v>
      </c>
      <c r="AP314" s="91">
        <v>6</v>
      </c>
      <c r="AQ314" s="90">
        <v>2</v>
      </c>
      <c r="AR314" s="92">
        <v>5</v>
      </c>
      <c r="AS314" s="93">
        <v>3</v>
      </c>
      <c r="AT314" s="92">
        <v>7</v>
      </c>
      <c r="AU314" s="91">
        <v>1</v>
      </c>
      <c r="AV314" s="93">
        <v>5</v>
      </c>
      <c r="AW314" s="91">
        <v>5</v>
      </c>
      <c r="AX314" s="90">
        <v>4</v>
      </c>
      <c r="AY314" s="90">
        <v>6</v>
      </c>
      <c r="AZ314" s="92">
        <v>7</v>
      </c>
      <c r="BA314" s="92">
        <v>7</v>
      </c>
      <c r="BB314" s="91">
        <v>1</v>
      </c>
      <c r="BC314" s="90">
        <v>1</v>
      </c>
      <c r="BD314" s="93">
        <v>1</v>
      </c>
      <c r="BE314" s="92">
        <v>6</v>
      </c>
      <c r="BF314" s="92">
        <v>1</v>
      </c>
      <c r="BG314" s="90">
        <v>2</v>
      </c>
      <c r="BH314" s="91">
        <v>1</v>
      </c>
      <c r="BI314" s="91">
        <v>5</v>
      </c>
      <c r="BJ314" s="93">
        <v>4</v>
      </c>
      <c r="BK314" s="93">
        <v>1</v>
      </c>
    </row>
    <row r="315" spans="2:63" ht="23.25">
      <c r="B315" s="15">
        <f t="shared" si="5"/>
        <v>138</v>
      </c>
      <c r="C315" s="15">
        <v>7</v>
      </c>
      <c r="D315" s="16">
        <v>14</v>
      </c>
      <c r="E315" s="26" t="s">
        <v>185</v>
      </c>
      <c r="F315" s="29"/>
      <c r="G315" s="44"/>
      <c r="H315" s="44"/>
      <c r="I315" s="62">
        <v>2</v>
      </c>
      <c r="J315" s="62">
        <v>0</v>
      </c>
      <c r="K315" s="62">
        <v>2</v>
      </c>
      <c r="L315" s="62">
        <v>2</v>
      </c>
      <c r="M315" s="44"/>
      <c r="N315" s="93">
        <v>7</v>
      </c>
      <c r="O315" s="93">
        <v>7</v>
      </c>
      <c r="P315" s="90">
        <v>1</v>
      </c>
      <c r="Q315" s="93">
        <v>1</v>
      </c>
      <c r="R315" s="91">
        <v>5</v>
      </c>
      <c r="S315" s="90">
        <v>7</v>
      </c>
      <c r="T315" s="90">
        <v>5</v>
      </c>
      <c r="U315" s="93">
        <v>4</v>
      </c>
      <c r="V315" s="91">
        <v>4</v>
      </c>
      <c r="W315" s="90">
        <v>3</v>
      </c>
      <c r="X315" s="93">
        <v>2</v>
      </c>
      <c r="Y315" s="93">
        <v>7</v>
      </c>
      <c r="Z315" s="91">
        <v>2</v>
      </c>
      <c r="AA315" s="90">
        <v>1</v>
      </c>
      <c r="AB315" s="91">
        <v>3</v>
      </c>
      <c r="AC315" s="93">
        <v>4</v>
      </c>
      <c r="AD315" s="91">
        <v>5</v>
      </c>
      <c r="AE315" s="90">
        <v>7</v>
      </c>
      <c r="AF315" s="90">
        <v>1</v>
      </c>
      <c r="AG315" s="92">
        <v>4</v>
      </c>
      <c r="AH315" s="93">
        <v>4</v>
      </c>
      <c r="AI315" s="93">
        <v>6</v>
      </c>
      <c r="AJ315" s="92">
        <v>2</v>
      </c>
      <c r="AK315" s="92">
        <v>7</v>
      </c>
      <c r="AL315" s="91">
        <v>2</v>
      </c>
      <c r="AM315" s="93">
        <v>4</v>
      </c>
      <c r="AN315" s="90">
        <v>5</v>
      </c>
      <c r="AO315" s="91">
        <v>1</v>
      </c>
      <c r="AP315" s="91">
        <v>2</v>
      </c>
      <c r="AQ315" s="90">
        <v>5</v>
      </c>
      <c r="AR315" s="93">
        <v>3</v>
      </c>
      <c r="AS315" s="91">
        <v>2</v>
      </c>
      <c r="AT315" s="93">
        <v>1</v>
      </c>
      <c r="AU315" s="92">
        <v>3</v>
      </c>
      <c r="AV315" s="92">
        <v>6</v>
      </c>
      <c r="AW315" s="91">
        <v>2</v>
      </c>
      <c r="AX315" s="92">
        <v>3</v>
      </c>
      <c r="AY315" s="91">
        <v>2</v>
      </c>
      <c r="AZ315" s="93">
        <v>7</v>
      </c>
      <c r="BA315" s="92">
        <v>2</v>
      </c>
      <c r="BB315" s="90">
        <v>4</v>
      </c>
      <c r="BC315" s="90">
        <v>2</v>
      </c>
      <c r="BD315" s="93">
        <v>5</v>
      </c>
      <c r="BE315" s="92">
        <v>5</v>
      </c>
      <c r="BF315" s="92">
        <v>3</v>
      </c>
      <c r="BG315" s="90">
        <v>1</v>
      </c>
      <c r="BH315" s="91">
        <v>5</v>
      </c>
      <c r="BI315" s="92">
        <v>1</v>
      </c>
      <c r="BJ315" s="91">
        <v>7</v>
      </c>
      <c r="BK315" s="91">
        <v>2</v>
      </c>
    </row>
    <row r="316" spans="2:63" ht="23.25">
      <c r="B316" s="15">
        <f t="shared" si="5"/>
        <v>139</v>
      </c>
      <c r="C316" s="15">
        <v>7</v>
      </c>
      <c r="D316" s="16">
        <v>14</v>
      </c>
      <c r="E316" s="26" t="s">
        <v>186</v>
      </c>
      <c r="F316" s="29"/>
      <c r="G316" s="44"/>
      <c r="H316" s="44"/>
      <c r="I316" s="62">
        <v>4</v>
      </c>
      <c r="J316" s="62">
        <v>0</v>
      </c>
      <c r="K316" s="62">
        <v>0</v>
      </c>
      <c r="L316" s="62">
        <v>2</v>
      </c>
      <c r="M316" s="44"/>
      <c r="N316" s="92">
        <v>3</v>
      </c>
      <c r="O316" s="92">
        <v>6</v>
      </c>
      <c r="P316" s="91">
        <v>4</v>
      </c>
      <c r="Q316" s="90">
        <v>7</v>
      </c>
      <c r="R316" s="92">
        <v>7</v>
      </c>
      <c r="S316" s="91">
        <v>2</v>
      </c>
      <c r="T316" s="92">
        <v>2</v>
      </c>
      <c r="U316" s="91">
        <v>5</v>
      </c>
      <c r="V316" s="92">
        <v>7</v>
      </c>
      <c r="W316" s="90">
        <v>1</v>
      </c>
      <c r="X316" s="93">
        <v>1</v>
      </c>
      <c r="Y316" s="91">
        <v>5</v>
      </c>
      <c r="Z316" s="91">
        <v>6</v>
      </c>
      <c r="AA316" s="93">
        <v>2</v>
      </c>
      <c r="AB316" s="91">
        <v>7</v>
      </c>
      <c r="AC316" s="93">
        <v>4</v>
      </c>
      <c r="AD316" s="92">
        <v>7</v>
      </c>
      <c r="AE316" s="90">
        <v>6</v>
      </c>
      <c r="AF316" s="92">
        <v>3</v>
      </c>
      <c r="AG316" s="92">
        <v>4</v>
      </c>
      <c r="AH316" s="91">
        <v>3</v>
      </c>
      <c r="AI316" s="93">
        <v>1</v>
      </c>
      <c r="AJ316" s="93">
        <v>4</v>
      </c>
      <c r="AK316" s="92">
        <v>4</v>
      </c>
      <c r="AL316" s="93">
        <v>2</v>
      </c>
      <c r="AM316" s="91">
        <v>7</v>
      </c>
      <c r="AN316" s="93">
        <v>7</v>
      </c>
      <c r="AO316" s="91">
        <v>2</v>
      </c>
      <c r="AP316" s="93">
        <v>5</v>
      </c>
      <c r="AQ316" s="90">
        <v>6</v>
      </c>
      <c r="AR316" s="93">
        <v>5</v>
      </c>
      <c r="AS316" s="93">
        <v>6</v>
      </c>
      <c r="AT316" s="92">
        <v>2</v>
      </c>
      <c r="AU316" s="93">
        <v>4</v>
      </c>
      <c r="AV316" s="91">
        <v>7</v>
      </c>
      <c r="AW316" s="90">
        <v>2</v>
      </c>
      <c r="AX316" s="90">
        <v>1</v>
      </c>
      <c r="AY316" s="92">
        <v>5</v>
      </c>
      <c r="AZ316" s="92">
        <v>7</v>
      </c>
      <c r="BA316" s="93">
        <v>2</v>
      </c>
      <c r="BB316" s="93">
        <v>1</v>
      </c>
      <c r="BC316" s="91">
        <v>4</v>
      </c>
      <c r="BD316" s="93">
        <v>7</v>
      </c>
      <c r="BE316" s="93">
        <v>1</v>
      </c>
      <c r="BF316" s="93">
        <v>2</v>
      </c>
      <c r="BG316" s="90">
        <v>4</v>
      </c>
      <c r="BH316" s="92">
        <v>5</v>
      </c>
      <c r="BI316" s="90">
        <v>1</v>
      </c>
      <c r="BJ316" s="90">
        <v>6</v>
      </c>
      <c r="BK316" s="90">
        <v>6</v>
      </c>
    </row>
    <row r="317" spans="2:63" ht="23.25">
      <c r="B317" s="15">
        <f t="shared" si="5"/>
        <v>140</v>
      </c>
      <c r="C317" s="15">
        <v>7</v>
      </c>
      <c r="D317" s="16">
        <v>14</v>
      </c>
      <c r="E317" s="26" t="s">
        <v>187</v>
      </c>
      <c r="F317" s="29"/>
      <c r="G317" s="44"/>
      <c r="H317" s="44"/>
      <c r="I317" s="62">
        <v>0</v>
      </c>
      <c r="J317" s="62">
        <v>0</v>
      </c>
      <c r="K317" s="62">
        <v>3</v>
      </c>
      <c r="L317" s="62">
        <v>2</v>
      </c>
      <c r="M317" s="44"/>
      <c r="N317" s="92">
        <v>2</v>
      </c>
      <c r="O317" s="92">
        <v>7</v>
      </c>
      <c r="P317" s="93">
        <v>7</v>
      </c>
      <c r="Q317" s="91">
        <v>6</v>
      </c>
      <c r="R317" s="90">
        <v>6</v>
      </c>
      <c r="S317" s="93">
        <v>3</v>
      </c>
      <c r="T317" s="92">
        <v>2</v>
      </c>
      <c r="U317" s="90">
        <v>1</v>
      </c>
      <c r="V317" s="92">
        <v>4</v>
      </c>
      <c r="W317" s="92">
        <v>7</v>
      </c>
      <c r="X317" s="91">
        <v>6</v>
      </c>
      <c r="Y317" s="91">
        <v>1</v>
      </c>
      <c r="Z317" s="92">
        <v>6</v>
      </c>
      <c r="AA317" s="91">
        <v>5</v>
      </c>
      <c r="AB317" s="91">
        <v>6</v>
      </c>
      <c r="AC317" s="92">
        <v>2</v>
      </c>
      <c r="AD317" s="93">
        <v>7</v>
      </c>
      <c r="AE317" s="93">
        <v>5</v>
      </c>
      <c r="AF317" s="91">
        <v>6</v>
      </c>
      <c r="AG317" s="90">
        <v>1</v>
      </c>
      <c r="AH317" s="91">
        <v>5</v>
      </c>
      <c r="AI317" s="92">
        <v>4</v>
      </c>
      <c r="AJ317" s="91">
        <v>5</v>
      </c>
      <c r="AK317" s="92">
        <v>2</v>
      </c>
      <c r="AL317" s="92">
        <v>7</v>
      </c>
      <c r="AM317" s="91">
        <v>2</v>
      </c>
      <c r="AN317" s="92">
        <v>4</v>
      </c>
      <c r="AO317" s="90">
        <v>5</v>
      </c>
      <c r="AP317" s="91">
        <v>2</v>
      </c>
      <c r="AQ317" s="91">
        <v>1</v>
      </c>
      <c r="AR317" s="90">
        <v>1</v>
      </c>
      <c r="AS317" s="92">
        <v>1</v>
      </c>
      <c r="AT317" s="90">
        <v>4</v>
      </c>
      <c r="AU317" s="93">
        <v>1</v>
      </c>
      <c r="AV317" s="93">
        <v>1</v>
      </c>
      <c r="AW317" s="91">
        <v>6</v>
      </c>
      <c r="AX317" s="92">
        <v>3</v>
      </c>
      <c r="AY317" s="93">
        <v>7</v>
      </c>
      <c r="AZ317" s="93">
        <v>6</v>
      </c>
      <c r="BA317" s="90">
        <v>7</v>
      </c>
      <c r="BB317" s="92">
        <v>4</v>
      </c>
      <c r="BC317" s="93">
        <v>7</v>
      </c>
      <c r="BD317" s="92">
        <v>7</v>
      </c>
      <c r="BE317" s="91">
        <v>7</v>
      </c>
      <c r="BF317" s="91">
        <v>5</v>
      </c>
      <c r="BG317" s="92">
        <v>6</v>
      </c>
      <c r="BH317" s="92">
        <v>1</v>
      </c>
      <c r="BI317" s="92">
        <v>7</v>
      </c>
      <c r="BJ317" s="92">
        <v>3</v>
      </c>
      <c r="BK317" s="93">
        <v>3</v>
      </c>
    </row>
    <row r="318" spans="2:63" ht="23.25">
      <c r="B318" s="15">
        <f t="shared" si="5"/>
        <v>141</v>
      </c>
      <c r="C318" s="15">
        <v>7</v>
      </c>
      <c r="D318" s="16">
        <v>14</v>
      </c>
      <c r="E318" s="26" t="s">
        <v>188</v>
      </c>
      <c r="G318" s="44"/>
      <c r="H318" s="44"/>
      <c r="I318" s="62">
        <v>0</v>
      </c>
      <c r="J318" s="62">
        <v>4</v>
      </c>
      <c r="K318" s="62">
        <v>0</v>
      </c>
      <c r="L318" s="62">
        <v>5</v>
      </c>
      <c r="M318" s="44"/>
      <c r="N318" s="93">
        <v>6</v>
      </c>
      <c r="O318" s="91">
        <v>5</v>
      </c>
      <c r="P318" s="93">
        <v>5</v>
      </c>
      <c r="Q318" s="90">
        <v>4</v>
      </c>
      <c r="R318" s="91">
        <v>2</v>
      </c>
      <c r="S318" s="93">
        <v>7</v>
      </c>
      <c r="T318" s="90">
        <v>6</v>
      </c>
      <c r="U318" s="92">
        <v>2</v>
      </c>
      <c r="V318" s="92">
        <v>7</v>
      </c>
      <c r="W318" s="91">
        <v>5</v>
      </c>
      <c r="X318" s="93">
        <v>6</v>
      </c>
      <c r="Y318" s="90">
        <v>7</v>
      </c>
      <c r="Z318" s="91">
        <v>4</v>
      </c>
      <c r="AA318" s="90">
        <v>3</v>
      </c>
      <c r="AB318" s="91">
        <v>3</v>
      </c>
      <c r="AC318" s="91">
        <v>4</v>
      </c>
      <c r="AD318" s="90">
        <v>1</v>
      </c>
      <c r="AE318" s="93">
        <v>3</v>
      </c>
      <c r="AF318" s="90">
        <v>6</v>
      </c>
      <c r="AG318" s="91">
        <v>3</v>
      </c>
      <c r="AH318" s="90">
        <v>7</v>
      </c>
      <c r="AI318" s="93">
        <v>1</v>
      </c>
      <c r="AJ318" s="93">
        <v>2</v>
      </c>
      <c r="AK318" s="92">
        <v>6</v>
      </c>
      <c r="AL318" s="92">
        <v>3</v>
      </c>
      <c r="AM318" s="90">
        <v>4</v>
      </c>
      <c r="AN318" s="91">
        <v>4</v>
      </c>
      <c r="AO318" s="92">
        <v>6</v>
      </c>
      <c r="AP318" s="91">
        <v>3</v>
      </c>
      <c r="AQ318" s="91">
        <v>7</v>
      </c>
      <c r="AR318" s="92">
        <v>5</v>
      </c>
      <c r="AS318" s="93">
        <v>3</v>
      </c>
      <c r="AT318" s="90">
        <v>6</v>
      </c>
      <c r="AU318" s="92">
        <v>5</v>
      </c>
      <c r="AV318" s="91">
        <v>5</v>
      </c>
      <c r="AW318" s="90">
        <v>5</v>
      </c>
      <c r="AX318" s="91">
        <v>7</v>
      </c>
      <c r="AY318" s="92">
        <v>4</v>
      </c>
      <c r="AZ318" s="90">
        <v>4</v>
      </c>
      <c r="BA318" s="92">
        <v>2</v>
      </c>
      <c r="BB318" s="92">
        <v>7</v>
      </c>
      <c r="BC318" s="92">
        <v>5</v>
      </c>
      <c r="BD318" s="90">
        <v>7</v>
      </c>
      <c r="BE318" s="93">
        <v>2</v>
      </c>
      <c r="BF318" s="93">
        <v>7</v>
      </c>
      <c r="BG318" s="91">
        <v>7</v>
      </c>
      <c r="BH318" s="92">
        <v>2</v>
      </c>
      <c r="BI318" s="93">
        <v>7</v>
      </c>
      <c r="BJ318" s="90">
        <v>5</v>
      </c>
      <c r="BK318" s="92">
        <v>2</v>
      </c>
    </row>
    <row r="319" spans="2:63" ht="23.25">
      <c r="B319" s="15">
        <f t="shared" si="5"/>
        <v>142</v>
      </c>
      <c r="C319" s="15">
        <v>7</v>
      </c>
      <c r="D319" s="16">
        <v>14</v>
      </c>
      <c r="E319" s="26" t="s">
        <v>189</v>
      </c>
      <c r="I319" s="62">
        <v>0</v>
      </c>
      <c r="J319" s="62">
        <v>5</v>
      </c>
      <c r="K319" s="62">
        <v>3</v>
      </c>
      <c r="L319" s="62">
        <v>1</v>
      </c>
      <c r="N319" s="90">
        <v>5</v>
      </c>
      <c r="O319" s="92">
        <v>1</v>
      </c>
      <c r="P319" s="90">
        <v>6</v>
      </c>
      <c r="Q319" s="90">
        <v>3</v>
      </c>
      <c r="R319" s="91">
        <v>5</v>
      </c>
      <c r="S319" s="90">
        <v>3</v>
      </c>
      <c r="T319" s="91">
        <v>3</v>
      </c>
      <c r="U319" s="93">
        <v>5</v>
      </c>
      <c r="V319" s="93">
        <v>6</v>
      </c>
      <c r="W319" s="91">
        <v>4</v>
      </c>
      <c r="X319" s="90">
        <v>6</v>
      </c>
      <c r="Y319" s="91">
        <v>6</v>
      </c>
      <c r="Z319" s="91">
        <v>4</v>
      </c>
      <c r="AA319" s="92">
        <v>6</v>
      </c>
      <c r="AB319" s="91">
        <v>5</v>
      </c>
      <c r="AC319" s="93">
        <v>4</v>
      </c>
      <c r="AD319" s="93">
        <v>4</v>
      </c>
      <c r="AE319" s="91">
        <v>3</v>
      </c>
      <c r="AF319" s="91">
        <v>5</v>
      </c>
      <c r="AG319" s="92">
        <v>6</v>
      </c>
      <c r="AH319" s="93">
        <v>3</v>
      </c>
      <c r="AI319" s="91">
        <v>1</v>
      </c>
      <c r="AJ319" s="93">
        <v>3</v>
      </c>
      <c r="AK319" s="92">
        <v>3</v>
      </c>
      <c r="AL319" s="90">
        <v>5</v>
      </c>
      <c r="AM319" s="92">
        <v>2</v>
      </c>
      <c r="AN319" s="91">
        <v>5</v>
      </c>
      <c r="AO319" s="93">
        <v>3</v>
      </c>
      <c r="AP319" s="90">
        <v>7</v>
      </c>
      <c r="AQ319" s="93">
        <v>6</v>
      </c>
      <c r="AR319" s="91">
        <v>5</v>
      </c>
      <c r="AS319" s="90">
        <v>2</v>
      </c>
      <c r="AT319" s="90">
        <v>3</v>
      </c>
      <c r="AU319" s="91">
        <v>5</v>
      </c>
      <c r="AV319" s="92">
        <v>1</v>
      </c>
      <c r="AW319" s="90">
        <v>7</v>
      </c>
      <c r="AX319" s="92">
        <v>6</v>
      </c>
      <c r="AY319" s="90">
        <v>3</v>
      </c>
      <c r="AZ319" s="92">
        <v>3</v>
      </c>
      <c r="BA319" s="90">
        <v>1</v>
      </c>
      <c r="BB319" s="93">
        <v>5</v>
      </c>
      <c r="BC319" s="93">
        <v>4</v>
      </c>
      <c r="BD319" s="93">
        <v>2</v>
      </c>
      <c r="BE319" s="91">
        <v>1</v>
      </c>
      <c r="BF319" s="91">
        <v>5</v>
      </c>
      <c r="BG319" s="91">
        <v>7</v>
      </c>
      <c r="BH319" s="93">
        <v>4</v>
      </c>
      <c r="BI319" s="90">
        <v>5</v>
      </c>
      <c r="BJ319" s="93">
        <v>6</v>
      </c>
      <c r="BK319" s="91">
        <v>4</v>
      </c>
    </row>
    <row r="320" spans="2:63" ht="23.25">
      <c r="B320" s="15">
        <f t="shared" si="5"/>
        <v>143</v>
      </c>
      <c r="C320" s="15">
        <v>7</v>
      </c>
      <c r="D320" s="16">
        <v>14</v>
      </c>
      <c r="E320" s="26" t="s">
        <v>190</v>
      </c>
      <c r="I320" s="62">
        <v>2</v>
      </c>
      <c r="J320" s="62">
        <v>5</v>
      </c>
      <c r="K320" s="62">
        <v>5</v>
      </c>
      <c r="L320" s="62">
        <v>1</v>
      </c>
      <c r="N320" s="92">
        <v>3</v>
      </c>
      <c r="O320" s="90">
        <v>3</v>
      </c>
      <c r="P320" s="90">
        <v>5</v>
      </c>
      <c r="Q320" s="93">
        <v>4</v>
      </c>
      <c r="R320" s="92">
        <v>1</v>
      </c>
      <c r="S320" s="90">
        <v>6</v>
      </c>
      <c r="T320" s="91">
        <v>4</v>
      </c>
      <c r="U320" s="90">
        <v>1</v>
      </c>
      <c r="V320" s="92">
        <v>2</v>
      </c>
      <c r="W320" s="92">
        <v>5</v>
      </c>
      <c r="X320" s="90">
        <v>6</v>
      </c>
      <c r="Y320" s="90">
        <v>3</v>
      </c>
      <c r="Z320" s="91">
        <v>5</v>
      </c>
      <c r="AA320" s="91">
        <v>4</v>
      </c>
      <c r="AB320" s="92">
        <v>5</v>
      </c>
      <c r="AC320" s="90">
        <v>2</v>
      </c>
      <c r="AD320" s="92">
        <v>3</v>
      </c>
      <c r="AE320" s="90">
        <v>5</v>
      </c>
      <c r="AF320" s="92">
        <v>5</v>
      </c>
      <c r="AG320" s="91">
        <v>1</v>
      </c>
      <c r="AH320" s="93">
        <v>1</v>
      </c>
      <c r="AI320" s="91">
        <v>5</v>
      </c>
      <c r="AJ320" s="90">
        <v>6</v>
      </c>
      <c r="AK320" s="93">
        <v>6</v>
      </c>
      <c r="AL320" s="93">
        <v>7</v>
      </c>
      <c r="AM320" s="92">
        <v>5</v>
      </c>
      <c r="AN320" s="90">
        <v>6</v>
      </c>
      <c r="AO320" s="90">
        <v>4</v>
      </c>
      <c r="AP320" s="91">
        <v>3</v>
      </c>
      <c r="AQ320" s="92">
        <v>6</v>
      </c>
      <c r="AR320" s="90">
        <v>4</v>
      </c>
      <c r="AS320" s="91">
        <v>5</v>
      </c>
      <c r="AT320" s="91">
        <v>4</v>
      </c>
      <c r="AU320" s="90">
        <v>2</v>
      </c>
      <c r="AV320" s="90">
        <v>3</v>
      </c>
      <c r="AW320" s="92">
        <v>2</v>
      </c>
      <c r="AX320" s="92">
        <v>5</v>
      </c>
      <c r="AY320" s="92">
        <v>4</v>
      </c>
      <c r="AZ320" s="90">
        <v>3</v>
      </c>
      <c r="BA320" s="93">
        <v>4</v>
      </c>
      <c r="BB320" s="92">
        <v>2</v>
      </c>
      <c r="BC320" s="91">
        <v>2</v>
      </c>
      <c r="BD320" s="90">
        <v>1</v>
      </c>
      <c r="BE320" s="90">
        <v>1</v>
      </c>
      <c r="BF320" s="90">
        <v>2</v>
      </c>
      <c r="BG320" s="90">
        <v>6</v>
      </c>
      <c r="BH320" s="92">
        <v>6</v>
      </c>
      <c r="BI320" s="90">
        <v>4</v>
      </c>
      <c r="BJ320" s="90">
        <v>5</v>
      </c>
      <c r="BK320" s="92">
        <v>5</v>
      </c>
    </row>
    <row r="321" spans="2:63" ht="23.25">
      <c r="B321" s="15">
        <f t="shared" si="5"/>
        <v>144</v>
      </c>
      <c r="C321" s="15">
        <v>7</v>
      </c>
      <c r="D321" s="16">
        <v>14</v>
      </c>
      <c r="E321" s="26" t="s">
        <v>191</v>
      </c>
      <c r="I321" s="62">
        <v>1</v>
      </c>
      <c r="J321" s="62">
        <v>4</v>
      </c>
      <c r="K321" s="62">
        <v>2</v>
      </c>
      <c r="L321" s="62">
        <v>4</v>
      </c>
      <c r="N321" s="92">
        <v>2</v>
      </c>
      <c r="O321" s="92">
        <v>6</v>
      </c>
      <c r="P321" s="91">
        <v>3</v>
      </c>
      <c r="Q321" s="90">
        <v>2</v>
      </c>
      <c r="R321" s="90">
        <v>2</v>
      </c>
      <c r="S321" s="93">
        <v>1</v>
      </c>
      <c r="T321" s="93">
        <v>2</v>
      </c>
      <c r="U321" s="90">
        <v>6</v>
      </c>
      <c r="V321" s="90">
        <v>6</v>
      </c>
      <c r="W321" s="93">
        <v>4</v>
      </c>
      <c r="X321" s="93">
        <v>7</v>
      </c>
      <c r="Y321" s="93">
        <v>2</v>
      </c>
      <c r="Z321" s="93">
        <v>6</v>
      </c>
      <c r="AA321" s="91">
        <v>3</v>
      </c>
      <c r="AB321" s="92">
        <v>2</v>
      </c>
      <c r="AC321" s="91">
        <v>2</v>
      </c>
      <c r="AD321" s="90">
        <v>3</v>
      </c>
      <c r="AE321" s="90">
        <v>6</v>
      </c>
      <c r="AF321" s="93">
        <v>1</v>
      </c>
      <c r="AG321" s="93">
        <v>5</v>
      </c>
      <c r="AH321" s="91">
        <v>5</v>
      </c>
      <c r="AI321" s="93">
        <v>1</v>
      </c>
      <c r="AJ321" s="92">
        <v>5</v>
      </c>
      <c r="AK321" s="93">
        <v>5</v>
      </c>
      <c r="AL321" s="93">
        <v>7</v>
      </c>
      <c r="AM321" s="90">
        <v>3</v>
      </c>
      <c r="AN321" s="93">
        <v>6</v>
      </c>
      <c r="AO321" s="92">
        <v>2</v>
      </c>
      <c r="AP321" s="90">
        <v>2</v>
      </c>
      <c r="AQ321" s="93">
        <v>5</v>
      </c>
      <c r="AR321" s="91">
        <v>7</v>
      </c>
      <c r="AS321" s="91">
        <v>5</v>
      </c>
      <c r="AT321" s="93">
        <v>7</v>
      </c>
      <c r="AU321" s="92">
        <v>1</v>
      </c>
      <c r="AV321" s="92">
        <v>2</v>
      </c>
      <c r="AW321" s="93">
        <v>6</v>
      </c>
      <c r="AX321" s="92">
        <v>2</v>
      </c>
      <c r="AY321" s="92">
        <v>1</v>
      </c>
      <c r="AZ321" s="90">
        <v>3</v>
      </c>
      <c r="BA321" s="93">
        <v>7</v>
      </c>
      <c r="BB321" s="91">
        <v>1</v>
      </c>
      <c r="BC321" s="90">
        <v>7</v>
      </c>
      <c r="BD321" s="92">
        <v>7</v>
      </c>
      <c r="BE321" s="92">
        <v>7</v>
      </c>
      <c r="BF321" s="91">
        <v>2</v>
      </c>
      <c r="BG321" s="91">
        <v>7</v>
      </c>
      <c r="BH321" s="93">
        <v>2</v>
      </c>
      <c r="BI321" s="93">
        <v>7</v>
      </c>
      <c r="BJ321" s="93">
        <v>4</v>
      </c>
      <c r="BK321" s="93">
        <v>5</v>
      </c>
    </row>
    <row r="322" spans="2:63" ht="23.25">
      <c r="B322" s="15">
        <f t="shared" si="5"/>
        <v>145</v>
      </c>
      <c r="C322" s="15">
        <v>7</v>
      </c>
      <c r="D322" s="16">
        <v>14</v>
      </c>
      <c r="E322" s="26" t="s">
        <v>174</v>
      </c>
      <c r="I322" s="62">
        <v>4</v>
      </c>
      <c r="J322" s="62">
        <v>1</v>
      </c>
      <c r="K322" s="62">
        <v>0</v>
      </c>
      <c r="L322" s="62">
        <v>1</v>
      </c>
      <c r="N322" s="92">
        <v>5</v>
      </c>
      <c r="O322" s="90">
        <v>3</v>
      </c>
      <c r="P322" s="90">
        <v>7</v>
      </c>
      <c r="Q322" s="91">
        <v>5</v>
      </c>
      <c r="R322" s="90">
        <v>6</v>
      </c>
      <c r="S322" s="92">
        <v>2</v>
      </c>
      <c r="T322" s="93">
        <v>5</v>
      </c>
      <c r="U322" s="90">
        <v>7</v>
      </c>
      <c r="V322" s="90">
        <v>7</v>
      </c>
      <c r="W322" s="90">
        <v>1</v>
      </c>
      <c r="X322" s="92">
        <v>1</v>
      </c>
      <c r="Y322" s="91">
        <v>6</v>
      </c>
      <c r="Z322" s="93">
        <v>4</v>
      </c>
      <c r="AA322" s="90">
        <v>6</v>
      </c>
      <c r="AB322" s="92">
        <v>1</v>
      </c>
      <c r="AC322" s="92">
        <v>1</v>
      </c>
      <c r="AD322" s="92">
        <v>4</v>
      </c>
      <c r="AE322" s="92">
        <v>5</v>
      </c>
      <c r="AF322" s="91">
        <v>7</v>
      </c>
      <c r="AG322" s="92">
        <v>1</v>
      </c>
      <c r="AH322" s="91">
        <v>4</v>
      </c>
      <c r="AI322" s="93">
        <v>6</v>
      </c>
      <c r="AJ322" s="91">
        <v>7</v>
      </c>
      <c r="AK322" s="92">
        <v>1</v>
      </c>
      <c r="AL322" s="91">
        <v>7</v>
      </c>
      <c r="AM322" s="91">
        <v>7</v>
      </c>
      <c r="AN322" s="90">
        <v>5</v>
      </c>
      <c r="AO322" s="92">
        <v>2</v>
      </c>
      <c r="AP322" s="90">
        <v>3</v>
      </c>
      <c r="AQ322" s="93">
        <v>4</v>
      </c>
      <c r="AR322" s="91">
        <v>7</v>
      </c>
      <c r="AS322" s="93">
        <v>5</v>
      </c>
      <c r="AT322" s="91">
        <v>2</v>
      </c>
      <c r="AU322" s="92">
        <v>1</v>
      </c>
      <c r="AV322" s="92">
        <v>6</v>
      </c>
      <c r="AW322" s="91">
        <v>4</v>
      </c>
      <c r="AX322" s="93">
        <v>4</v>
      </c>
      <c r="AY322" s="90">
        <v>3</v>
      </c>
      <c r="AZ322" s="93">
        <v>2</v>
      </c>
      <c r="BA322" s="91">
        <v>6</v>
      </c>
      <c r="BB322" s="90">
        <v>7</v>
      </c>
      <c r="BC322" s="92">
        <v>4</v>
      </c>
      <c r="BD322" s="92">
        <v>3</v>
      </c>
      <c r="BE322" s="92">
        <v>5</v>
      </c>
      <c r="BF322" s="91">
        <v>3</v>
      </c>
      <c r="BG322" s="90">
        <v>2</v>
      </c>
      <c r="BH322" s="91">
        <v>5</v>
      </c>
      <c r="BI322" s="90">
        <v>5</v>
      </c>
      <c r="BJ322" s="91">
        <v>5</v>
      </c>
      <c r="BK322" s="92">
        <v>2</v>
      </c>
    </row>
    <row r="323" spans="2:63" ht="23.25">
      <c r="B323" s="15">
        <f t="shared" si="5"/>
        <v>146</v>
      </c>
      <c r="C323" s="15">
        <v>7</v>
      </c>
      <c r="D323" s="16">
        <v>14</v>
      </c>
      <c r="E323" s="26" t="s">
        <v>192</v>
      </c>
      <c r="I323" s="62">
        <v>1</v>
      </c>
      <c r="J323" s="62">
        <v>0</v>
      </c>
      <c r="K323" s="62">
        <v>3</v>
      </c>
      <c r="L323" s="62">
        <v>0</v>
      </c>
      <c r="N323" s="93">
        <v>4</v>
      </c>
      <c r="O323" s="93">
        <v>1</v>
      </c>
      <c r="P323" s="91">
        <v>1</v>
      </c>
      <c r="Q323" s="91">
        <v>7</v>
      </c>
      <c r="R323" s="92">
        <v>6</v>
      </c>
      <c r="S323" s="93">
        <v>5</v>
      </c>
      <c r="T323" s="93">
        <v>6</v>
      </c>
      <c r="U323" s="91">
        <v>3</v>
      </c>
      <c r="V323" s="93">
        <v>3</v>
      </c>
      <c r="W323" s="93">
        <v>2</v>
      </c>
      <c r="X323" s="93">
        <v>3</v>
      </c>
      <c r="Y323" s="93">
        <v>6</v>
      </c>
      <c r="Z323" s="93">
        <v>3</v>
      </c>
      <c r="AA323" s="92">
        <v>3</v>
      </c>
      <c r="AB323" s="90">
        <v>3</v>
      </c>
      <c r="AC323" s="91">
        <v>7</v>
      </c>
      <c r="AD323" s="93">
        <v>2</v>
      </c>
      <c r="AE323" s="92">
        <v>2</v>
      </c>
      <c r="AF323" s="92">
        <v>2</v>
      </c>
      <c r="AG323" s="91">
        <v>2</v>
      </c>
      <c r="AH323" s="93">
        <v>3</v>
      </c>
      <c r="AI323" s="91">
        <v>7</v>
      </c>
      <c r="AJ323" s="90">
        <v>4</v>
      </c>
      <c r="AK323" s="93">
        <v>3</v>
      </c>
      <c r="AL323" s="90">
        <v>2</v>
      </c>
      <c r="AM323" s="91">
        <v>1</v>
      </c>
      <c r="AN323" s="93">
        <v>5</v>
      </c>
      <c r="AO323" s="90">
        <v>3</v>
      </c>
      <c r="AP323" s="93">
        <v>7</v>
      </c>
      <c r="AQ323" s="91">
        <v>5</v>
      </c>
      <c r="AR323" s="90">
        <v>1</v>
      </c>
      <c r="AS323" s="91">
        <v>6</v>
      </c>
      <c r="AT323" s="92">
        <v>4</v>
      </c>
      <c r="AU323" s="93">
        <v>3</v>
      </c>
      <c r="AV323" s="91">
        <v>5</v>
      </c>
      <c r="AW323" s="92">
        <v>2</v>
      </c>
      <c r="AX323" s="90">
        <v>4</v>
      </c>
      <c r="AY323" s="90">
        <v>6</v>
      </c>
      <c r="AZ323" s="92">
        <v>5</v>
      </c>
      <c r="BA323" s="92">
        <v>1</v>
      </c>
      <c r="BB323" s="93">
        <v>7</v>
      </c>
      <c r="BC323" s="91">
        <v>3</v>
      </c>
      <c r="BD323" s="90">
        <v>6</v>
      </c>
      <c r="BE323" s="93">
        <v>5</v>
      </c>
      <c r="BF323" s="92">
        <v>4</v>
      </c>
      <c r="BG323" s="91">
        <v>7</v>
      </c>
      <c r="BH323" s="93">
        <v>5</v>
      </c>
      <c r="BI323" s="91">
        <v>4</v>
      </c>
      <c r="BJ323" s="93">
        <v>6</v>
      </c>
      <c r="BK323" s="91">
        <v>5</v>
      </c>
    </row>
    <row r="324" spans="2:63" ht="23.25">
      <c r="B324" s="15">
        <f t="shared" si="5"/>
        <v>147</v>
      </c>
      <c r="C324" s="15">
        <v>7</v>
      </c>
      <c r="D324" s="16">
        <v>14</v>
      </c>
      <c r="E324" s="26" t="s">
        <v>193</v>
      </c>
      <c r="I324" s="62">
        <v>1</v>
      </c>
      <c r="J324" s="62">
        <v>1</v>
      </c>
      <c r="K324" s="62">
        <v>5</v>
      </c>
      <c r="L324" s="62">
        <v>1</v>
      </c>
      <c r="N324" s="93">
        <v>5</v>
      </c>
      <c r="O324" s="92">
        <v>4</v>
      </c>
      <c r="P324" s="91">
        <v>1</v>
      </c>
      <c r="Q324" s="91">
        <v>3</v>
      </c>
      <c r="R324" s="92">
        <v>1</v>
      </c>
      <c r="S324" s="91">
        <v>4</v>
      </c>
      <c r="T324" s="91">
        <v>2</v>
      </c>
      <c r="U324" s="90">
        <v>7</v>
      </c>
      <c r="V324" s="92">
        <v>4</v>
      </c>
      <c r="W324" s="91">
        <v>5</v>
      </c>
      <c r="X324" s="93">
        <v>1</v>
      </c>
      <c r="Y324" s="92">
        <v>2</v>
      </c>
      <c r="Z324" s="90">
        <v>1</v>
      </c>
      <c r="AA324" s="92">
        <v>3</v>
      </c>
      <c r="AB324" s="92">
        <v>7</v>
      </c>
      <c r="AC324" s="92">
        <v>5</v>
      </c>
      <c r="AD324" s="92">
        <v>7</v>
      </c>
      <c r="AE324" s="91">
        <v>3</v>
      </c>
      <c r="AF324" s="90">
        <v>5</v>
      </c>
      <c r="AG324" s="92">
        <v>5</v>
      </c>
      <c r="AH324" s="91">
        <v>1</v>
      </c>
      <c r="AI324" s="90">
        <v>2</v>
      </c>
      <c r="AJ324" s="90">
        <v>7</v>
      </c>
      <c r="AK324" s="92">
        <v>6</v>
      </c>
      <c r="AL324" s="91">
        <v>2</v>
      </c>
      <c r="AM324" s="93">
        <v>5</v>
      </c>
      <c r="AN324" s="92">
        <v>1</v>
      </c>
      <c r="AO324" s="90">
        <v>6</v>
      </c>
      <c r="AP324" s="92">
        <v>7</v>
      </c>
      <c r="AQ324" s="90">
        <v>2</v>
      </c>
      <c r="AR324" s="92">
        <v>2</v>
      </c>
      <c r="AS324" s="90">
        <v>4</v>
      </c>
      <c r="AT324" s="92">
        <v>7</v>
      </c>
      <c r="AU324" s="91">
        <v>6</v>
      </c>
      <c r="AV324" s="90">
        <v>1</v>
      </c>
      <c r="AW324" s="91">
        <v>2</v>
      </c>
      <c r="AX324" s="90">
        <v>4</v>
      </c>
      <c r="AY324" s="92">
        <v>6</v>
      </c>
      <c r="AZ324" s="90">
        <v>2</v>
      </c>
      <c r="BA324" s="91">
        <v>4</v>
      </c>
      <c r="BB324" s="93">
        <v>5</v>
      </c>
      <c r="BC324" s="91">
        <v>6</v>
      </c>
      <c r="BD324" s="90">
        <v>3</v>
      </c>
      <c r="BE324" s="92">
        <v>5</v>
      </c>
      <c r="BF324" s="91">
        <v>6</v>
      </c>
      <c r="BG324" s="92">
        <v>1</v>
      </c>
      <c r="BH324" s="92">
        <v>2</v>
      </c>
      <c r="BI324" s="93">
        <v>1</v>
      </c>
      <c r="BJ324" s="92">
        <v>4</v>
      </c>
      <c r="BK324" s="91">
        <v>4</v>
      </c>
    </row>
    <row r="325" spans="2:63" ht="23.25">
      <c r="B325" s="15">
        <f t="shared" si="5"/>
        <v>148</v>
      </c>
      <c r="C325" s="15">
        <v>7</v>
      </c>
      <c r="D325" s="16">
        <v>14</v>
      </c>
      <c r="E325" s="26" t="s">
        <v>194</v>
      </c>
      <c r="I325" s="62">
        <v>3</v>
      </c>
      <c r="J325" s="62">
        <v>5</v>
      </c>
      <c r="K325" s="62">
        <v>4</v>
      </c>
      <c r="L325" s="62">
        <v>3</v>
      </c>
      <c r="N325" s="91">
        <v>6</v>
      </c>
      <c r="O325" s="91">
        <v>3</v>
      </c>
      <c r="P325" s="92">
        <v>3</v>
      </c>
      <c r="Q325" s="93">
        <v>6</v>
      </c>
      <c r="R325" s="91">
        <v>2</v>
      </c>
      <c r="S325" s="91">
        <v>1</v>
      </c>
      <c r="T325" s="93">
        <v>1</v>
      </c>
      <c r="U325" s="92">
        <v>6</v>
      </c>
      <c r="V325" s="93">
        <v>3</v>
      </c>
      <c r="W325" s="93">
        <v>6</v>
      </c>
      <c r="X325" s="90">
        <v>7</v>
      </c>
      <c r="Y325" s="90">
        <v>4</v>
      </c>
      <c r="Z325" s="91">
        <v>2</v>
      </c>
      <c r="AA325" s="93">
        <v>4</v>
      </c>
      <c r="AB325" s="92">
        <v>1</v>
      </c>
      <c r="AC325" s="90">
        <v>4</v>
      </c>
      <c r="AD325" s="92">
        <v>4</v>
      </c>
      <c r="AE325" s="92">
        <v>5</v>
      </c>
      <c r="AF325" s="91">
        <v>2</v>
      </c>
      <c r="AG325" s="90">
        <v>4</v>
      </c>
      <c r="AH325" s="91">
        <v>3</v>
      </c>
      <c r="AI325" s="93">
        <v>5</v>
      </c>
      <c r="AJ325" s="91">
        <v>4</v>
      </c>
      <c r="AK325" s="90">
        <v>4</v>
      </c>
      <c r="AL325" s="90">
        <v>7</v>
      </c>
      <c r="AM325" s="93">
        <v>1</v>
      </c>
      <c r="AN325" s="93">
        <v>2</v>
      </c>
      <c r="AO325" s="92">
        <v>5</v>
      </c>
      <c r="AP325" s="92">
        <v>2</v>
      </c>
      <c r="AQ325" s="92">
        <v>2</v>
      </c>
      <c r="AR325" s="91">
        <v>1</v>
      </c>
      <c r="AS325" s="91">
        <v>7</v>
      </c>
      <c r="AT325" s="91">
        <v>2</v>
      </c>
      <c r="AU325" s="93">
        <v>5</v>
      </c>
      <c r="AV325" s="92">
        <v>1</v>
      </c>
      <c r="AW325" s="90">
        <v>3</v>
      </c>
      <c r="AX325" s="92">
        <v>4</v>
      </c>
      <c r="AY325" s="92">
        <v>1</v>
      </c>
      <c r="AZ325" s="92">
        <v>6</v>
      </c>
      <c r="BA325" s="92">
        <v>5</v>
      </c>
      <c r="BB325" s="91">
        <v>2</v>
      </c>
      <c r="BC325" s="90">
        <v>5</v>
      </c>
      <c r="BD325" s="91">
        <v>1</v>
      </c>
      <c r="BE325" s="92">
        <v>5</v>
      </c>
      <c r="BF325" s="90">
        <v>3</v>
      </c>
      <c r="BG325" s="92">
        <v>4</v>
      </c>
      <c r="BH325" s="91">
        <v>2</v>
      </c>
      <c r="BI325" s="92">
        <v>1</v>
      </c>
      <c r="BJ325" s="90">
        <v>4</v>
      </c>
      <c r="BK325" s="90">
        <v>4</v>
      </c>
    </row>
    <row r="326" spans="2:63" ht="23.25">
      <c r="B326" s="15">
        <f t="shared" si="5"/>
        <v>149</v>
      </c>
      <c r="C326" s="15">
        <v>7</v>
      </c>
      <c r="D326" s="16">
        <v>14</v>
      </c>
      <c r="E326" s="26" t="s">
        <v>195</v>
      </c>
      <c r="I326" s="62">
        <v>5</v>
      </c>
      <c r="J326" s="62">
        <v>1</v>
      </c>
      <c r="K326" s="62">
        <v>3</v>
      </c>
      <c r="L326" s="62">
        <v>4</v>
      </c>
      <c r="N326" s="92">
        <v>7</v>
      </c>
      <c r="O326" s="91">
        <v>1</v>
      </c>
      <c r="P326" s="91">
        <v>7</v>
      </c>
      <c r="Q326" s="92">
        <v>1</v>
      </c>
      <c r="R326" s="90">
        <v>2</v>
      </c>
      <c r="S326" s="92">
        <v>2</v>
      </c>
      <c r="T326" s="92">
        <v>6</v>
      </c>
      <c r="U326" s="93">
        <v>7</v>
      </c>
      <c r="V326" s="90">
        <v>2</v>
      </c>
      <c r="W326" s="93">
        <v>2</v>
      </c>
      <c r="X326" s="90">
        <v>6</v>
      </c>
      <c r="Y326" s="90">
        <v>3</v>
      </c>
      <c r="Z326" s="93">
        <v>2</v>
      </c>
      <c r="AA326" s="90">
        <v>5</v>
      </c>
      <c r="AB326" s="90">
        <v>4</v>
      </c>
      <c r="AC326" s="90">
        <v>2</v>
      </c>
      <c r="AD326" s="90">
        <v>1</v>
      </c>
      <c r="AE326" s="92">
        <v>5</v>
      </c>
      <c r="AF326" s="90">
        <v>5</v>
      </c>
      <c r="AG326" s="93">
        <v>1</v>
      </c>
      <c r="AH326" s="93">
        <v>6</v>
      </c>
      <c r="AI326" s="92">
        <v>2</v>
      </c>
      <c r="AJ326" s="93">
        <v>1</v>
      </c>
      <c r="AK326" s="93">
        <v>4</v>
      </c>
      <c r="AL326" s="92">
        <v>5</v>
      </c>
      <c r="AM326" s="93">
        <v>5</v>
      </c>
      <c r="AN326" s="92">
        <v>2</v>
      </c>
      <c r="AO326" s="91">
        <v>4</v>
      </c>
      <c r="AP326" s="90">
        <v>2</v>
      </c>
      <c r="AQ326" s="93">
        <v>2</v>
      </c>
      <c r="AR326" s="90">
        <v>4</v>
      </c>
      <c r="AS326" s="90">
        <v>1</v>
      </c>
      <c r="AT326" s="90">
        <v>3</v>
      </c>
      <c r="AU326" s="93">
        <v>1</v>
      </c>
      <c r="AV326" s="91">
        <v>2</v>
      </c>
      <c r="AW326" s="93">
        <v>3</v>
      </c>
      <c r="AX326" s="90">
        <v>2</v>
      </c>
      <c r="AY326" s="91">
        <v>7</v>
      </c>
      <c r="AZ326" s="90">
        <v>4</v>
      </c>
      <c r="BA326" s="91">
        <v>7</v>
      </c>
      <c r="BB326" s="91">
        <v>3</v>
      </c>
      <c r="BC326" s="93">
        <v>3</v>
      </c>
      <c r="BD326" s="92">
        <v>4</v>
      </c>
      <c r="BE326" s="91">
        <v>3</v>
      </c>
      <c r="BF326" s="93">
        <v>5</v>
      </c>
      <c r="BG326" s="90">
        <v>3</v>
      </c>
      <c r="BH326" s="92">
        <v>7</v>
      </c>
      <c r="BI326" s="90">
        <v>3</v>
      </c>
      <c r="BJ326" s="90">
        <v>5</v>
      </c>
      <c r="BK326" s="92">
        <v>2</v>
      </c>
    </row>
    <row r="327" spans="2:63" ht="23.25">
      <c r="B327" s="15">
        <f t="shared" si="5"/>
        <v>150</v>
      </c>
      <c r="C327" s="15">
        <v>7</v>
      </c>
      <c r="D327" s="16">
        <v>14</v>
      </c>
      <c r="E327" s="26" t="s">
        <v>196</v>
      </c>
      <c r="I327" s="62">
        <v>4</v>
      </c>
      <c r="J327" s="62">
        <v>1</v>
      </c>
      <c r="K327" s="62">
        <v>3</v>
      </c>
      <c r="L327" s="62">
        <v>2</v>
      </c>
      <c r="N327" s="91">
        <v>6</v>
      </c>
      <c r="O327" s="91">
        <v>7</v>
      </c>
      <c r="P327" s="91">
        <v>4</v>
      </c>
      <c r="Q327" s="90">
        <v>2</v>
      </c>
      <c r="R327" s="91">
        <v>3</v>
      </c>
      <c r="S327" s="93">
        <v>6</v>
      </c>
      <c r="T327" s="91">
        <v>3</v>
      </c>
      <c r="U327" s="90">
        <v>7</v>
      </c>
      <c r="V327" s="90">
        <v>6</v>
      </c>
      <c r="W327" s="90">
        <v>1</v>
      </c>
      <c r="X327" s="93">
        <v>6</v>
      </c>
      <c r="Y327" s="90">
        <v>3</v>
      </c>
      <c r="Z327" s="90">
        <v>6</v>
      </c>
      <c r="AA327" s="93">
        <v>7</v>
      </c>
      <c r="AB327" s="91">
        <v>3</v>
      </c>
      <c r="AC327" s="90">
        <v>1</v>
      </c>
      <c r="AD327" s="93">
        <v>6</v>
      </c>
      <c r="AE327" s="92">
        <v>3</v>
      </c>
      <c r="AF327" s="93">
        <v>4</v>
      </c>
      <c r="AG327" s="90">
        <v>3</v>
      </c>
      <c r="AH327" s="90">
        <v>4</v>
      </c>
      <c r="AI327" s="90">
        <v>1</v>
      </c>
      <c r="AJ327" s="92">
        <v>2</v>
      </c>
      <c r="AK327" s="90">
        <v>2</v>
      </c>
      <c r="AL327" s="90">
        <v>2</v>
      </c>
      <c r="AM327" s="93">
        <v>2</v>
      </c>
      <c r="AN327" s="92">
        <v>7</v>
      </c>
      <c r="AO327" s="91">
        <v>5</v>
      </c>
      <c r="AP327" s="90">
        <v>3</v>
      </c>
      <c r="AQ327" s="93">
        <v>2</v>
      </c>
      <c r="AR327" s="92">
        <v>5</v>
      </c>
      <c r="AS327" s="91">
        <v>3</v>
      </c>
      <c r="AT327" s="93">
        <v>5</v>
      </c>
      <c r="AU327" s="90">
        <v>5</v>
      </c>
      <c r="AV327" s="93">
        <v>3</v>
      </c>
      <c r="AW327" s="93">
        <v>3</v>
      </c>
      <c r="AX327" s="91">
        <v>7</v>
      </c>
      <c r="AY327" s="93">
        <v>6</v>
      </c>
      <c r="AZ327" s="91">
        <v>4</v>
      </c>
      <c r="BA327" s="93">
        <v>5</v>
      </c>
      <c r="BB327" s="93">
        <v>6</v>
      </c>
      <c r="BC327" s="92">
        <v>5</v>
      </c>
      <c r="BD327" s="91">
        <v>3</v>
      </c>
      <c r="BE327" s="93">
        <v>5</v>
      </c>
      <c r="BF327" s="92">
        <v>7</v>
      </c>
      <c r="BG327" s="91">
        <v>2</v>
      </c>
      <c r="BH327" s="90">
        <v>3</v>
      </c>
      <c r="BI327" s="90">
        <v>3</v>
      </c>
      <c r="BJ327" s="90">
        <v>3</v>
      </c>
      <c r="BK327" s="92">
        <v>2</v>
      </c>
    </row>
  </sheetData>
  <mergeCells count="26">
    <mergeCell ref="AB27:AC27"/>
    <mergeCell ref="B47:U47"/>
    <mergeCell ref="G51:U51"/>
    <mergeCell ref="G52:U52"/>
    <mergeCell ref="G54:U54"/>
    <mergeCell ref="G53:U53"/>
    <mergeCell ref="B31:E31"/>
    <mergeCell ref="B32:E32"/>
    <mergeCell ref="B33:E33"/>
    <mergeCell ref="B34:E34"/>
    <mergeCell ref="B35:E35"/>
    <mergeCell ref="B36:E36"/>
    <mergeCell ref="G56:U56"/>
    <mergeCell ref="B49:U49"/>
    <mergeCell ref="G55:U55"/>
    <mergeCell ref="B3:U3"/>
    <mergeCell ref="B5:P5"/>
    <mergeCell ref="R5:U5"/>
    <mergeCell ref="R6:U12"/>
    <mergeCell ref="B14:U14"/>
    <mergeCell ref="B15:U28"/>
    <mergeCell ref="B39:E39"/>
    <mergeCell ref="B40:E40"/>
    <mergeCell ref="B41:E41"/>
    <mergeCell ref="B42:E42"/>
    <mergeCell ref="B43:E43"/>
  </mergeCells>
  <phoneticPr fontId="37" type="noConversion"/>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21" id="{88A5E5BF-E231-41AF-BDDA-6313261E933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F52:F56</xm:sqref>
        </x14:conditionalFormatting>
        <x14:conditionalFormatting xmlns:xm="http://schemas.microsoft.com/office/excel/2006/main">
          <x14:cfRule type="iconSet" priority="20" id="{A6D467DB-6441-46E8-BDD6-A50A76F38AC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9" id="{A21E9CE8-817D-4622-9389-C7040C196C0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xm:sqref>
        </x14:conditionalFormatting>
        <x14:conditionalFormatting xmlns:xm="http://schemas.microsoft.com/office/excel/2006/main">
          <x14:cfRule type="iconSet" priority="18" id="{D66ABCF4-F7BD-42A8-A1B7-9667C2647E3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F75:F93</xm:sqref>
        </x14:conditionalFormatting>
        <x14:conditionalFormatting xmlns:xm="http://schemas.microsoft.com/office/excel/2006/main">
          <x14:cfRule type="iconSet" priority="17" id="{DCFEC4D7-0473-42BB-A4C4-CB9C0A51835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16" id="{887078CF-C1FB-414C-B329-1D68E5B947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xm:sqref>
        </x14:conditionalFormatting>
        <x14:conditionalFormatting xmlns:xm="http://schemas.microsoft.com/office/excel/2006/main">
          <x14:cfRule type="iconSet" priority="15" id="{E3C699EB-7FEF-4DBF-9DA8-0141AAAC943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F108:F126</xm:sqref>
        </x14:conditionalFormatting>
        <x14:conditionalFormatting xmlns:xm="http://schemas.microsoft.com/office/excel/2006/main">
          <x14:cfRule type="iconSet" priority="14" id="{7D81F9A8-98CE-477F-B98B-B12CDA863AD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13" id="{77B420A7-4662-4013-ABAA-661A18805D8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F143:F162</xm:sqref>
        </x14:conditionalFormatting>
        <x14:conditionalFormatting xmlns:xm="http://schemas.microsoft.com/office/excel/2006/main">
          <x14:cfRule type="iconSet" priority="12" id="{8AB5907D-1234-418A-BB58-7AED78C4320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F175</xm:sqref>
        </x14:conditionalFormatting>
        <x14:conditionalFormatting xmlns:xm="http://schemas.microsoft.com/office/excel/2006/main">
          <x14:cfRule type="iconSet" priority="11" id="{59723359-0901-4FB2-9156-8DB1E617E50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F177:F196</xm:sqref>
        </x14:conditionalFormatting>
        <x14:conditionalFormatting xmlns:xm="http://schemas.microsoft.com/office/excel/2006/main">
          <x14:cfRule type="iconSet" priority="10" id="{8CE1A2EF-44F2-41FD-A7C2-43E848B257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F213</xm:sqref>
        </x14:conditionalFormatting>
        <x14:conditionalFormatting xmlns:xm="http://schemas.microsoft.com/office/excel/2006/main">
          <x14:cfRule type="iconSet" priority="27" id="{AC418587-4C87-4863-BB47-C476AA4E8D5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F215:F234</xm:sqref>
        </x14:conditionalFormatting>
        <x14:conditionalFormatting xmlns:xm="http://schemas.microsoft.com/office/excel/2006/main">
          <x14:cfRule type="iconSet" priority="8" id="{8D1D4679-FB52-4B2B-B645-13DA86A78A9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F257</xm:sqref>
        </x14:conditionalFormatting>
        <x14:conditionalFormatting xmlns:xm="http://schemas.microsoft.com/office/excel/2006/main">
          <x14:cfRule type="iconSet" priority="28" id="{9B5AEB5F-5C28-417D-9F92-86C859FDE3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F259:F278</xm:sqref>
        </x14:conditionalFormatting>
        <x14:conditionalFormatting xmlns:xm="http://schemas.microsoft.com/office/excel/2006/main">
          <x14:cfRule type="iconSet" priority="2" id="{F1B4989C-841B-4C26-8F7D-D399F59622B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F296</xm:sqref>
        </x14:conditionalFormatting>
        <x14:conditionalFormatting xmlns:xm="http://schemas.microsoft.com/office/excel/2006/main">
          <x14:cfRule type="iconSet" priority="3" id="{73831EC1-426F-4B42-AFCB-E05876D1B2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F298:F317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BA66-15B4-4046-89A0-47E79F357F57}">
  <dimension ref="A3:U424"/>
  <sheetViews>
    <sheetView workbookViewId="0">
      <selection activeCell="B32" sqref="B32:E32"/>
    </sheetView>
  </sheetViews>
  <sheetFormatPr defaultRowHeight="14.25"/>
  <cols>
    <col min="1" max="1" width="10.75" bestFit="1" customWidth="1"/>
    <col min="2" max="2" width="25" customWidth="1"/>
    <col min="3" max="3" width="15.5" customWidth="1"/>
    <col min="5" max="5" width="25" customWidth="1"/>
    <col min="6" max="6" width="15.5" customWidth="1"/>
    <col min="8" max="8" width="25" customWidth="1"/>
    <col min="9" max="9" width="15.5" customWidth="1"/>
    <col min="11" max="11" width="25" customWidth="1"/>
    <col min="12" max="12" width="15.5" customWidth="1"/>
    <col min="14" max="14" width="25" customWidth="1"/>
    <col min="15" max="15" width="15.5" customWidth="1"/>
    <col min="17" max="17" width="25" customWidth="1"/>
    <col min="18" max="18" width="15.5" customWidth="1"/>
    <col min="20" max="20" width="25" customWidth="1"/>
    <col min="21" max="21" width="15.5" customWidth="1"/>
  </cols>
  <sheetData>
    <row r="3" spans="1:21">
      <c r="B3" s="103" t="s">
        <v>211</v>
      </c>
      <c r="C3" s="103" t="s">
        <v>212</v>
      </c>
      <c r="E3" s="103" t="s">
        <v>213</v>
      </c>
      <c r="F3" s="103" t="s">
        <v>11</v>
      </c>
      <c r="H3" s="103" t="s">
        <v>214</v>
      </c>
      <c r="I3" s="103" t="s">
        <v>12</v>
      </c>
      <c r="K3" s="103" t="e" vm="1">
        <v>#VALUE!</v>
      </c>
      <c r="L3" s="103" t="s">
        <v>12</v>
      </c>
      <c r="N3" s="103" t="s">
        <v>215</v>
      </c>
      <c r="O3" s="103" t="s">
        <v>14</v>
      </c>
      <c r="Q3" s="103" t="s">
        <v>216</v>
      </c>
      <c r="R3" s="103" t="s">
        <v>15</v>
      </c>
      <c r="T3" s="103" t="s">
        <v>217</v>
      </c>
      <c r="U3" s="103" t="s">
        <v>16</v>
      </c>
    </row>
    <row r="4" spans="1:21">
      <c r="A4" s="73"/>
      <c r="B4" t="e" vm="2">
        <v>#VALUE!</v>
      </c>
      <c r="C4">
        <v>4.25</v>
      </c>
      <c r="E4" t="e" vm="3">
        <v>#VALUE!</v>
      </c>
      <c r="F4">
        <v>10.119999999999999</v>
      </c>
      <c r="H4" t="e" vm="4">
        <v>#VALUE!</v>
      </c>
      <c r="I4">
        <v>52.52</v>
      </c>
      <c r="K4" t="e" vm="5">
        <v>#VALUE!</v>
      </c>
      <c r="L4">
        <v>459.6</v>
      </c>
      <c r="N4" t="e" vm="6">
        <v>#VALUE!</v>
      </c>
      <c r="O4">
        <v>1110</v>
      </c>
      <c r="Q4" t="e" vm="7">
        <v>#VALUE!</v>
      </c>
      <c r="R4">
        <v>1980</v>
      </c>
      <c r="T4" t="e" vm="8">
        <v>#VALUE!</v>
      </c>
      <c r="U4">
        <v>5500</v>
      </c>
    </row>
    <row r="5" spans="1:21">
      <c r="A5" s="73"/>
      <c r="B5" t="e" vm="9">
        <v>#VALUE!</v>
      </c>
      <c r="C5">
        <v>4.2699999999999996</v>
      </c>
      <c r="E5" t="e" vm="10">
        <v>#VALUE!</v>
      </c>
      <c r="F5">
        <v>10.19</v>
      </c>
      <c r="H5" t="e" vm="11">
        <v>#VALUE!</v>
      </c>
      <c r="I5">
        <v>54.8</v>
      </c>
      <c r="K5" t="e" vm="12">
        <v>#VALUE!</v>
      </c>
      <c r="L5">
        <v>458.6</v>
      </c>
      <c r="N5" t="e" vm="13">
        <v>#VALUE!</v>
      </c>
      <c r="O5">
        <v>1139</v>
      </c>
      <c r="Q5" t="e" vm="14">
        <v>#VALUE!</v>
      </c>
      <c r="R5">
        <v>1975</v>
      </c>
      <c r="T5" t="e" vm="15">
        <v>#VALUE!</v>
      </c>
      <c r="U5">
        <v>5500</v>
      </c>
    </row>
    <row r="6" spans="1:21">
      <c r="A6" s="73"/>
      <c r="B6" t="e" vm="16">
        <v>#VALUE!</v>
      </c>
      <c r="C6">
        <v>4.25</v>
      </c>
      <c r="E6" t="e" vm="17">
        <v>#VALUE!</v>
      </c>
      <c r="F6">
        <v>10.18</v>
      </c>
      <c r="H6" t="e" vm="18">
        <v>#VALUE!</v>
      </c>
      <c r="I6">
        <v>54.3</v>
      </c>
      <c r="K6" t="e" vm="19">
        <v>#VALUE!</v>
      </c>
      <c r="L6">
        <v>459.4</v>
      </c>
      <c r="N6" t="e" vm="20">
        <v>#VALUE!</v>
      </c>
      <c r="O6">
        <v>1135</v>
      </c>
      <c r="Q6" t="e" vm="21">
        <v>#VALUE!</v>
      </c>
      <c r="R6">
        <v>1976</v>
      </c>
      <c r="T6" t="e" vm="22">
        <v>#VALUE!</v>
      </c>
      <c r="U6">
        <v>5617</v>
      </c>
    </row>
    <row r="7" spans="1:21">
      <c r="A7" s="73"/>
      <c r="B7" t="e" vm="23">
        <v>#VALUE!</v>
      </c>
      <c r="C7">
        <v>4.16</v>
      </c>
      <c r="E7" t="e" vm="24">
        <v>#VALUE!</v>
      </c>
      <c r="F7">
        <v>9.98</v>
      </c>
      <c r="H7" t="e" vm="25">
        <v>#VALUE!</v>
      </c>
      <c r="I7">
        <v>54.92</v>
      </c>
      <c r="K7" t="e" vm="26">
        <v>#VALUE!</v>
      </c>
      <c r="L7">
        <v>478.4</v>
      </c>
      <c r="N7" t="e" vm="27">
        <v>#VALUE!</v>
      </c>
      <c r="O7">
        <v>1155</v>
      </c>
      <c r="Q7" t="e" vm="28">
        <v>#VALUE!</v>
      </c>
      <c r="R7">
        <v>1932</v>
      </c>
      <c r="T7" t="e" vm="29">
        <v>#VALUE!</v>
      </c>
      <c r="U7">
        <v>5585</v>
      </c>
    </row>
    <row r="8" spans="1:21">
      <c r="A8" s="73"/>
      <c r="B8" t="e" vm="30">
        <v>#VALUE!</v>
      </c>
      <c r="C8">
        <v>4.28</v>
      </c>
      <c r="E8" t="e" vm="31">
        <v>#VALUE!</v>
      </c>
      <c r="F8">
        <v>10.16</v>
      </c>
      <c r="H8" t="e" vm="32">
        <v>#VALUE!</v>
      </c>
      <c r="I8">
        <v>64.95</v>
      </c>
      <c r="K8" t="e" vm="33">
        <v>#VALUE!</v>
      </c>
      <c r="L8">
        <v>473.9</v>
      </c>
      <c r="N8" t="e" vm="34">
        <v>#VALUE!</v>
      </c>
      <c r="O8">
        <v>1167</v>
      </c>
      <c r="Q8" t="e" vm="35">
        <v>#VALUE!</v>
      </c>
      <c r="R8">
        <v>1915</v>
      </c>
      <c r="T8" t="e" vm="36">
        <v>#VALUE!</v>
      </c>
      <c r="U8">
        <v>5499</v>
      </c>
    </row>
    <row r="9" spans="1:21">
      <c r="A9" s="73"/>
      <c r="B9" t="e" vm="37">
        <v>#VALUE!</v>
      </c>
      <c r="C9">
        <v>4.26</v>
      </c>
      <c r="E9" t="e" vm="38">
        <v>#VALUE!</v>
      </c>
      <c r="F9">
        <v>10.15</v>
      </c>
      <c r="H9" t="e" vm="39">
        <v>#VALUE!</v>
      </c>
      <c r="I9">
        <v>52.56</v>
      </c>
      <c r="K9" t="e" vm="40">
        <v>#VALUE!</v>
      </c>
      <c r="L9">
        <v>464.8</v>
      </c>
      <c r="N9" t="e" vm="41">
        <v>#VALUE!</v>
      </c>
      <c r="O9">
        <v>1168</v>
      </c>
      <c r="Q9" t="e" vm="42">
        <v>#VALUE!</v>
      </c>
      <c r="R9">
        <v>1913</v>
      </c>
      <c r="T9" t="e" vm="43">
        <v>#VALUE!</v>
      </c>
      <c r="U9">
        <v>5294</v>
      </c>
    </row>
    <row r="10" spans="1:21">
      <c r="A10" s="73"/>
      <c r="B10" t="e" vm="44">
        <v>#VALUE!</v>
      </c>
      <c r="C10">
        <v>4.25</v>
      </c>
      <c r="E10" t="e" vm="45">
        <v>#VALUE!</v>
      </c>
      <c r="F10">
        <v>10.210000000000001</v>
      </c>
      <c r="H10" t="e" vm="46">
        <v>#VALUE!</v>
      </c>
      <c r="I10">
        <v>52.55</v>
      </c>
      <c r="K10" t="e" vm="47">
        <v>#VALUE!</v>
      </c>
      <c r="L10">
        <v>464.9</v>
      </c>
      <c r="N10" t="e" vm="48">
        <v>#VALUE!</v>
      </c>
      <c r="O10">
        <v>1198</v>
      </c>
      <c r="Q10" t="e" vm="49">
        <v>#VALUE!</v>
      </c>
      <c r="R10">
        <v>1908</v>
      </c>
      <c r="T10" t="e" vm="50">
        <v>#VALUE!</v>
      </c>
      <c r="U10">
        <v>5244</v>
      </c>
    </row>
    <row r="11" spans="1:21">
      <c r="A11" s="73"/>
      <c r="B11" t="e" vm="51">
        <v>#VALUE!</v>
      </c>
      <c r="C11">
        <v>4.1900000000000004</v>
      </c>
      <c r="E11" t="e" vm="52">
        <v>#VALUE!</v>
      </c>
      <c r="F11">
        <v>10.19</v>
      </c>
      <c r="H11" t="e" vm="53">
        <v>#VALUE!</v>
      </c>
      <c r="I11">
        <v>52.54</v>
      </c>
      <c r="K11" t="e" vm="54">
        <v>#VALUE!</v>
      </c>
      <c r="L11">
        <v>460</v>
      </c>
      <c r="N11" t="e" vm="55">
        <v>#VALUE!</v>
      </c>
      <c r="O11">
        <v>1100</v>
      </c>
      <c r="Q11" t="e" vm="56">
        <v>#VALUE!</v>
      </c>
      <c r="R11">
        <v>1884</v>
      </c>
      <c r="T11" t="e" vm="57">
        <v>#VALUE!</v>
      </c>
      <c r="U11">
        <v>5199</v>
      </c>
    </row>
    <row r="12" spans="1:21">
      <c r="A12" s="73"/>
      <c r="B12" t="e" vm="58">
        <v>#VALUE!</v>
      </c>
      <c r="C12">
        <v>4.21</v>
      </c>
      <c r="E12" t="e" vm="59">
        <v>#VALUE!</v>
      </c>
      <c r="F12">
        <v>10</v>
      </c>
      <c r="H12" t="e" vm="60">
        <v>#VALUE!</v>
      </c>
      <c r="I12">
        <v>51</v>
      </c>
      <c r="K12" t="e" vm="61">
        <v>#VALUE!</v>
      </c>
      <c r="L12">
        <v>468.8</v>
      </c>
      <c r="N12" t="e" vm="62">
        <v>#VALUE!</v>
      </c>
      <c r="O12">
        <v>1169</v>
      </c>
      <c r="Q12" t="e" vm="63">
        <v>#VALUE!</v>
      </c>
      <c r="R12">
        <v>1899</v>
      </c>
      <c r="T12" t="e" vm="64">
        <v>#VALUE!</v>
      </c>
      <c r="U12">
        <v>5070</v>
      </c>
    </row>
    <row r="13" spans="1:21">
      <c r="A13" s="73"/>
      <c r="B13" t="e" vm="65">
        <v>#VALUE!</v>
      </c>
      <c r="C13">
        <v>4.25</v>
      </c>
      <c r="E13" t="e" vm="66">
        <v>#VALUE!</v>
      </c>
      <c r="F13">
        <v>10.3</v>
      </c>
      <c r="H13" t="e" vm="67">
        <v>#VALUE!</v>
      </c>
      <c r="I13">
        <v>51.04</v>
      </c>
      <c r="K13" t="e" vm="68">
        <v>#VALUE!</v>
      </c>
      <c r="L13">
        <v>469.8</v>
      </c>
      <c r="N13" t="e" vm="69">
        <v>#VALUE!</v>
      </c>
      <c r="O13">
        <v>1144</v>
      </c>
      <c r="Q13" t="e" vm="70">
        <v>#VALUE!</v>
      </c>
      <c r="R13">
        <v>1928</v>
      </c>
      <c r="T13" t="e" vm="71">
        <v>#VALUE!</v>
      </c>
      <c r="U13">
        <v>5194</v>
      </c>
    </row>
    <row r="14" spans="1:21">
      <c r="A14" s="73"/>
      <c r="B14" t="e" vm="72">
        <v>#VALUE!</v>
      </c>
      <c r="C14">
        <v>4.26</v>
      </c>
      <c r="E14" t="e" vm="73">
        <v>#VALUE!</v>
      </c>
      <c r="F14">
        <v>10.17</v>
      </c>
      <c r="H14" t="e" vm="74">
        <v>#VALUE!</v>
      </c>
      <c r="I14">
        <v>52.34</v>
      </c>
      <c r="K14" t="e" vm="75">
        <v>#VALUE!</v>
      </c>
      <c r="L14">
        <v>455.7</v>
      </c>
      <c r="N14" t="e" vm="76">
        <v>#VALUE!</v>
      </c>
      <c r="O14">
        <v>1143</v>
      </c>
      <c r="Q14" t="e" vm="77">
        <v>#VALUE!</v>
      </c>
      <c r="R14">
        <v>1914</v>
      </c>
      <c r="T14" t="e" vm="78">
        <v>#VALUE!</v>
      </c>
      <c r="U14">
        <v>5078</v>
      </c>
    </row>
    <row r="15" spans="1:21">
      <c r="A15" s="73"/>
      <c r="B15" t="e" vm="79">
        <v>#VALUE!</v>
      </c>
      <c r="C15">
        <v>4.25</v>
      </c>
      <c r="E15" t="e" vm="80">
        <v>#VALUE!</v>
      </c>
      <c r="F15">
        <v>10.119999999999999</v>
      </c>
      <c r="H15" t="e" vm="81">
        <v>#VALUE!</v>
      </c>
      <c r="I15">
        <v>52.67</v>
      </c>
      <c r="K15" t="e" vm="82">
        <v>#VALUE!</v>
      </c>
      <c r="L15">
        <v>441.3</v>
      </c>
      <c r="N15" t="e" vm="83">
        <v>#VALUE!</v>
      </c>
      <c r="O15">
        <v>1130</v>
      </c>
      <c r="Q15" t="e" vm="84">
        <v>#VALUE!</v>
      </c>
      <c r="R15">
        <v>1933</v>
      </c>
      <c r="T15" t="e" vm="85">
        <v>#VALUE!</v>
      </c>
      <c r="U15">
        <v>5002</v>
      </c>
    </row>
    <row r="16" spans="1:21">
      <c r="A16" s="73"/>
      <c r="B16" t="e" vm="86">
        <v>#VALUE!</v>
      </c>
      <c r="C16">
        <v>4.2699999999999996</v>
      </c>
      <c r="E16" t="e" vm="87">
        <v>#VALUE!</v>
      </c>
      <c r="F16">
        <v>10.32</v>
      </c>
      <c r="H16" t="e" vm="88">
        <v>#VALUE!</v>
      </c>
      <c r="I16">
        <v>53.28</v>
      </c>
      <c r="K16" t="e" vm="89">
        <v>#VALUE!</v>
      </c>
      <c r="L16">
        <v>458.5</v>
      </c>
      <c r="N16" t="e" vm="90">
        <v>#VALUE!</v>
      </c>
      <c r="O16">
        <v>1153</v>
      </c>
      <c r="Q16" t="e" vm="91">
        <v>#VALUE!</v>
      </c>
      <c r="R16">
        <v>1933</v>
      </c>
      <c r="T16" t="e" vm="92">
        <v>#VALUE!</v>
      </c>
      <c r="U16">
        <v>4984</v>
      </c>
    </row>
    <row r="17" spans="1:21">
      <c r="A17" s="73"/>
      <c r="B17" s="73" t="e" vm="93">
        <v>#VALUE!</v>
      </c>
      <c r="C17">
        <v>4.1900000000000004</v>
      </c>
      <c r="E17" t="e" vm="94">
        <v>#VALUE!</v>
      </c>
      <c r="F17">
        <v>10.45</v>
      </c>
      <c r="H17" t="e" vm="95">
        <v>#VALUE!</v>
      </c>
      <c r="I17">
        <v>52.49</v>
      </c>
      <c r="K17" t="e" vm="96">
        <v>#VALUE!</v>
      </c>
      <c r="L17">
        <v>457.2</v>
      </c>
      <c r="N17" t="e" vm="97">
        <v>#VALUE!</v>
      </c>
      <c r="O17">
        <v>1170</v>
      </c>
      <c r="Q17" t="e" vm="98">
        <v>#VALUE!</v>
      </c>
      <c r="R17">
        <v>1953</v>
      </c>
      <c r="T17" t="e" vm="99">
        <v>#VALUE!</v>
      </c>
      <c r="U17">
        <v>4995</v>
      </c>
    </row>
    <row r="18" spans="1:21">
      <c r="A18" s="73"/>
      <c r="B18" t="e" vm="100">
        <v>#VALUE!</v>
      </c>
      <c r="C18">
        <v>4.2</v>
      </c>
      <c r="E18" t="e" vm="101">
        <v>#VALUE!</v>
      </c>
      <c r="F18">
        <v>10.52</v>
      </c>
      <c r="H18" t="e" vm="102">
        <v>#VALUE!</v>
      </c>
      <c r="I18">
        <v>52</v>
      </c>
      <c r="K18" t="e" vm="103">
        <v>#VALUE!</v>
      </c>
      <c r="L18">
        <v>458</v>
      </c>
      <c r="N18" t="e" vm="104">
        <v>#VALUE!</v>
      </c>
      <c r="O18">
        <v>1176</v>
      </c>
      <c r="Q18" t="e" vm="105">
        <v>#VALUE!</v>
      </c>
      <c r="R18">
        <v>1995</v>
      </c>
      <c r="T18" t="e" vm="106">
        <v>#VALUE!</v>
      </c>
      <c r="U18">
        <v>5050</v>
      </c>
    </row>
    <row r="19" spans="1:21">
      <c r="A19" s="73"/>
      <c r="B19" t="e" vm="107">
        <v>#VALUE!</v>
      </c>
      <c r="C19">
        <v>4.3</v>
      </c>
      <c r="E19" t="e" vm="108">
        <v>#VALUE!</v>
      </c>
      <c r="F19">
        <v>10.6</v>
      </c>
      <c r="H19" t="e" vm="109">
        <v>#VALUE!</v>
      </c>
      <c r="I19">
        <v>52.59</v>
      </c>
      <c r="K19" t="e" vm="110">
        <v>#VALUE!</v>
      </c>
      <c r="L19">
        <v>461.6</v>
      </c>
      <c r="N19" t="e" vm="111">
        <v>#VALUE!</v>
      </c>
      <c r="O19">
        <v>1188</v>
      </c>
      <c r="Q19" t="e" vm="112">
        <v>#VALUE!</v>
      </c>
      <c r="R19">
        <v>2050</v>
      </c>
      <c r="T19" t="e" vm="113">
        <v>#VALUE!</v>
      </c>
      <c r="U19">
        <v>4877</v>
      </c>
    </row>
    <row r="20" spans="1:21">
      <c r="A20" s="73"/>
      <c r="B20" t="e" vm="114">
        <v>#VALUE!</v>
      </c>
      <c r="C20">
        <v>4.3099999999999996</v>
      </c>
      <c r="E20" t="e" vm="115">
        <v>#VALUE!</v>
      </c>
      <c r="F20">
        <v>10.71</v>
      </c>
      <c r="H20" t="e" vm="116">
        <v>#VALUE!</v>
      </c>
      <c r="I20">
        <v>55.6</v>
      </c>
      <c r="K20" t="e" vm="117">
        <v>#VALUE!</v>
      </c>
      <c r="L20">
        <v>451.9</v>
      </c>
      <c r="N20" t="e" vm="118">
        <v>#VALUE!</v>
      </c>
      <c r="O20">
        <v>1196</v>
      </c>
      <c r="Q20" t="e" vm="119">
        <v>#VALUE!</v>
      </c>
      <c r="R20">
        <v>1951</v>
      </c>
      <c r="T20" t="e" vm="120">
        <v>#VALUE!</v>
      </c>
      <c r="U20">
        <v>5071</v>
      </c>
    </row>
    <row r="21" spans="1:21">
      <c r="A21" s="73"/>
      <c r="B21" t="e" vm="121">
        <v>#VALUE!</v>
      </c>
      <c r="C21">
        <v>4.28</v>
      </c>
      <c r="E21" t="e" vm="122">
        <v>#VALUE!</v>
      </c>
      <c r="F21">
        <v>10.59</v>
      </c>
      <c r="H21" t="e" vm="123">
        <v>#VALUE!</v>
      </c>
      <c r="I21">
        <v>55.47</v>
      </c>
      <c r="K21" t="e" vm="124">
        <v>#VALUE!</v>
      </c>
      <c r="L21">
        <v>448.7</v>
      </c>
      <c r="N21" t="e" vm="125">
        <v>#VALUE!</v>
      </c>
      <c r="O21">
        <v>1195</v>
      </c>
      <c r="Q21" t="e" vm="126">
        <v>#VALUE!</v>
      </c>
      <c r="R21">
        <v>1954</v>
      </c>
      <c r="T21" t="e" vm="127">
        <v>#VALUE!</v>
      </c>
      <c r="U21">
        <v>5048</v>
      </c>
    </row>
    <row r="22" spans="1:21">
      <c r="A22" s="73"/>
      <c r="B22" t="e" vm="128">
        <v>#VALUE!</v>
      </c>
      <c r="C22">
        <v>4.28</v>
      </c>
      <c r="E22" t="e" vm="129">
        <v>#VALUE!</v>
      </c>
      <c r="F22">
        <v>10.53</v>
      </c>
      <c r="H22" t="e" vm="130">
        <v>#VALUE!</v>
      </c>
      <c r="I22">
        <v>54.7</v>
      </c>
      <c r="K22" t="e" vm="131">
        <v>#VALUE!</v>
      </c>
      <c r="L22">
        <v>453.4</v>
      </c>
      <c r="N22" t="e" vm="132">
        <v>#VALUE!</v>
      </c>
      <c r="O22">
        <v>1232</v>
      </c>
      <c r="Q22" t="e" vm="133">
        <v>#VALUE!</v>
      </c>
      <c r="R22">
        <v>1928</v>
      </c>
      <c r="T22" t="e" vm="134">
        <v>#VALUE!</v>
      </c>
      <c r="U22">
        <v>4954</v>
      </c>
    </row>
    <row r="23" spans="1:21">
      <c r="A23" s="73"/>
      <c r="B23" t="e" vm="135">
        <v>#VALUE!</v>
      </c>
      <c r="C23">
        <v>4.18</v>
      </c>
      <c r="E23" t="e" vm="136">
        <v>#VALUE!</v>
      </c>
      <c r="F23">
        <v>10.41</v>
      </c>
      <c r="H23" t="e" vm="137">
        <v>#VALUE!</v>
      </c>
      <c r="I23">
        <v>54.75</v>
      </c>
      <c r="K23" t="e" vm="138">
        <v>#VALUE!</v>
      </c>
      <c r="L23">
        <v>455.9</v>
      </c>
      <c r="N23" t="e" vm="139">
        <v>#VALUE!</v>
      </c>
      <c r="O23">
        <v>1299</v>
      </c>
      <c r="Q23" t="e" vm="140">
        <v>#VALUE!</v>
      </c>
      <c r="R23">
        <v>1957</v>
      </c>
      <c r="T23" t="e" vm="141">
        <v>#VALUE!</v>
      </c>
      <c r="U23">
        <v>4994</v>
      </c>
    </row>
    <row r="24" spans="1:21">
      <c r="A24" s="73"/>
      <c r="B24" t="e" vm="142">
        <v>#VALUE!</v>
      </c>
      <c r="C24">
        <v>4.3</v>
      </c>
      <c r="E24" t="e" vm="143">
        <v>#VALUE!</v>
      </c>
      <c r="F24">
        <v>10.38</v>
      </c>
      <c r="H24" t="e" vm="144">
        <v>#VALUE!</v>
      </c>
      <c r="I24">
        <v>55.67</v>
      </c>
      <c r="K24" t="e" vm="145">
        <v>#VALUE!</v>
      </c>
      <c r="L24">
        <v>465.8</v>
      </c>
      <c r="N24" t="e" vm="146">
        <v>#VALUE!</v>
      </c>
      <c r="O24">
        <v>1280</v>
      </c>
      <c r="Q24" t="e" vm="147">
        <v>#VALUE!</v>
      </c>
      <c r="R24">
        <v>1950</v>
      </c>
      <c r="T24" t="e" vm="148">
        <v>#VALUE!</v>
      </c>
      <c r="U24">
        <v>5025</v>
      </c>
    </row>
    <row r="25" spans="1:21">
      <c r="A25" s="73"/>
      <c r="B25" t="e" vm="149">
        <v>#VALUE!</v>
      </c>
      <c r="C25">
        <v>4.28</v>
      </c>
      <c r="E25" t="e" vm="150">
        <v>#VALUE!</v>
      </c>
      <c r="F25">
        <v>10.35</v>
      </c>
      <c r="H25" t="e" vm="151">
        <v>#VALUE!</v>
      </c>
      <c r="I25">
        <v>55.94</v>
      </c>
      <c r="K25" t="e" vm="152">
        <v>#VALUE!</v>
      </c>
      <c r="L25">
        <v>470.6</v>
      </c>
      <c r="N25" t="e" vm="153">
        <v>#VALUE!</v>
      </c>
      <c r="O25">
        <v>1257</v>
      </c>
      <c r="Q25" t="e" vm="154">
        <v>#VALUE!</v>
      </c>
      <c r="R25">
        <v>1905</v>
      </c>
      <c r="T25" t="e" vm="155">
        <v>#VALUE!</v>
      </c>
      <c r="U25">
        <v>4992</v>
      </c>
    </row>
    <row r="26" spans="1:21">
      <c r="A26" s="73"/>
      <c r="B26" t="e" vm="156">
        <v>#VALUE!</v>
      </c>
      <c r="C26">
        <v>4.33</v>
      </c>
      <c r="E26" t="e" vm="157">
        <v>#VALUE!</v>
      </c>
      <c r="F26">
        <v>10.42</v>
      </c>
      <c r="H26" t="e" vm="158">
        <v>#VALUE!</v>
      </c>
      <c r="I26">
        <v>56.38</v>
      </c>
      <c r="K26" t="e" vm="159">
        <v>#VALUE!</v>
      </c>
      <c r="L26">
        <v>482.6</v>
      </c>
      <c r="N26" t="e" vm="160">
        <v>#VALUE!</v>
      </c>
      <c r="O26">
        <v>1220</v>
      </c>
      <c r="Q26" t="e" vm="161">
        <v>#VALUE!</v>
      </c>
      <c r="R26">
        <v>1907</v>
      </c>
      <c r="T26" t="e" vm="162">
        <v>#VALUE!</v>
      </c>
      <c r="U26">
        <v>5013</v>
      </c>
    </row>
    <row r="27" spans="1:21">
      <c r="A27" s="73"/>
      <c r="B27" t="e" vm="163">
        <v>#VALUE!</v>
      </c>
      <c r="C27">
        <v>4.3</v>
      </c>
      <c r="E27" t="e" vm="164">
        <v>#VALUE!</v>
      </c>
      <c r="F27">
        <v>10.46</v>
      </c>
      <c r="H27" t="e" vm="165">
        <v>#VALUE!</v>
      </c>
      <c r="I27">
        <v>56.69</v>
      </c>
      <c r="K27" t="e" vm="166">
        <v>#VALUE!</v>
      </c>
      <c r="L27">
        <v>488</v>
      </c>
      <c r="N27" t="e" vm="167">
        <v>#VALUE!</v>
      </c>
      <c r="O27">
        <v>1249</v>
      </c>
      <c r="Q27" t="e" vm="168">
        <v>#VALUE!</v>
      </c>
      <c r="R27">
        <v>1919</v>
      </c>
      <c r="T27" t="e" vm="169">
        <v>#VALUE!</v>
      </c>
      <c r="U27">
        <v>5008</v>
      </c>
    </row>
    <row r="28" spans="1:21">
      <c r="A28" s="73"/>
      <c r="B28" t="e" vm="170">
        <v>#VALUE!</v>
      </c>
      <c r="C28">
        <v>4.2300000000000004</v>
      </c>
      <c r="E28" t="e" vm="171">
        <v>#VALUE!</v>
      </c>
      <c r="F28">
        <v>10.09</v>
      </c>
      <c r="H28" t="e" vm="172">
        <v>#VALUE!</v>
      </c>
      <c r="I28">
        <v>59.64</v>
      </c>
      <c r="K28" t="e" vm="173">
        <v>#VALUE!</v>
      </c>
      <c r="L28">
        <v>493.5</v>
      </c>
      <c r="N28" t="e" vm="174">
        <v>#VALUE!</v>
      </c>
      <c r="O28">
        <v>1302</v>
      </c>
      <c r="Q28" t="e" vm="175">
        <v>#VALUE!</v>
      </c>
      <c r="R28">
        <v>1963</v>
      </c>
      <c r="T28" t="e" vm="176">
        <v>#VALUE!</v>
      </c>
      <c r="U28">
        <v>5010</v>
      </c>
    </row>
    <row r="29" spans="1:21">
      <c r="A29" s="73"/>
      <c r="B29" t="e" vm="177">
        <v>#VALUE!</v>
      </c>
      <c r="C29">
        <v>4.34</v>
      </c>
      <c r="E29" t="e" vm="178">
        <v>#VALUE!</v>
      </c>
      <c r="F29">
        <v>10.59</v>
      </c>
      <c r="H29" t="e" vm="179">
        <v>#VALUE!</v>
      </c>
      <c r="I29">
        <v>61.35</v>
      </c>
      <c r="K29" t="e" vm="180">
        <v>#VALUE!</v>
      </c>
      <c r="L29">
        <v>488</v>
      </c>
      <c r="N29" t="e" vm="181">
        <v>#VALUE!</v>
      </c>
      <c r="O29">
        <v>1298</v>
      </c>
      <c r="Q29" t="e" vm="182">
        <v>#VALUE!</v>
      </c>
      <c r="R29">
        <v>1973</v>
      </c>
      <c r="T29" t="e" vm="183">
        <v>#VALUE!</v>
      </c>
      <c r="U29">
        <v>4977</v>
      </c>
    </row>
    <row r="30" spans="1:21">
      <c r="A30" s="73"/>
      <c r="B30" t="e" vm="184">
        <v>#VALUE!</v>
      </c>
      <c r="C30">
        <v>4.3899999999999997</v>
      </c>
      <c r="E30" t="e" vm="185">
        <v>#VALUE!</v>
      </c>
      <c r="F30">
        <v>10.47</v>
      </c>
      <c r="H30" t="e" vm="186">
        <v>#VALUE!</v>
      </c>
      <c r="I30">
        <v>61.89</v>
      </c>
      <c r="K30" t="e" vm="187">
        <v>#VALUE!</v>
      </c>
      <c r="L30">
        <v>498.8</v>
      </c>
      <c r="N30" t="e" vm="188">
        <v>#VALUE!</v>
      </c>
      <c r="O30">
        <v>1248</v>
      </c>
      <c r="Q30" t="e" vm="189">
        <v>#VALUE!</v>
      </c>
      <c r="R30">
        <v>1992</v>
      </c>
      <c r="T30" t="e" vm="190">
        <v>#VALUE!</v>
      </c>
      <c r="U30">
        <v>4966</v>
      </c>
    </row>
    <row r="31" spans="1:21">
      <c r="A31" s="73"/>
      <c r="B31" t="e" vm="191">
        <v>#VALUE!</v>
      </c>
      <c r="C31">
        <v>4.41</v>
      </c>
      <c r="E31" t="e" vm="192">
        <v>#VALUE!</v>
      </c>
      <c r="F31">
        <v>10.54</v>
      </c>
      <c r="H31" t="e" vm="193">
        <v>#VALUE!</v>
      </c>
      <c r="I31">
        <v>60.1</v>
      </c>
      <c r="K31" t="e" vm="194">
        <v>#VALUE!</v>
      </c>
      <c r="L31">
        <v>496.7</v>
      </c>
      <c r="N31" t="e" vm="195">
        <v>#VALUE!</v>
      </c>
      <c r="O31">
        <v>1190</v>
      </c>
      <c r="Q31" t="e" vm="196">
        <v>#VALUE!</v>
      </c>
      <c r="R31">
        <v>2025</v>
      </c>
      <c r="T31" t="e" vm="197">
        <v>#VALUE!</v>
      </c>
      <c r="U31">
        <v>4921</v>
      </c>
    </row>
    <row r="32" spans="1:21">
      <c r="A32" s="73"/>
      <c r="B32" t="e" vm="198">
        <v>#VALUE!</v>
      </c>
      <c r="C32">
        <v>4.24</v>
      </c>
      <c r="E32" t="e" vm="199">
        <v>#VALUE!</v>
      </c>
      <c r="F32">
        <v>10.71</v>
      </c>
      <c r="H32" t="e" vm="200">
        <v>#VALUE!</v>
      </c>
      <c r="I32">
        <v>61.12</v>
      </c>
      <c r="K32" t="e" vm="201">
        <v>#VALUE!</v>
      </c>
      <c r="L32">
        <v>484.5</v>
      </c>
      <c r="N32" t="e" vm="202">
        <v>#VALUE!</v>
      </c>
      <c r="O32">
        <v>1188</v>
      </c>
      <c r="Q32" t="e" vm="203">
        <v>#VALUE!</v>
      </c>
      <c r="R32">
        <v>2023</v>
      </c>
      <c r="T32" t="e" vm="204">
        <v>#VALUE!</v>
      </c>
      <c r="U32">
        <v>4979</v>
      </c>
    </row>
    <row r="33" spans="1:21">
      <c r="A33" s="73"/>
      <c r="B33" t="e" vm="205">
        <v>#VALUE!</v>
      </c>
      <c r="C33">
        <v>4.34</v>
      </c>
      <c r="E33" t="e" vm="206">
        <v>#VALUE!</v>
      </c>
      <c r="F33">
        <v>10.88</v>
      </c>
      <c r="H33" t="e" vm="207">
        <v>#VALUE!</v>
      </c>
      <c r="I33">
        <v>64.34</v>
      </c>
      <c r="K33" t="e" vm="208">
        <v>#VALUE!</v>
      </c>
      <c r="L33">
        <v>479.3</v>
      </c>
      <c r="N33" t="e" vm="209">
        <v>#VALUE!</v>
      </c>
      <c r="O33">
        <v>1198</v>
      </c>
      <c r="Q33" t="e" vm="210">
        <v>#VALUE!</v>
      </c>
      <c r="R33">
        <v>2001</v>
      </c>
      <c r="T33" t="e" vm="211">
        <v>#VALUE!</v>
      </c>
      <c r="U33">
        <v>4987</v>
      </c>
    </row>
    <row r="34" spans="1:21">
      <c r="A34" s="73"/>
      <c r="B34" t="e" vm="212">
        <v>#VALUE!</v>
      </c>
      <c r="C34">
        <v>4.29</v>
      </c>
      <c r="E34" t="e" vm="213">
        <v>#VALUE!</v>
      </c>
      <c r="F34">
        <v>10.85</v>
      </c>
      <c r="H34" t="e" vm="214">
        <v>#VALUE!</v>
      </c>
      <c r="I34">
        <v>58</v>
      </c>
      <c r="K34" t="e" vm="215">
        <v>#VALUE!</v>
      </c>
      <c r="L34">
        <v>473.6</v>
      </c>
      <c r="N34" t="e" vm="216">
        <v>#VALUE!</v>
      </c>
      <c r="O34">
        <v>1179</v>
      </c>
      <c r="Q34" t="e" vm="217">
        <v>#VALUE!</v>
      </c>
      <c r="R34">
        <v>1993</v>
      </c>
      <c r="T34" t="e" vm="218">
        <v>#VALUE!</v>
      </c>
      <c r="U34">
        <v>4938</v>
      </c>
    </row>
    <row r="35" spans="1:21">
      <c r="A35" s="73"/>
      <c r="B35" t="e" vm="219">
        <v>#VALUE!</v>
      </c>
      <c r="C35">
        <v>4.3099999999999996</v>
      </c>
      <c r="E35" t="e" vm="220">
        <v>#VALUE!</v>
      </c>
      <c r="F35">
        <v>10.9</v>
      </c>
      <c r="H35" t="e" vm="221">
        <v>#VALUE!</v>
      </c>
      <c r="I35">
        <v>55.12</v>
      </c>
      <c r="K35" t="e" vm="222">
        <v>#VALUE!</v>
      </c>
      <c r="L35">
        <v>458.3</v>
      </c>
      <c r="N35" t="e" vm="223">
        <v>#VALUE!</v>
      </c>
      <c r="O35">
        <v>1189</v>
      </c>
      <c r="Q35" t="e" vm="224">
        <v>#VALUE!</v>
      </c>
      <c r="R35">
        <v>1997</v>
      </c>
      <c r="T35" t="e" vm="225">
        <v>#VALUE!</v>
      </c>
      <c r="U35">
        <v>4980</v>
      </c>
    </row>
    <row r="36" spans="1:21">
      <c r="A36" s="73"/>
      <c r="B36" t="e" vm="226">
        <v>#VALUE!</v>
      </c>
      <c r="C36">
        <v>4.24</v>
      </c>
      <c r="E36" t="e" vm="227">
        <v>#VALUE!</v>
      </c>
      <c r="F36">
        <v>10.5</v>
      </c>
      <c r="H36" t="e" vm="228">
        <v>#VALUE!</v>
      </c>
      <c r="I36">
        <v>57.82</v>
      </c>
      <c r="K36" t="e" vm="229">
        <v>#VALUE!</v>
      </c>
      <c r="L36">
        <v>461.7</v>
      </c>
      <c r="N36" t="e" vm="230">
        <v>#VALUE!</v>
      </c>
      <c r="O36">
        <v>1189</v>
      </c>
      <c r="Q36" t="e" vm="231">
        <v>#VALUE!</v>
      </c>
      <c r="R36">
        <v>2000</v>
      </c>
      <c r="T36" t="e" vm="232">
        <v>#VALUE!</v>
      </c>
      <c r="U36">
        <v>4720</v>
      </c>
    </row>
    <row r="37" spans="1:21">
      <c r="A37" s="73"/>
      <c r="B37" t="e" vm="233">
        <v>#VALUE!</v>
      </c>
      <c r="C37">
        <v>4.32</v>
      </c>
      <c r="E37" t="e" vm="234">
        <v>#VALUE!</v>
      </c>
      <c r="F37">
        <v>10.43</v>
      </c>
      <c r="H37" t="e" vm="235">
        <v>#VALUE!</v>
      </c>
      <c r="I37">
        <v>54.34</v>
      </c>
      <c r="K37" t="e" vm="236">
        <v>#VALUE!</v>
      </c>
      <c r="L37">
        <v>464.2</v>
      </c>
      <c r="N37" t="e" vm="237">
        <v>#VALUE!</v>
      </c>
      <c r="O37">
        <v>1162</v>
      </c>
      <c r="Q37" t="e" vm="238">
        <v>#VALUE!</v>
      </c>
      <c r="R37">
        <v>1997</v>
      </c>
      <c r="T37" t="e" vm="239">
        <v>#VALUE!</v>
      </c>
      <c r="U37">
        <v>4980</v>
      </c>
    </row>
    <row r="38" spans="1:21">
      <c r="A38" s="73"/>
      <c r="B38" t="e" vm="240">
        <v>#VALUE!</v>
      </c>
      <c r="C38">
        <v>4.2699999999999996</v>
      </c>
      <c r="E38" t="e" vm="241">
        <v>#VALUE!</v>
      </c>
      <c r="F38">
        <v>10.4</v>
      </c>
      <c r="H38" t="e" vm="242">
        <v>#VALUE!</v>
      </c>
      <c r="I38">
        <v>53.87</v>
      </c>
      <c r="K38" t="e" vm="243">
        <v>#VALUE!</v>
      </c>
      <c r="L38">
        <v>463.7</v>
      </c>
      <c r="N38" t="e" vm="244">
        <v>#VALUE!</v>
      </c>
      <c r="O38">
        <v>1143</v>
      </c>
      <c r="Q38" t="e" vm="245">
        <v>#VALUE!</v>
      </c>
      <c r="R38">
        <v>1999</v>
      </c>
      <c r="T38" t="e" vm="246">
        <v>#VALUE!</v>
      </c>
      <c r="U38">
        <v>4562</v>
      </c>
    </row>
    <row r="39" spans="1:21">
      <c r="A39" s="73"/>
      <c r="B39" t="e" vm="247">
        <v>#VALUE!</v>
      </c>
      <c r="C39">
        <v>4.1100000000000003</v>
      </c>
      <c r="E39" t="e" vm="248">
        <v>#VALUE!</v>
      </c>
      <c r="F39">
        <v>10.25</v>
      </c>
      <c r="H39" t="e" vm="249">
        <v>#VALUE!</v>
      </c>
      <c r="I39">
        <v>53.09</v>
      </c>
      <c r="K39" t="e" vm="250">
        <v>#VALUE!</v>
      </c>
      <c r="L39">
        <v>459.9</v>
      </c>
      <c r="N39" t="e" vm="251">
        <v>#VALUE!</v>
      </c>
      <c r="O39">
        <v>1142</v>
      </c>
      <c r="Q39" t="e" vm="252">
        <v>#VALUE!</v>
      </c>
      <c r="R39">
        <v>1999</v>
      </c>
      <c r="T39" t="e" vm="253">
        <v>#VALUE!</v>
      </c>
      <c r="U39">
        <v>4690</v>
      </c>
    </row>
    <row r="40" spans="1:21">
      <c r="A40" s="73"/>
      <c r="B40" t="e" vm="254">
        <v>#VALUE!</v>
      </c>
      <c r="C40">
        <v>4.3600000000000003</v>
      </c>
      <c r="E40" t="e" vm="255">
        <v>#VALUE!</v>
      </c>
      <c r="F40">
        <v>10.33</v>
      </c>
      <c r="H40" t="e" vm="256">
        <v>#VALUE!</v>
      </c>
      <c r="I40">
        <v>53</v>
      </c>
      <c r="K40" t="e" vm="257">
        <v>#VALUE!</v>
      </c>
      <c r="L40">
        <v>460</v>
      </c>
      <c r="N40" t="e" vm="258">
        <v>#VALUE!</v>
      </c>
      <c r="O40">
        <v>1144</v>
      </c>
      <c r="Q40" t="e" vm="259">
        <v>#VALUE!</v>
      </c>
      <c r="R40">
        <v>1932</v>
      </c>
      <c r="T40" t="e" vm="260">
        <v>#VALUE!</v>
      </c>
      <c r="U40">
        <v>4645</v>
      </c>
    </row>
    <row r="41" spans="1:21">
      <c r="A41" s="73"/>
      <c r="B41" t="e" vm="261">
        <v>#VALUE!</v>
      </c>
      <c r="C41">
        <v>4.24</v>
      </c>
      <c r="E41" t="e" vm="262">
        <v>#VALUE!</v>
      </c>
      <c r="F41">
        <v>10.31</v>
      </c>
      <c r="H41" t="e" vm="263">
        <v>#VALUE!</v>
      </c>
      <c r="I41">
        <v>52.93</v>
      </c>
      <c r="K41" t="e" vm="264">
        <v>#VALUE!</v>
      </c>
      <c r="L41">
        <v>461.5</v>
      </c>
      <c r="N41" t="e" vm="265">
        <v>#VALUE!</v>
      </c>
      <c r="O41">
        <v>1165</v>
      </c>
      <c r="Q41" t="e" vm="266">
        <v>#VALUE!</v>
      </c>
      <c r="R41">
        <v>1931</v>
      </c>
      <c r="T41" t="e" vm="267">
        <v>#VALUE!</v>
      </c>
      <c r="U41">
        <v>4648</v>
      </c>
    </row>
    <row r="42" spans="1:21">
      <c r="A42" s="73"/>
      <c r="B42" t="e" vm="268">
        <v>#VALUE!</v>
      </c>
      <c r="C42">
        <v>4.3600000000000003</v>
      </c>
      <c r="E42" t="e" vm="269">
        <v>#VALUE!</v>
      </c>
      <c r="F42">
        <v>10.18</v>
      </c>
      <c r="H42" t="e" vm="270">
        <v>#VALUE!</v>
      </c>
      <c r="I42">
        <v>53</v>
      </c>
      <c r="K42" t="e" vm="271">
        <v>#VALUE!</v>
      </c>
      <c r="L42">
        <v>461.4</v>
      </c>
      <c r="N42" t="e" vm="272">
        <v>#VALUE!</v>
      </c>
      <c r="O42">
        <v>1161</v>
      </c>
      <c r="Q42" t="e" vm="273">
        <v>#VALUE!</v>
      </c>
      <c r="R42">
        <v>1913</v>
      </c>
      <c r="T42" t="e" vm="274">
        <v>#VALUE!</v>
      </c>
      <c r="U42">
        <v>4728</v>
      </c>
    </row>
    <row r="43" spans="1:21">
      <c r="A43" s="73"/>
      <c r="B43" t="e" vm="275">
        <v>#VALUE!</v>
      </c>
      <c r="C43">
        <v>4.41</v>
      </c>
      <c r="E43" t="e" vm="276">
        <v>#VALUE!</v>
      </c>
      <c r="F43">
        <v>9.75</v>
      </c>
      <c r="H43" t="e" vm="277">
        <v>#VALUE!</v>
      </c>
      <c r="I43">
        <v>52.57</v>
      </c>
      <c r="K43" t="e" vm="278">
        <v>#VALUE!</v>
      </c>
      <c r="L43">
        <v>463.8</v>
      </c>
      <c r="N43" t="e" vm="279">
        <v>#VALUE!</v>
      </c>
      <c r="O43">
        <v>1157</v>
      </c>
      <c r="Q43" t="e" vm="280">
        <v>#VALUE!</v>
      </c>
      <c r="R43">
        <v>1929</v>
      </c>
      <c r="T43" t="e" vm="281">
        <v>#VALUE!</v>
      </c>
      <c r="U43">
        <v>4740</v>
      </c>
    </row>
    <row r="44" spans="1:21">
      <c r="A44" s="73"/>
      <c r="B44" t="e" vm="282">
        <v>#VALUE!</v>
      </c>
      <c r="C44">
        <v>4.42</v>
      </c>
      <c r="E44" t="e" vm="283">
        <v>#VALUE!</v>
      </c>
      <c r="F44">
        <v>10.17</v>
      </c>
      <c r="H44" t="e" vm="284">
        <v>#VALUE!</v>
      </c>
      <c r="I44">
        <v>52.27</v>
      </c>
      <c r="K44" t="e" vm="285">
        <v>#VALUE!</v>
      </c>
      <c r="L44">
        <v>465.6</v>
      </c>
      <c r="N44" t="e" vm="286">
        <v>#VALUE!</v>
      </c>
      <c r="O44">
        <v>1111</v>
      </c>
      <c r="Q44" t="e" vm="287">
        <v>#VALUE!</v>
      </c>
      <c r="R44">
        <v>1936</v>
      </c>
      <c r="T44" t="e" vm="288">
        <v>#VALUE!</v>
      </c>
      <c r="U44">
        <v>4747</v>
      </c>
    </row>
    <row r="45" spans="1:21">
      <c r="A45" s="73"/>
      <c r="B45" t="e" vm="289">
        <v>#VALUE!</v>
      </c>
      <c r="C45">
        <v>4.3899999999999997</v>
      </c>
      <c r="E45" t="e" vm="290">
        <v>#VALUE!</v>
      </c>
      <c r="F45">
        <v>10.44</v>
      </c>
      <c r="H45" t="e" vm="291">
        <v>#VALUE!</v>
      </c>
      <c r="I45">
        <v>50.6</v>
      </c>
      <c r="K45" t="e" vm="292">
        <v>#VALUE!</v>
      </c>
      <c r="L45">
        <v>448</v>
      </c>
      <c r="N45" t="e" vm="293">
        <v>#VALUE!</v>
      </c>
      <c r="O45">
        <v>1077</v>
      </c>
      <c r="Q45" t="e" vm="294">
        <v>#VALUE!</v>
      </c>
      <c r="R45">
        <v>1941</v>
      </c>
      <c r="T45" t="e" vm="295">
        <v>#VALUE!</v>
      </c>
      <c r="U45">
        <v>4500</v>
      </c>
    </row>
    <row r="46" spans="1:21">
      <c r="A46" s="73"/>
      <c r="B46" t="e" vm="296">
        <v>#VALUE!</v>
      </c>
      <c r="C46">
        <v>4.3600000000000003</v>
      </c>
      <c r="E46" t="e" vm="297">
        <v>#VALUE!</v>
      </c>
      <c r="F46">
        <v>9.9600000000000009</v>
      </c>
      <c r="H46" t="e" vm="298">
        <v>#VALUE!</v>
      </c>
      <c r="I46">
        <v>50.15</v>
      </c>
      <c r="K46" t="e" vm="299">
        <v>#VALUE!</v>
      </c>
      <c r="L46">
        <v>456.7</v>
      </c>
      <c r="N46" t="e" vm="300">
        <v>#VALUE!</v>
      </c>
      <c r="O46">
        <v>1070</v>
      </c>
      <c r="Q46" t="e" vm="301">
        <v>#VALUE!</v>
      </c>
      <c r="R46">
        <v>1920</v>
      </c>
      <c r="T46" t="e" vm="302">
        <v>#VALUE!</v>
      </c>
      <c r="U46">
        <v>4661</v>
      </c>
    </row>
    <row r="47" spans="1:21">
      <c r="A47" s="73"/>
      <c r="B47" t="e" vm="303">
        <v>#VALUE!</v>
      </c>
      <c r="C47">
        <v>4.28</v>
      </c>
      <c r="E47" t="e" vm="304">
        <v>#VALUE!</v>
      </c>
      <c r="F47">
        <v>10.34</v>
      </c>
      <c r="H47" t="e" vm="305">
        <v>#VALUE!</v>
      </c>
      <c r="I47">
        <v>50.1</v>
      </c>
      <c r="K47" t="e" vm="306">
        <v>#VALUE!</v>
      </c>
      <c r="L47">
        <v>467</v>
      </c>
      <c r="N47" t="e" vm="307">
        <v>#VALUE!</v>
      </c>
      <c r="O47">
        <v>1070</v>
      </c>
      <c r="Q47" t="e" vm="308">
        <v>#VALUE!</v>
      </c>
      <c r="R47">
        <v>1907</v>
      </c>
      <c r="T47" t="e" vm="309">
        <v>#VALUE!</v>
      </c>
      <c r="U47">
        <v>4600</v>
      </c>
    </row>
    <row r="48" spans="1:21">
      <c r="A48" s="73"/>
      <c r="B48" t="e" vm="310">
        <v>#VALUE!</v>
      </c>
      <c r="C48">
        <v>4.25</v>
      </c>
      <c r="E48" t="e" vm="311">
        <v>#VALUE!</v>
      </c>
      <c r="F48">
        <v>10.17</v>
      </c>
      <c r="H48" t="e" vm="312">
        <v>#VALUE!</v>
      </c>
      <c r="I48">
        <v>50.2</v>
      </c>
      <c r="K48" t="e" vm="313">
        <v>#VALUE!</v>
      </c>
      <c r="L48">
        <v>452.6</v>
      </c>
      <c r="N48" t="e" vm="314">
        <v>#VALUE!</v>
      </c>
      <c r="O48">
        <v>1044</v>
      </c>
      <c r="Q48" t="e" vm="315">
        <v>#VALUE!</v>
      </c>
      <c r="R48">
        <v>1900</v>
      </c>
      <c r="T48" t="e" vm="316">
        <v>#VALUE!</v>
      </c>
      <c r="U48">
        <v>4490</v>
      </c>
    </row>
    <row r="49" spans="1:21">
      <c r="A49" s="73"/>
      <c r="B49" t="e" vm="317">
        <v>#VALUE!</v>
      </c>
      <c r="C49">
        <v>4.33</v>
      </c>
      <c r="E49" t="e" vm="318">
        <v>#VALUE!</v>
      </c>
      <c r="F49">
        <v>10</v>
      </c>
      <c r="H49" t="e" vm="319">
        <v>#VALUE!</v>
      </c>
      <c r="I49">
        <v>50.2</v>
      </c>
      <c r="K49" t="e" vm="320">
        <v>#VALUE!</v>
      </c>
      <c r="L49">
        <v>446.7</v>
      </c>
      <c r="N49" t="e" vm="321">
        <v>#VALUE!</v>
      </c>
      <c r="O49">
        <v>1043</v>
      </c>
      <c r="Q49" t="e" vm="322">
        <v>#VALUE!</v>
      </c>
      <c r="R49">
        <v>1851</v>
      </c>
      <c r="T49" t="e" vm="323">
        <v>#VALUE!</v>
      </c>
      <c r="U49">
        <v>4505</v>
      </c>
    </row>
    <row r="50" spans="1:21">
      <c r="A50" s="73"/>
      <c r="B50" t="e" vm="324">
        <v>#VALUE!</v>
      </c>
      <c r="C50">
        <v>4.38</v>
      </c>
      <c r="E50" t="e" vm="325">
        <v>#VALUE!</v>
      </c>
      <c r="F50">
        <v>9.9600000000000009</v>
      </c>
      <c r="H50" t="e" vm="326">
        <v>#VALUE!</v>
      </c>
      <c r="I50">
        <v>50.22</v>
      </c>
      <c r="K50" t="e" vm="327">
        <v>#VALUE!</v>
      </c>
      <c r="L50">
        <v>448.1</v>
      </c>
      <c r="N50" t="e" vm="328">
        <v>#VALUE!</v>
      </c>
      <c r="O50">
        <v>1059</v>
      </c>
      <c r="Q50" t="e" vm="329">
        <v>#VALUE!</v>
      </c>
      <c r="R50">
        <v>1879</v>
      </c>
      <c r="T50" t="e" vm="330">
        <v>#VALUE!</v>
      </c>
      <c r="U50">
        <v>4517</v>
      </c>
    </row>
    <row r="51" spans="1:21">
      <c r="A51" s="73"/>
      <c r="B51" t="e" vm="331">
        <v>#VALUE!</v>
      </c>
      <c r="C51">
        <v>4.33</v>
      </c>
      <c r="E51" t="e" vm="332">
        <v>#VALUE!</v>
      </c>
      <c r="F51">
        <v>9.8699999999999992</v>
      </c>
      <c r="H51" t="e" vm="333">
        <v>#VALUE!</v>
      </c>
      <c r="I51">
        <v>50.49</v>
      </c>
      <c r="K51" t="e" vm="334">
        <v>#VALUE!</v>
      </c>
      <c r="L51">
        <v>452.3</v>
      </c>
      <c r="N51" t="e" vm="335">
        <v>#VALUE!</v>
      </c>
      <c r="O51">
        <v>1070</v>
      </c>
      <c r="Q51" t="e" vm="336">
        <v>#VALUE!</v>
      </c>
      <c r="R51">
        <v>1883</v>
      </c>
      <c r="T51" t="e" vm="337">
        <v>#VALUE!</v>
      </c>
      <c r="U51">
        <v>4562</v>
      </c>
    </row>
    <row r="52" spans="1:21">
      <c r="A52" s="73"/>
      <c r="B52" t="e" vm="338">
        <v>#VALUE!</v>
      </c>
      <c r="C52">
        <v>4.2699999999999996</v>
      </c>
      <c r="E52" t="e" vm="339">
        <v>#VALUE!</v>
      </c>
      <c r="F52">
        <v>9.84</v>
      </c>
      <c r="H52" t="e" vm="340">
        <v>#VALUE!</v>
      </c>
      <c r="I52">
        <v>50.89</v>
      </c>
      <c r="K52" t="e" vm="341">
        <v>#VALUE!</v>
      </c>
      <c r="L52">
        <v>453</v>
      </c>
      <c r="N52" t="e" vm="342">
        <v>#VALUE!</v>
      </c>
      <c r="O52">
        <v>1079</v>
      </c>
      <c r="Q52" t="e" vm="343">
        <v>#VALUE!</v>
      </c>
      <c r="R52">
        <v>1897</v>
      </c>
      <c r="T52" t="e" vm="344">
        <v>#VALUE!</v>
      </c>
      <c r="U52">
        <v>4530</v>
      </c>
    </row>
    <row r="53" spans="1:21">
      <c r="A53" s="73"/>
      <c r="B53" t="e" vm="345">
        <v>#VALUE!</v>
      </c>
      <c r="C53">
        <v>4.26</v>
      </c>
      <c r="E53" t="e" vm="346">
        <v>#VALUE!</v>
      </c>
      <c r="F53">
        <v>9.9499999999999993</v>
      </c>
      <c r="H53" t="e" vm="347">
        <v>#VALUE!</v>
      </c>
      <c r="I53">
        <v>52.18</v>
      </c>
      <c r="K53" t="e" vm="348">
        <v>#VALUE!</v>
      </c>
      <c r="L53">
        <v>454.4</v>
      </c>
      <c r="N53" t="e" vm="349">
        <v>#VALUE!</v>
      </c>
      <c r="O53">
        <v>1105</v>
      </c>
      <c r="Q53" t="e" vm="350">
        <v>#VALUE!</v>
      </c>
      <c r="R53">
        <v>1906</v>
      </c>
      <c r="T53" t="e" vm="351">
        <v>#VALUE!</v>
      </c>
      <c r="U53">
        <v>4597</v>
      </c>
    </row>
    <row r="54" spans="1:21">
      <c r="A54" s="73"/>
      <c r="B54" t="e" vm="352">
        <v>#VALUE!</v>
      </c>
      <c r="C54">
        <v>4.3099999999999996</v>
      </c>
      <c r="E54" t="e" vm="353">
        <v>#VALUE!</v>
      </c>
      <c r="F54">
        <v>9.57</v>
      </c>
      <c r="H54" t="e" vm="354">
        <v>#VALUE!</v>
      </c>
      <c r="I54">
        <v>48.58</v>
      </c>
      <c r="K54" t="e" vm="355">
        <v>#VALUE!</v>
      </c>
      <c r="L54">
        <v>447.8</v>
      </c>
      <c r="N54" t="e" vm="356">
        <v>#VALUE!</v>
      </c>
      <c r="O54">
        <v>1119</v>
      </c>
      <c r="Q54" t="e" vm="357">
        <v>#VALUE!</v>
      </c>
      <c r="R54">
        <v>1890</v>
      </c>
      <c r="T54" t="e" vm="358">
        <v>#VALUE!</v>
      </c>
      <c r="U54">
        <v>4619</v>
      </c>
    </row>
    <row r="55" spans="1:21">
      <c r="A55" s="73"/>
      <c r="B55" t="e" vm="359">
        <v>#VALUE!</v>
      </c>
      <c r="C55">
        <v>4.21</v>
      </c>
      <c r="E55" t="e" vm="360">
        <v>#VALUE!</v>
      </c>
      <c r="F55">
        <v>10.199999999999999</v>
      </c>
      <c r="H55" t="e" vm="361">
        <v>#VALUE!</v>
      </c>
      <c r="I55">
        <v>52.96</v>
      </c>
      <c r="K55" t="e" vm="362">
        <v>#VALUE!</v>
      </c>
      <c r="L55">
        <v>453.1</v>
      </c>
      <c r="N55" t="e" vm="363">
        <v>#VALUE!</v>
      </c>
      <c r="O55">
        <v>1096</v>
      </c>
      <c r="Q55" t="e" vm="364">
        <v>#VALUE!</v>
      </c>
      <c r="R55">
        <v>1909</v>
      </c>
      <c r="T55" t="e" vm="365">
        <v>#VALUE!</v>
      </c>
      <c r="U55">
        <v>4674</v>
      </c>
    </row>
    <row r="56" spans="1:21">
      <c r="A56" s="73"/>
      <c r="B56" t="e" vm="366">
        <v>#VALUE!</v>
      </c>
      <c r="C56">
        <v>4.25</v>
      </c>
      <c r="E56" t="e" vm="367">
        <v>#VALUE!</v>
      </c>
      <c r="F56">
        <v>9.57</v>
      </c>
      <c r="H56" t="e" vm="368">
        <v>#VALUE!</v>
      </c>
      <c r="I56">
        <v>48.13</v>
      </c>
      <c r="K56" t="e" vm="369">
        <v>#VALUE!</v>
      </c>
      <c r="L56">
        <v>431.1</v>
      </c>
      <c r="N56" t="e" vm="370">
        <v>#VALUE!</v>
      </c>
      <c r="O56">
        <v>1120</v>
      </c>
      <c r="Q56" t="e" vm="371">
        <v>#VALUE!</v>
      </c>
      <c r="R56">
        <v>1895</v>
      </c>
      <c r="T56" t="e" vm="372">
        <v>#VALUE!</v>
      </c>
      <c r="U56">
        <v>4615</v>
      </c>
    </row>
    <row r="57" spans="1:21">
      <c r="A57" s="73"/>
      <c r="B57" t="e" vm="373">
        <v>#VALUE!</v>
      </c>
      <c r="C57">
        <v>4.3600000000000003</v>
      </c>
      <c r="E57" t="e" vm="374">
        <v>#VALUE!</v>
      </c>
      <c r="F57">
        <v>9.94</v>
      </c>
      <c r="H57" t="e" vm="375">
        <v>#VALUE!</v>
      </c>
      <c r="I57">
        <v>52.76</v>
      </c>
      <c r="K57" t="e" vm="376">
        <v>#VALUE!</v>
      </c>
      <c r="L57">
        <v>462.9</v>
      </c>
      <c r="N57" t="e" vm="377">
        <v>#VALUE!</v>
      </c>
      <c r="O57">
        <v>1213</v>
      </c>
      <c r="Q57" t="e" vm="378">
        <v>#VALUE!</v>
      </c>
      <c r="R57">
        <v>1909</v>
      </c>
      <c r="T57" t="e" vm="379">
        <v>#VALUE!</v>
      </c>
      <c r="U57">
        <v>4839</v>
      </c>
    </row>
    <row r="58" spans="1:21">
      <c r="A58" s="73"/>
      <c r="B58" t="e" vm="380">
        <v>#VALUE!</v>
      </c>
      <c r="C58">
        <v>4.04</v>
      </c>
      <c r="E58" t="e" vm="381">
        <v>#VALUE!</v>
      </c>
      <c r="F58">
        <v>9.19</v>
      </c>
      <c r="H58" t="e" vm="382">
        <v>#VALUE!</v>
      </c>
      <c r="I58">
        <v>51.06</v>
      </c>
      <c r="K58" t="e" vm="383">
        <v>#VALUE!</v>
      </c>
      <c r="L58">
        <v>450</v>
      </c>
      <c r="N58" t="e" vm="384">
        <v>#VALUE!</v>
      </c>
      <c r="O58">
        <v>1198</v>
      </c>
      <c r="Q58" t="e" vm="385">
        <v>#VALUE!</v>
      </c>
      <c r="R58">
        <v>1873</v>
      </c>
      <c r="T58" t="e" vm="386">
        <v>#VALUE!</v>
      </c>
      <c r="U58">
        <v>4592</v>
      </c>
    </row>
    <row r="59" spans="1:21">
      <c r="A59" s="73"/>
      <c r="B59" t="e" vm="387">
        <v>#VALUE!</v>
      </c>
      <c r="C59">
        <v>4.3</v>
      </c>
      <c r="E59" t="e" vm="388">
        <v>#VALUE!</v>
      </c>
      <c r="F59">
        <v>9.4499999999999993</v>
      </c>
      <c r="H59" t="e" vm="389">
        <v>#VALUE!</v>
      </c>
      <c r="I59">
        <v>52.82</v>
      </c>
      <c r="K59" t="e" vm="390">
        <v>#VALUE!</v>
      </c>
      <c r="L59">
        <v>442.6</v>
      </c>
      <c r="N59" t="e" vm="391">
        <v>#VALUE!</v>
      </c>
      <c r="O59">
        <v>1198</v>
      </c>
      <c r="Q59" t="e" vm="392">
        <v>#VALUE!</v>
      </c>
      <c r="R59">
        <v>1900</v>
      </c>
      <c r="T59" t="e" vm="393">
        <v>#VALUE!</v>
      </c>
      <c r="U59">
        <v>4986</v>
      </c>
    </row>
    <row r="60" spans="1:21">
      <c r="A60" s="73"/>
      <c r="B60" t="e" vm="394">
        <v>#VALUE!</v>
      </c>
      <c r="C60">
        <v>4.25</v>
      </c>
      <c r="E60" t="e" vm="395">
        <v>#VALUE!</v>
      </c>
      <c r="F60">
        <v>9.7200000000000006</v>
      </c>
      <c r="H60" t="e" vm="396">
        <v>#VALUE!</v>
      </c>
      <c r="I60">
        <v>52.94</v>
      </c>
      <c r="K60" t="e" vm="397">
        <v>#VALUE!</v>
      </c>
      <c r="L60">
        <v>454.7</v>
      </c>
      <c r="N60" t="e" vm="398">
        <v>#VALUE!</v>
      </c>
      <c r="O60">
        <v>1209</v>
      </c>
      <c r="Q60" t="e" vm="399">
        <v>#VALUE!</v>
      </c>
      <c r="R60">
        <v>1985</v>
      </c>
      <c r="T60" t="e" vm="400">
        <v>#VALUE!</v>
      </c>
      <c r="U60">
        <v>5000</v>
      </c>
    </row>
    <row r="61" spans="1:21">
      <c r="A61" s="73"/>
      <c r="B61" t="e" vm="401">
        <v>#VALUE!</v>
      </c>
      <c r="C61">
        <v>4.28</v>
      </c>
      <c r="E61" t="e" vm="402">
        <v>#VALUE!</v>
      </c>
      <c r="F61">
        <v>9.9700000000000006</v>
      </c>
      <c r="H61" t="e" vm="403">
        <v>#VALUE!</v>
      </c>
      <c r="I61">
        <v>52.89</v>
      </c>
      <c r="K61" t="e" vm="404">
        <v>#VALUE!</v>
      </c>
      <c r="L61">
        <v>464.9</v>
      </c>
      <c r="N61" t="e" vm="405">
        <v>#VALUE!</v>
      </c>
      <c r="O61">
        <v>1197</v>
      </c>
      <c r="Q61" t="e" vm="406">
        <v>#VALUE!</v>
      </c>
      <c r="R61">
        <v>1900</v>
      </c>
      <c r="T61" t="e" vm="407">
        <v>#VALUE!</v>
      </c>
      <c r="U61">
        <v>5016</v>
      </c>
    </row>
    <row r="62" spans="1:21">
      <c r="A62" s="73"/>
      <c r="B62" t="e" vm="408">
        <v>#VALUE!</v>
      </c>
      <c r="C62">
        <v>4.26</v>
      </c>
      <c r="E62" t="e" vm="409">
        <v>#VALUE!</v>
      </c>
      <c r="F62">
        <v>9.98</v>
      </c>
      <c r="H62" t="e" vm="410">
        <v>#VALUE!</v>
      </c>
      <c r="I62">
        <v>52.98</v>
      </c>
      <c r="K62" t="e" vm="411">
        <v>#VALUE!</v>
      </c>
      <c r="L62">
        <v>469.5</v>
      </c>
      <c r="N62" t="e" vm="412">
        <v>#VALUE!</v>
      </c>
      <c r="O62">
        <v>1201</v>
      </c>
      <c r="Q62" t="e" vm="413">
        <v>#VALUE!</v>
      </c>
      <c r="R62">
        <v>1900</v>
      </c>
      <c r="T62" t="e" vm="414">
        <v>#VALUE!</v>
      </c>
      <c r="U62">
        <v>5034</v>
      </c>
    </row>
    <row r="63" spans="1:21">
      <c r="A63" s="73"/>
      <c r="B63" t="e" vm="415">
        <v>#VALUE!</v>
      </c>
      <c r="C63">
        <v>4.28</v>
      </c>
      <c r="E63" t="e" vm="416">
        <v>#VALUE!</v>
      </c>
      <c r="F63">
        <v>9.75</v>
      </c>
      <c r="H63" t="e" vm="417">
        <v>#VALUE!</v>
      </c>
      <c r="I63">
        <v>52.93</v>
      </c>
      <c r="K63" t="e" vm="418">
        <v>#VALUE!</v>
      </c>
      <c r="L63">
        <v>450</v>
      </c>
      <c r="N63" t="e" vm="419">
        <v>#VALUE!</v>
      </c>
      <c r="O63">
        <v>1200</v>
      </c>
      <c r="Q63" t="e" vm="420">
        <v>#VALUE!</v>
      </c>
      <c r="R63">
        <v>1906</v>
      </c>
      <c r="T63" t="e" vm="421">
        <v>#VALUE!</v>
      </c>
      <c r="U63">
        <v>5032</v>
      </c>
    </row>
    <row r="64" spans="1:21">
      <c r="A64" s="73"/>
      <c r="B64" t="e" vm="422">
        <v>#VALUE!</v>
      </c>
      <c r="C64">
        <v>4.3600000000000003</v>
      </c>
      <c r="E64" t="e" vm="423">
        <v>#VALUE!</v>
      </c>
      <c r="F64">
        <v>9.9600000000000009</v>
      </c>
      <c r="H64" t="e" vm="424">
        <v>#VALUE!</v>
      </c>
      <c r="I64">
        <v>53.13</v>
      </c>
      <c r="K64" t="e" vm="425">
        <v>#VALUE!</v>
      </c>
      <c r="L64">
        <v>451</v>
      </c>
      <c r="N64" t="e" vm="426">
        <v>#VALUE!</v>
      </c>
      <c r="O64">
        <v>1237</v>
      </c>
      <c r="Q64" t="e" vm="427">
        <v>#VALUE!</v>
      </c>
      <c r="R64">
        <v>1937</v>
      </c>
      <c r="T64" t="e" vm="428">
        <v>#VALUE!</v>
      </c>
      <c r="U64">
        <v>5075</v>
      </c>
    </row>
    <row r="65" spans="1:21">
      <c r="A65" s="73"/>
      <c r="B65" t="e" vm="429">
        <v>#VALUE!</v>
      </c>
      <c r="C65">
        <v>4.28</v>
      </c>
      <c r="E65" t="e" vm="430">
        <v>#VALUE!</v>
      </c>
      <c r="F65">
        <v>10.08</v>
      </c>
      <c r="H65" t="e" vm="431">
        <v>#VALUE!</v>
      </c>
      <c r="I65">
        <v>53.46</v>
      </c>
      <c r="K65" t="e" vm="432">
        <v>#VALUE!</v>
      </c>
      <c r="L65">
        <v>449.7</v>
      </c>
      <c r="N65" t="e" vm="433">
        <v>#VALUE!</v>
      </c>
      <c r="O65">
        <v>1222</v>
      </c>
      <c r="Q65" t="e" vm="434">
        <v>#VALUE!</v>
      </c>
      <c r="R65">
        <v>1985</v>
      </c>
      <c r="T65" t="e" vm="435">
        <v>#VALUE!</v>
      </c>
      <c r="U65">
        <v>5080</v>
      </c>
    </row>
    <row r="66" spans="1:21">
      <c r="A66" s="73"/>
      <c r="B66" t="e" vm="436">
        <v>#VALUE!</v>
      </c>
      <c r="C66">
        <v>4.25</v>
      </c>
      <c r="E66" t="e" vm="437">
        <v>#VALUE!</v>
      </c>
      <c r="F66">
        <v>9.91</v>
      </c>
      <c r="H66" t="e" vm="438">
        <v>#VALUE!</v>
      </c>
      <c r="I66">
        <v>52.93</v>
      </c>
      <c r="K66" t="e" vm="439">
        <v>#VALUE!</v>
      </c>
      <c r="L66">
        <v>450.8</v>
      </c>
      <c r="N66" t="e" vm="440">
        <v>#VALUE!</v>
      </c>
      <c r="O66">
        <v>1216</v>
      </c>
      <c r="Q66" t="e" vm="441">
        <v>#VALUE!</v>
      </c>
      <c r="R66">
        <v>2000</v>
      </c>
      <c r="T66" t="e" vm="442">
        <v>#VALUE!</v>
      </c>
      <c r="U66">
        <v>5093</v>
      </c>
    </row>
    <row r="67" spans="1:21">
      <c r="A67" s="73"/>
      <c r="B67" t="e" vm="443">
        <v>#VALUE!</v>
      </c>
      <c r="C67">
        <v>4.21</v>
      </c>
      <c r="E67" t="e" vm="444">
        <v>#VALUE!</v>
      </c>
      <c r="F67">
        <v>9.3800000000000008</v>
      </c>
      <c r="H67" t="e" vm="445">
        <v>#VALUE!</v>
      </c>
      <c r="I67">
        <v>50.31</v>
      </c>
      <c r="K67" t="e" vm="446">
        <v>#VALUE!</v>
      </c>
      <c r="L67">
        <v>446.7</v>
      </c>
      <c r="N67" t="e" vm="447">
        <v>#VALUE!</v>
      </c>
      <c r="O67">
        <v>1226</v>
      </c>
      <c r="Q67" t="e" vm="448">
        <v>#VALUE!</v>
      </c>
      <c r="R67">
        <v>2012</v>
      </c>
      <c r="T67" t="e" vm="449">
        <v>#VALUE!</v>
      </c>
      <c r="U67">
        <v>5112</v>
      </c>
    </row>
    <row r="68" spans="1:21">
      <c r="A68" s="73"/>
      <c r="B68" t="e" vm="450">
        <v>#VALUE!</v>
      </c>
      <c r="C68">
        <v>4.2300000000000004</v>
      </c>
      <c r="E68" t="e" vm="451">
        <v>#VALUE!</v>
      </c>
      <c r="F68">
        <v>9.25</v>
      </c>
      <c r="H68" t="e" vm="452">
        <v>#VALUE!</v>
      </c>
      <c r="I68">
        <v>52.97</v>
      </c>
      <c r="K68" t="e" vm="453">
        <v>#VALUE!</v>
      </c>
      <c r="L68">
        <v>447.9</v>
      </c>
      <c r="N68" t="e" vm="454">
        <v>#VALUE!</v>
      </c>
      <c r="O68">
        <v>1225</v>
      </c>
      <c r="Q68" t="e" vm="455">
        <v>#VALUE!</v>
      </c>
      <c r="R68">
        <v>2016</v>
      </c>
      <c r="T68" t="e" vm="456">
        <v>#VALUE!</v>
      </c>
      <c r="U68">
        <v>5108</v>
      </c>
    </row>
    <row r="69" spans="1:21">
      <c r="A69" s="73"/>
      <c r="B69" t="e" vm="457">
        <v>#VALUE!</v>
      </c>
      <c r="C69">
        <v>4.2</v>
      </c>
      <c r="E69" t="e" vm="458">
        <v>#VALUE!</v>
      </c>
      <c r="F69">
        <v>9.8699999999999992</v>
      </c>
      <c r="H69" t="e" vm="459">
        <v>#VALUE!</v>
      </c>
      <c r="I69">
        <v>52.76</v>
      </c>
      <c r="K69" t="e" vm="460">
        <v>#VALUE!</v>
      </c>
      <c r="L69">
        <v>452.8</v>
      </c>
      <c r="N69" t="e" vm="461">
        <v>#VALUE!</v>
      </c>
      <c r="O69">
        <v>1228</v>
      </c>
      <c r="Q69" t="e" vm="462">
        <v>#VALUE!</v>
      </c>
      <c r="R69">
        <v>2020</v>
      </c>
      <c r="T69" t="e" vm="463">
        <v>#VALUE!</v>
      </c>
      <c r="U69">
        <v>5127</v>
      </c>
    </row>
    <row r="70" spans="1:21">
      <c r="A70" s="73"/>
      <c r="B70" t="e" vm="464">
        <v>#VALUE!</v>
      </c>
      <c r="C70">
        <v>4.22</v>
      </c>
      <c r="E70" t="e" vm="465">
        <v>#VALUE!</v>
      </c>
      <c r="F70">
        <v>9.91</v>
      </c>
      <c r="H70" t="e" vm="466">
        <v>#VALUE!</v>
      </c>
      <c r="I70">
        <v>52.93</v>
      </c>
      <c r="K70" t="e" vm="467">
        <v>#VALUE!</v>
      </c>
      <c r="L70">
        <v>452.5</v>
      </c>
      <c r="N70" t="e" vm="468">
        <v>#VALUE!</v>
      </c>
      <c r="O70">
        <v>1262</v>
      </c>
      <c r="Q70" t="e" vm="469">
        <v>#VALUE!</v>
      </c>
      <c r="R70">
        <v>2027</v>
      </c>
      <c r="T70" t="e" vm="470">
        <v>#VALUE!</v>
      </c>
      <c r="U70">
        <v>5130</v>
      </c>
    </row>
    <row r="71" spans="1:21">
      <c r="A71" s="73"/>
      <c r="B71" t="e" vm="471">
        <v>#VALUE!</v>
      </c>
      <c r="C71">
        <v>4.28</v>
      </c>
      <c r="E71" t="e" vm="472">
        <v>#VALUE!</v>
      </c>
      <c r="F71">
        <v>9.83</v>
      </c>
      <c r="H71" t="e" vm="473">
        <v>#VALUE!</v>
      </c>
      <c r="I71">
        <v>50.31</v>
      </c>
      <c r="K71" t="e" vm="474">
        <v>#VALUE!</v>
      </c>
      <c r="L71">
        <v>436</v>
      </c>
      <c r="N71" t="e" vm="475">
        <v>#VALUE!</v>
      </c>
      <c r="O71">
        <v>1255</v>
      </c>
      <c r="Q71" t="e" vm="476">
        <v>#VALUE!</v>
      </c>
      <c r="R71">
        <v>1926</v>
      </c>
      <c r="T71" t="e" vm="477">
        <v>#VALUE!</v>
      </c>
      <c r="U71">
        <v>5140</v>
      </c>
    </row>
    <row r="72" spans="1:21">
      <c r="A72" s="73"/>
      <c r="B72" t="e" vm="478">
        <v>#VALUE!</v>
      </c>
      <c r="C72">
        <v>4.49</v>
      </c>
      <c r="E72" t="e" vm="479">
        <v>#VALUE!</v>
      </c>
      <c r="F72">
        <v>10.039999999999999</v>
      </c>
      <c r="H72" t="e" vm="480">
        <v>#VALUE!</v>
      </c>
      <c r="I72">
        <v>50</v>
      </c>
      <c r="K72" t="e" vm="481">
        <v>#VALUE!</v>
      </c>
      <c r="L72">
        <v>457.1</v>
      </c>
      <c r="N72" t="e" vm="482">
        <v>#VALUE!</v>
      </c>
      <c r="O72">
        <v>1259</v>
      </c>
      <c r="Q72" t="e" vm="483">
        <v>#VALUE!</v>
      </c>
      <c r="R72">
        <v>2035</v>
      </c>
      <c r="T72" t="e" vm="484">
        <v>#VALUE!</v>
      </c>
      <c r="U72">
        <v>5098</v>
      </c>
    </row>
    <row r="73" spans="1:21">
      <c r="A73" s="73"/>
      <c r="B73" t="e" vm="485">
        <v>#VALUE!</v>
      </c>
      <c r="C73">
        <v>4.45</v>
      </c>
      <c r="E73" t="e" vm="486">
        <v>#VALUE!</v>
      </c>
      <c r="F73">
        <v>10.24</v>
      </c>
      <c r="H73" t="e" vm="487">
        <v>#VALUE!</v>
      </c>
      <c r="I73">
        <v>48.5</v>
      </c>
      <c r="K73" t="e" vm="488">
        <v>#VALUE!</v>
      </c>
      <c r="L73">
        <v>467.8</v>
      </c>
      <c r="N73" t="e" vm="489">
        <v>#VALUE!</v>
      </c>
      <c r="O73">
        <v>1251</v>
      </c>
      <c r="Q73" t="e" vm="490">
        <v>#VALUE!</v>
      </c>
      <c r="R73">
        <v>1997</v>
      </c>
      <c r="T73" t="e" vm="491">
        <v>#VALUE!</v>
      </c>
      <c r="U73">
        <v>5174</v>
      </c>
    </row>
    <row r="74" spans="1:21">
      <c r="A74" s="73"/>
      <c r="B74" t="e" vm="492">
        <v>#VALUE!</v>
      </c>
      <c r="C74">
        <v>4.3600000000000003</v>
      </c>
      <c r="E74" t="e" vm="493">
        <v>#VALUE!</v>
      </c>
      <c r="F74">
        <v>10.09</v>
      </c>
      <c r="H74" t="e" vm="494">
        <v>#VALUE!</v>
      </c>
      <c r="I74">
        <v>49.47</v>
      </c>
      <c r="K74" t="e" vm="495">
        <v>#VALUE!</v>
      </c>
      <c r="L74">
        <v>473.2</v>
      </c>
      <c r="N74" t="e" vm="496">
        <v>#VALUE!</v>
      </c>
      <c r="O74">
        <v>1247</v>
      </c>
      <c r="Q74" t="e" vm="497">
        <v>#VALUE!</v>
      </c>
      <c r="R74">
        <v>2030</v>
      </c>
      <c r="T74" t="e" vm="498">
        <v>#VALUE!</v>
      </c>
      <c r="U74">
        <v>5050</v>
      </c>
    </row>
    <row r="75" spans="1:21">
      <c r="A75" s="73"/>
      <c r="B75" t="e" vm="499">
        <v>#VALUE!</v>
      </c>
      <c r="C75">
        <v>4.3899999999999997</v>
      </c>
      <c r="E75" t="e" vm="500">
        <v>#VALUE!</v>
      </c>
      <c r="F75">
        <v>10.16</v>
      </c>
      <c r="H75" t="e" vm="501">
        <v>#VALUE!</v>
      </c>
      <c r="I75">
        <v>49.28</v>
      </c>
      <c r="K75" t="e" vm="502">
        <v>#VALUE!</v>
      </c>
      <c r="L75">
        <v>469</v>
      </c>
      <c r="N75" t="e" vm="503">
        <v>#VALUE!</v>
      </c>
      <c r="O75">
        <v>1245</v>
      </c>
      <c r="Q75" t="e" vm="504">
        <v>#VALUE!</v>
      </c>
      <c r="R75">
        <v>2091</v>
      </c>
      <c r="T75" t="e" vm="505">
        <v>#VALUE!</v>
      </c>
      <c r="U75">
        <v>5196</v>
      </c>
    </row>
    <row r="76" spans="1:21">
      <c r="A76" s="73"/>
      <c r="B76" t="e" vm="506">
        <v>#VALUE!</v>
      </c>
      <c r="C76">
        <v>4.45</v>
      </c>
      <c r="E76" t="e" vm="507">
        <v>#VALUE!</v>
      </c>
      <c r="F76">
        <v>10.35</v>
      </c>
      <c r="H76" t="e" vm="508">
        <v>#VALUE!</v>
      </c>
      <c r="I76">
        <v>49</v>
      </c>
      <c r="K76" t="e" vm="509">
        <v>#VALUE!</v>
      </c>
      <c r="L76">
        <v>467.1</v>
      </c>
      <c r="N76" t="e" vm="510">
        <v>#VALUE!</v>
      </c>
      <c r="O76">
        <v>1258</v>
      </c>
      <c r="Q76" t="e" vm="511">
        <v>#VALUE!</v>
      </c>
      <c r="R76">
        <v>2096</v>
      </c>
      <c r="T76" t="e" vm="512">
        <v>#VALUE!</v>
      </c>
      <c r="U76">
        <v>5150</v>
      </c>
    </row>
    <row r="77" spans="1:21">
      <c r="A77" s="73"/>
      <c r="B77" t="e" vm="513">
        <v>#VALUE!</v>
      </c>
      <c r="C77">
        <v>4.38</v>
      </c>
      <c r="E77" t="e" vm="514">
        <v>#VALUE!</v>
      </c>
      <c r="F77">
        <v>10.36</v>
      </c>
      <c r="H77" t="e" vm="515">
        <v>#VALUE!</v>
      </c>
      <c r="I77">
        <v>49.07</v>
      </c>
      <c r="K77" t="e" vm="516">
        <v>#VALUE!</v>
      </c>
      <c r="L77">
        <v>466.9</v>
      </c>
      <c r="N77" t="e" vm="517">
        <v>#VALUE!</v>
      </c>
      <c r="O77">
        <v>1273</v>
      </c>
      <c r="Q77" t="e" vm="518">
        <v>#VALUE!</v>
      </c>
      <c r="R77">
        <v>2098</v>
      </c>
      <c r="T77" t="e" vm="519">
        <v>#VALUE!</v>
      </c>
      <c r="U77">
        <v>5089</v>
      </c>
    </row>
    <row r="78" spans="1:21">
      <c r="A78" s="73"/>
      <c r="B78" t="e" vm="520">
        <v>#VALUE!</v>
      </c>
      <c r="C78">
        <v>4.3499999999999996</v>
      </c>
      <c r="E78" t="e" vm="521">
        <v>#VALUE!</v>
      </c>
      <c r="F78">
        <v>10.37</v>
      </c>
      <c r="H78" t="e" vm="522">
        <v>#VALUE!</v>
      </c>
      <c r="I78">
        <v>49.42</v>
      </c>
      <c r="K78" t="e" vm="523">
        <v>#VALUE!</v>
      </c>
      <c r="L78">
        <v>468.4</v>
      </c>
      <c r="N78" t="e" vm="524">
        <v>#VALUE!</v>
      </c>
      <c r="O78">
        <v>1282</v>
      </c>
      <c r="Q78" t="e" vm="525">
        <v>#VALUE!</v>
      </c>
      <c r="R78">
        <v>2102</v>
      </c>
      <c r="T78" t="e" vm="526">
        <v>#VALUE!</v>
      </c>
      <c r="U78">
        <v>5067</v>
      </c>
    </row>
    <row r="79" spans="1:21">
      <c r="A79" s="73"/>
      <c r="B79" t="e" vm="527">
        <v>#VALUE!</v>
      </c>
      <c r="C79">
        <v>4.12</v>
      </c>
      <c r="E79" t="e" vm="528">
        <v>#VALUE!</v>
      </c>
      <c r="F79">
        <v>10.14</v>
      </c>
      <c r="H79" t="e" vm="529">
        <v>#VALUE!</v>
      </c>
      <c r="I79">
        <v>50</v>
      </c>
      <c r="K79" t="e" vm="530">
        <v>#VALUE!</v>
      </c>
      <c r="L79">
        <v>471.9</v>
      </c>
      <c r="N79" t="e" vm="531">
        <v>#VALUE!</v>
      </c>
      <c r="O79">
        <v>1287</v>
      </c>
      <c r="Q79" t="e" vm="532">
        <v>#VALUE!</v>
      </c>
      <c r="R79">
        <v>2121</v>
      </c>
      <c r="T79" t="e" vm="533">
        <v>#VALUE!</v>
      </c>
      <c r="U79">
        <v>5040</v>
      </c>
    </row>
    <row r="80" spans="1:21">
      <c r="A80" s="73"/>
      <c r="B80" t="e" vm="534">
        <v>#VALUE!</v>
      </c>
      <c r="C80">
        <v>4.3099999999999996</v>
      </c>
      <c r="E80" t="e" vm="535">
        <v>#VALUE!</v>
      </c>
      <c r="F80">
        <v>10.46</v>
      </c>
      <c r="H80" t="e" vm="536">
        <v>#VALUE!</v>
      </c>
      <c r="I80">
        <v>48.17</v>
      </c>
      <c r="K80" t="e" vm="537">
        <v>#VALUE!</v>
      </c>
      <c r="L80">
        <v>463.6</v>
      </c>
      <c r="N80" t="e" vm="538">
        <v>#VALUE!</v>
      </c>
      <c r="O80">
        <v>1286</v>
      </c>
      <c r="Q80" t="e" vm="539">
        <v>#VALUE!</v>
      </c>
      <c r="R80">
        <v>2169</v>
      </c>
      <c r="T80" t="e" vm="540">
        <v>#VALUE!</v>
      </c>
      <c r="U80">
        <v>5034</v>
      </c>
    </row>
    <row r="81" spans="1:21">
      <c r="A81" s="73"/>
      <c r="B81" t="e" vm="541">
        <v>#VALUE!</v>
      </c>
      <c r="C81">
        <v>4.28</v>
      </c>
      <c r="E81" t="e" vm="542">
        <v>#VALUE!</v>
      </c>
      <c r="F81">
        <v>10.47</v>
      </c>
      <c r="H81" t="e" vm="543">
        <v>#VALUE!</v>
      </c>
      <c r="I81">
        <v>49.46</v>
      </c>
      <c r="K81" t="e" vm="544">
        <v>#VALUE!</v>
      </c>
      <c r="L81">
        <v>486.4</v>
      </c>
      <c r="N81" t="e" vm="545">
        <v>#VALUE!</v>
      </c>
      <c r="O81">
        <v>1296</v>
      </c>
      <c r="Q81" t="e" vm="546">
        <v>#VALUE!</v>
      </c>
      <c r="R81">
        <v>2090</v>
      </c>
      <c r="T81" t="e" vm="547">
        <v>#VALUE!</v>
      </c>
      <c r="U81">
        <v>5036</v>
      </c>
    </row>
    <row r="82" spans="1:21">
      <c r="A82" s="73"/>
      <c r="B82" t="e" vm="548">
        <v>#VALUE!</v>
      </c>
      <c r="C82">
        <v>4.28</v>
      </c>
      <c r="E82" t="e" vm="549">
        <v>#VALUE!</v>
      </c>
      <c r="F82">
        <v>10.34</v>
      </c>
      <c r="H82" t="e" vm="550">
        <v>#VALUE!</v>
      </c>
      <c r="I82">
        <v>49.46</v>
      </c>
      <c r="K82" t="e" vm="551">
        <v>#VALUE!</v>
      </c>
      <c r="L82">
        <v>486.6</v>
      </c>
      <c r="N82" t="e" vm="552">
        <v>#VALUE!</v>
      </c>
      <c r="O82">
        <v>1316</v>
      </c>
      <c r="Q82" t="e" vm="553">
        <v>#VALUE!</v>
      </c>
      <c r="R82">
        <v>2060</v>
      </c>
      <c r="T82" t="e" vm="554">
        <v>#VALUE!</v>
      </c>
      <c r="U82">
        <v>5041</v>
      </c>
    </row>
    <row r="83" spans="1:21">
      <c r="A83" s="73"/>
      <c r="B83" t="e" vm="555">
        <v>#VALUE!</v>
      </c>
      <c r="C83">
        <v>4.34</v>
      </c>
      <c r="E83" t="e" vm="556">
        <v>#VALUE!</v>
      </c>
      <c r="F83">
        <v>10.38</v>
      </c>
      <c r="H83" t="e" vm="557">
        <v>#VALUE!</v>
      </c>
      <c r="I83">
        <v>49</v>
      </c>
      <c r="K83" t="e" vm="558">
        <v>#VALUE!</v>
      </c>
      <c r="L83">
        <v>484.3</v>
      </c>
      <c r="N83" t="e" vm="559">
        <v>#VALUE!</v>
      </c>
      <c r="O83">
        <v>1296</v>
      </c>
      <c r="Q83" t="e" vm="560">
        <v>#VALUE!</v>
      </c>
      <c r="R83">
        <v>2064</v>
      </c>
      <c r="T83" t="e" vm="561">
        <v>#VALUE!</v>
      </c>
      <c r="U83">
        <v>5050</v>
      </c>
    </row>
    <row r="84" spans="1:21">
      <c r="A84" s="73"/>
      <c r="B84" t="e" vm="562">
        <v>#VALUE!</v>
      </c>
      <c r="C84">
        <v>4.3</v>
      </c>
      <c r="E84" t="e" vm="563">
        <v>#VALUE!</v>
      </c>
      <c r="F84">
        <v>10.66</v>
      </c>
      <c r="H84" t="e" vm="564">
        <v>#VALUE!</v>
      </c>
      <c r="I84">
        <v>50.1</v>
      </c>
      <c r="K84" t="e" vm="565">
        <v>#VALUE!</v>
      </c>
      <c r="L84">
        <v>472</v>
      </c>
      <c r="N84" t="e" vm="566">
        <v>#VALUE!</v>
      </c>
      <c r="O84">
        <v>1209</v>
      </c>
      <c r="Q84" t="e" vm="567">
        <v>#VALUE!</v>
      </c>
      <c r="R84">
        <v>2119</v>
      </c>
      <c r="T84" t="e" vm="568">
        <v>#VALUE!</v>
      </c>
      <c r="U84">
        <v>5067</v>
      </c>
    </row>
    <row r="85" spans="1:21">
      <c r="A85" s="73"/>
      <c r="B85" t="e" vm="569">
        <v>#VALUE!</v>
      </c>
      <c r="C85">
        <v>4.32</v>
      </c>
      <c r="E85" t="e" vm="570">
        <v>#VALUE!</v>
      </c>
      <c r="F85">
        <v>10.3</v>
      </c>
      <c r="H85" t="e" vm="571">
        <v>#VALUE!</v>
      </c>
      <c r="I85">
        <v>50.24</v>
      </c>
      <c r="K85" t="e" vm="572">
        <v>#VALUE!</v>
      </c>
      <c r="L85">
        <v>484.8</v>
      </c>
      <c r="N85" t="e" vm="573">
        <v>#VALUE!</v>
      </c>
      <c r="O85">
        <v>1210</v>
      </c>
      <c r="Q85" t="e" vm="574">
        <v>#VALUE!</v>
      </c>
      <c r="R85">
        <v>2096</v>
      </c>
      <c r="T85" t="e" vm="575">
        <v>#VALUE!</v>
      </c>
      <c r="U85">
        <v>4999</v>
      </c>
    </row>
    <row r="86" spans="1:21">
      <c r="A86" s="73"/>
      <c r="B86" t="e" vm="576">
        <v>#VALUE!</v>
      </c>
      <c r="C86">
        <v>4.3099999999999996</v>
      </c>
      <c r="E86" t="e" vm="577">
        <v>#VALUE!</v>
      </c>
      <c r="F86">
        <v>10.3</v>
      </c>
      <c r="H86" t="e" vm="578">
        <v>#VALUE!</v>
      </c>
      <c r="I86">
        <v>50.25</v>
      </c>
      <c r="K86" t="e" vm="579">
        <v>#VALUE!</v>
      </c>
      <c r="L86">
        <v>479.8</v>
      </c>
      <c r="N86" t="e" vm="580">
        <v>#VALUE!</v>
      </c>
      <c r="O86">
        <v>1210</v>
      </c>
      <c r="Q86" t="e" vm="581">
        <v>#VALUE!</v>
      </c>
      <c r="R86">
        <v>2092</v>
      </c>
      <c r="T86" t="e" vm="582">
        <v>#VALUE!</v>
      </c>
      <c r="U86">
        <v>5023</v>
      </c>
    </row>
    <row r="87" spans="1:21">
      <c r="A87" s="73"/>
      <c r="B87" t="e" vm="583">
        <v>#VALUE!</v>
      </c>
      <c r="C87">
        <v>4.3</v>
      </c>
      <c r="E87" t="e" vm="584">
        <v>#VALUE!</v>
      </c>
      <c r="F87">
        <v>10.82</v>
      </c>
      <c r="H87" t="e" vm="585">
        <v>#VALUE!</v>
      </c>
      <c r="I87">
        <v>50.26</v>
      </c>
      <c r="K87" t="e" vm="586">
        <v>#VALUE!</v>
      </c>
      <c r="L87">
        <v>481.5</v>
      </c>
      <c r="N87" t="e" vm="587">
        <v>#VALUE!</v>
      </c>
      <c r="O87">
        <v>1254</v>
      </c>
      <c r="Q87" t="e" vm="588">
        <v>#VALUE!</v>
      </c>
      <c r="R87">
        <v>2169</v>
      </c>
      <c r="T87" t="e" vm="589">
        <v>#VALUE!</v>
      </c>
      <c r="U87">
        <v>5189</v>
      </c>
    </row>
    <row r="88" spans="1:21">
      <c r="A88" s="73"/>
      <c r="B88" t="e" vm="590">
        <v>#VALUE!</v>
      </c>
      <c r="C88">
        <v>4.3</v>
      </c>
      <c r="E88" t="e" vm="591">
        <v>#VALUE!</v>
      </c>
      <c r="F88">
        <v>10.7</v>
      </c>
      <c r="H88" t="e" vm="592">
        <v>#VALUE!</v>
      </c>
      <c r="I88">
        <v>50.54</v>
      </c>
      <c r="K88" t="e" vm="593">
        <v>#VALUE!</v>
      </c>
      <c r="L88">
        <v>495</v>
      </c>
      <c r="N88" t="e" vm="594">
        <v>#VALUE!</v>
      </c>
      <c r="O88">
        <v>1263</v>
      </c>
      <c r="Q88" t="e" vm="595">
        <v>#VALUE!</v>
      </c>
      <c r="R88">
        <v>2197</v>
      </c>
      <c r="T88" t="e" vm="596">
        <v>#VALUE!</v>
      </c>
      <c r="U88">
        <v>5250</v>
      </c>
    </row>
    <row r="89" spans="1:21">
      <c r="A89" s="73"/>
      <c r="B89" t="e" vm="597">
        <v>#VALUE!</v>
      </c>
      <c r="C89">
        <v>4.3499999999999996</v>
      </c>
      <c r="E89" t="e" vm="598">
        <v>#VALUE!</v>
      </c>
      <c r="F89">
        <v>11.02</v>
      </c>
      <c r="H89" t="e" vm="599">
        <v>#VALUE!</v>
      </c>
      <c r="I89">
        <v>50.42</v>
      </c>
      <c r="K89" t="e" vm="600">
        <v>#VALUE!</v>
      </c>
      <c r="L89">
        <v>496.9</v>
      </c>
      <c r="N89" t="e" vm="601">
        <v>#VALUE!</v>
      </c>
      <c r="O89">
        <v>1261</v>
      </c>
      <c r="Q89" t="e" vm="602">
        <v>#VALUE!</v>
      </c>
      <c r="R89">
        <v>2198</v>
      </c>
      <c r="T89" t="e" vm="603">
        <v>#VALUE!</v>
      </c>
      <c r="U89">
        <v>5215</v>
      </c>
    </row>
    <row r="90" spans="1:21">
      <c r="A90" s="73"/>
      <c r="B90" t="e" vm="604">
        <v>#VALUE!</v>
      </c>
      <c r="C90">
        <v>4.49</v>
      </c>
      <c r="E90" t="e" vm="605">
        <v>#VALUE!</v>
      </c>
      <c r="F90">
        <v>11.03</v>
      </c>
      <c r="H90" t="e" vm="606">
        <v>#VALUE!</v>
      </c>
      <c r="I90">
        <v>49.54</v>
      </c>
      <c r="K90" t="e" vm="607">
        <v>#VALUE!</v>
      </c>
      <c r="L90">
        <v>499.9</v>
      </c>
      <c r="N90" t="e" vm="608">
        <v>#VALUE!</v>
      </c>
      <c r="O90">
        <v>1232</v>
      </c>
      <c r="Q90" t="e" vm="609">
        <v>#VALUE!</v>
      </c>
      <c r="R90">
        <v>2149</v>
      </c>
      <c r="T90" t="e" vm="610">
        <v>#VALUE!</v>
      </c>
      <c r="U90">
        <v>5100</v>
      </c>
    </row>
    <row r="91" spans="1:21">
      <c r="A91" s="73"/>
      <c r="B91" t="e" vm="611">
        <v>#VALUE!</v>
      </c>
      <c r="C91">
        <v>4.13</v>
      </c>
      <c r="E91" t="e" vm="612">
        <v>#VALUE!</v>
      </c>
      <c r="F91">
        <v>10.66</v>
      </c>
      <c r="H91" t="e" vm="613">
        <v>#VALUE!</v>
      </c>
      <c r="I91">
        <v>49.25</v>
      </c>
      <c r="K91" t="e" vm="614">
        <v>#VALUE!</v>
      </c>
      <c r="L91">
        <v>481.5</v>
      </c>
      <c r="N91" t="e" vm="615">
        <v>#VALUE!</v>
      </c>
      <c r="O91">
        <v>1266</v>
      </c>
      <c r="Q91" t="e" vm="616">
        <v>#VALUE!</v>
      </c>
      <c r="R91">
        <v>2037</v>
      </c>
      <c r="T91" t="e" vm="617">
        <v>#VALUE!</v>
      </c>
      <c r="U91">
        <v>5200</v>
      </c>
    </row>
    <row r="92" spans="1:21">
      <c r="A92" s="73"/>
      <c r="B92" t="e" vm="618">
        <v>#VALUE!</v>
      </c>
      <c r="C92">
        <v>4.29</v>
      </c>
      <c r="E92" t="e" vm="619">
        <v>#VALUE!</v>
      </c>
      <c r="F92">
        <v>10.7</v>
      </c>
      <c r="H92" t="e" vm="620">
        <v>#VALUE!</v>
      </c>
      <c r="I92">
        <v>49.47</v>
      </c>
      <c r="K92" t="e" vm="621">
        <v>#VALUE!</v>
      </c>
      <c r="L92">
        <v>482.6</v>
      </c>
      <c r="N92" t="e" vm="622">
        <v>#VALUE!</v>
      </c>
      <c r="O92">
        <v>1283</v>
      </c>
      <c r="Q92" t="e" vm="623">
        <v>#VALUE!</v>
      </c>
      <c r="R92">
        <v>2210</v>
      </c>
      <c r="T92" t="e" vm="624">
        <v>#VALUE!</v>
      </c>
      <c r="U92">
        <v>5198</v>
      </c>
    </row>
    <row r="93" spans="1:21">
      <c r="A93" s="73"/>
      <c r="B93" t="e" vm="625">
        <v>#VALUE!</v>
      </c>
      <c r="C93">
        <v>4.34</v>
      </c>
      <c r="E93" t="e" vm="626">
        <v>#VALUE!</v>
      </c>
      <c r="F93">
        <v>10.3</v>
      </c>
      <c r="H93" t="e" vm="627">
        <v>#VALUE!</v>
      </c>
      <c r="I93">
        <v>49.5</v>
      </c>
      <c r="K93" t="e" vm="628">
        <v>#VALUE!</v>
      </c>
      <c r="L93">
        <v>480</v>
      </c>
      <c r="N93" t="e" vm="629">
        <v>#VALUE!</v>
      </c>
      <c r="O93">
        <v>1091</v>
      </c>
      <c r="Q93" t="e" vm="630">
        <v>#VALUE!</v>
      </c>
      <c r="R93">
        <v>2096</v>
      </c>
      <c r="T93" t="e" vm="631">
        <v>#VALUE!</v>
      </c>
      <c r="U93">
        <v>5150</v>
      </c>
    </row>
    <row r="94" spans="1:21">
      <c r="A94" s="73"/>
      <c r="B94" t="e" vm="632">
        <v>#VALUE!</v>
      </c>
      <c r="C94">
        <v>4.51</v>
      </c>
      <c r="E94" t="e" vm="633">
        <v>#VALUE!</v>
      </c>
      <c r="F94">
        <v>10.8</v>
      </c>
      <c r="H94" t="e" vm="634">
        <v>#VALUE!</v>
      </c>
      <c r="I94">
        <v>49.95</v>
      </c>
      <c r="K94" t="e" vm="635">
        <v>#VALUE!</v>
      </c>
      <c r="L94">
        <v>487.7</v>
      </c>
      <c r="N94" t="e" vm="636">
        <v>#VALUE!</v>
      </c>
      <c r="O94">
        <v>998.9</v>
      </c>
      <c r="Q94" t="e" vm="637">
        <v>#VALUE!</v>
      </c>
      <c r="R94">
        <v>2150</v>
      </c>
      <c r="T94" t="e" vm="638">
        <v>#VALUE!</v>
      </c>
      <c r="U94">
        <v>5146</v>
      </c>
    </row>
    <row r="95" spans="1:21">
      <c r="A95" s="73"/>
      <c r="B95" t="e" vm="639">
        <v>#VALUE!</v>
      </c>
      <c r="C95">
        <v>4.45</v>
      </c>
      <c r="E95" t="e" vm="640">
        <v>#VALUE!</v>
      </c>
      <c r="F95">
        <v>11.33</v>
      </c>
      <c r="H95" t="e" vm="641">
        <v>#VALUE!</v>
      </c>
      <c r="I95">
        <v>50.43</v>
      </c>
      <c r="K95" t="e" vm="642">
        <v>#VALUE!</v>
      </c>
      <c r="L95">
        <v>492.9</v>
      </c>
      <c r="N95" t="e" vm="643">
        <v>#VALUE!</v>
      </c>
      <c r="O95">
        <v>997.9</v>
      </c>
      <c r="Q95" t="e" vm="644">
        <v>#VALUE!</v>
      </c>
      <c r="R95">
        <v>2138</v>
      </c>
      <c r="T95" t="e" vm="645">
        <v>#VALUE!</v>
      </c>
      <c r="U95">
        <v>5238</v>
      </c>
    </row>
    <row r="96" spans="1:21">
      <c r="A96" s="73"/>
      <c r="B96" t="e" vm="646">
        <v>#VALUE!</v>
      </c>
      <c r="C96">
        <v>4.34</v>
      </c>
      <c r="E96" t="e" vm="647">
        <v>#VALUE!</v>
      </c>
      <c r="F96">
        <v>11.18</v>
      </c>
      <c r="H96" t="e" vm="648">
        <v>#VALUE!</v>
      </c>
      <c r="I96">
        <v>50.13</v>
      </c>
      <c r="K96" t="e" vm="649">
        <v>#VALUE!</v>
      </c>
      <c r="L96">
        <v>474.9</v>
      </c>
      <c r="N96" t="e" vm="650">
        <v>#VALUE!</v>
      </c>
      <c r="O96">
        <v>995.7</v>
      </c>
      <c r="Q96" t="e" vm="651">
        <v>#VALUE!</v>
      </c>
      <c r="R96">
        <v>2152</v>
      </c>
      <c r="T96" t="e" vm="652">
        <v>#VALUE!</v>
      </c>
      <c r="U96">
        <v>5114</v>
      </c>
    </row>
    <row r="97" spans="1:21">
      <c r="A97" s="73"/>
      <c r="B97" t="e" vm="653">
        <v>#VALUE!</v>
      </c>
      <c r="C97">
        <v>4.34</v>
      </c>
      <c r="E97" t="e" vm="654">
        <v>#VALUE!</v>
      </c>
      <c r="F97">
        <v>11.29</v>
      </c>
      <c r="H97" t="e" vm="655">
        <v>#VALUE!</v>
      </c>
      <c r="I97">
        <v>50.32</v>
      </c>
      <c r="K97" t="e" vm="656">
        <v>#VALUE!</v>
      </c>
      <c r="L97">
        <v>495.1</v>
      </c>
      <c r="N97" t="e" vm="657">
        <v>#VALUE!</v>
      </c>
      <c r="O97">
        <v>987.8</v>
      </c>
      <c r="Q97" t="e" vm="658">
        <v>#VALUE!</v>
      </c>
      <c r="R97">
        <v>2097</v>
      </c>
      <c r="T97" t="e" vm="659">
        <v>#VALUE!</v>
      </c>
      <c r="U97">
        <v>5291</v>
      </c>
    </row>
    <row r="98" spans="1:21">
      <c r="A98" s="73"/>
      <c r="B98" t="e" vm="660">
        <v>#VALUE!</v>
      </c>
      <c r="C98">
        <v>4.2699999999999996</v>
      </c>
      <c r="E98" t="e" vm="661">
        <v>#VALUE!</v>
      </c>
      <c r="F98">
        <v>10.45</v>
      </c>
      <c r="H98" t="e" vm="662">
        <v>#VALUE!</v>
      </c>
      <c r="I98">
        <v>47.14</v>
      </c>
      <c r="K98" t="e" vm="663">
        <v>#VALUE!</v>
      </c>
      <c r="L98">
        <v>498.7</v>
      </c>
      <c r="N98" t="e" vm="664">
        <v>#VALUE!</v>
      </c>
      <c r="O98">
        <v>987.5</v>
      </c>
      <c r="Q98" t="e" vm="665">
        <v>#VALUE!</v>
      </c>
      <c r="R98">
        <v>2063</v>
      </c>
      <c r="T98" t="e" vm="666">
        <v>#VALUE!</v>
      </c>
      <c r="U98">
        <v>5371</v>
      </c>
    </row>
    <row r="99" spans="1:21">
      <c r="A99" s="73"/>
      <c r="B99" t="e" vm="667">
        <v>#VALUE!</v>
      </c>
      <c r="C99">
        <v>4.26</v>
      </c>
      <c r="E99" t="e" vm="668">
        <v>#VALUE!</v>
      </c>
      <c r="F99">
        <v>10.77</v>
      </c>
      <c r="H99" t="e" vm="669">
        <v>#VALUE!</v>
      </c>
      <c r="I99">
        <v>48.29</v>
      </c>
      <c r="K99" t="e" vm="670">
        <v>#VALUE!</v>
      </c>
      <c r="L99">
        <v>493.5</v>
      </c>
      <c r="N99" t="e" vm="671">
        <v>#VALUE!</v>
      </c>
      <c r="O99">
        <v>984.6</v>
      </c>
      <c r="Q99" t="e" vm="672">
        <v>#VALUE!</v>
      </c>
      <c r="R99">
        <v>2084</v>
      </c>
      <c r="T99" t="e" vm="673">
        <v>#VALUE!</v>
      </c>
      <c r="U99">
        <v>5387</v>
      </c>
    </row>
    <row r="100" spans="1:21">
      <c r="A100" s="73"/>
      <c r="B100" t="e" vm="674">
        <v>#VALUE!</v>
      </c>
      <c r="C100">
        <v>4.29</v>
      </c>
      <c r="E100" t="e" vm="675">
        <v>#VALUE!</v>
      </c>
      <c r="F100">
        <v>11.36</v>
      </c>
      <c r="H100" t="e" vm="676">
        <v>#VALUE!</v>
      </c>
      <c r="I100">
        <v>50.67</v>
      </c>
      <c r="K100" t="e" vm="677">
        <v>#VALUE!</v>
      </c>
      <c r="L100">
        <v>505.3</v>
      </c>
      <c r="N100" t="e" vm="678">
        <v>#VALUE!</v>
      </c>
      <c r="O100">
        <v>883.1</v>
      </c>
      <c r="Q100" t="e" vm="679">
        <v>#VALUE!</v>
      </c>
      <c r="R100">
        <v>2050</v>
      </c>
      <c r="T100" t="e" vm="680">
        <v>#VALUE!</v>
      </c>
      <c r="U100">
        <v>5408</v>
      </c>
    </row>
    <row r="101" spans="1:21">
      <c r="A101" s="73"/>
      <c r="B101" t="e" vm="681">
        <v>#VALUE!</v>
      </c>
      <c r="C101">
        <v>4.29</v>
      </c>
      <c r="E101" t="e" vm="682">
        <v>#VALUE!</v>
      </c>
      <c r="F101">
        <v>11.28</v>
      </c>
      <c r="H101" t="e" vm="683">
        <v>#VALUE!</v>
      </c>
      <c r="I101">
        <v>49.99</v>
      </c>
      <c r="K101" t="e" vm="684">
        <v>#VALUE!</v>
      </c>
      <c r="L101">
        <v>488.2</v>
      </c>
      <c r="N101" t="e" vm="685">
        <v>#VALUE!</v>
      </c>
      <c r="O101">
        <v>974.3</v>
      </c>
      <c r="Q101" t="e" vm="686">
        <v>#VALUE!</v>
      </c>
      <c r="R101">
        <v>2169</v>
      </c>
      <c r="T101" t="e" vm="687">
        <v>#VALUE!</v>
      </c>
      <c r="U101">
        <v>5534</v>
      </c>
    </row>
    <row r="102" spans="1:21">
      <c r="A102" s="73"/>
      <c r="B102" t="e" vm="688">
        <v>#VALUE!</v>
      </c>
      <c r="C102">
        <v>4.29</v>
      </c>
      <c r="E102" t="e" vm="689">
        <v>#VALUE!</v>
      </c>
      <c r="F102">
        <v>11.26</v>
      </c>
      <c r="H102" t="e" vm="690">
        <v>#VALUE!</v>
      </c>
      <c r="I102">
        <v>50.71</v>
      </c>
      <c r="K102" t="e" vm="691">
        <v>#VALUE!</v>
      </c>
      <c r="L102">
        <v>504</v>
      </c>
      <c r="N102" t="e" vm="692">
        <v>#VALUE!</v>
      </c>
      <c r="O102">
        <v>999.2</v>
      </c>
      <c r="Q102" t="e" vm="693">
        <v>#VALUE!</v>
      </c>
      <c r="R102">
        <v>2221</v>
      </c>
      <c r="T102" t="e" vm="694">
        <v>#VALUE!</v>
      </c>
      <c r="U102">
        <v>5680</v>
      </c>
    </row>
    <row r="103" spans="1:21">
      <c r="A103" s="73"/>
      <c r="B103" t="e" vm="695">
        <v>#VALUE!</v>
      </c>
      <c r="C103">
        <v>4.33</v>
      </c>
      <c r="E103" t="e" vm="696">
        <v>#VALUE!</v>
      </c>
      <c r="F103">
        <v>11.49</v>
      </c>
      <c r="H103" t="e" vm="697">
        <v>#VALUE!</v>
      </c>
      <c r="I103">
        <v>50.99</v>
      </c>
      <c r="K103" t="e" vm="698">
        <v>#VALUE!</v>
      </c>
      <c r="L103">
        <v>509.7</v>
      </c>
      <c r="N103" t="e" vm="699">
        <v>#VALUE!</v>
      </c>
      <c r="O103">
        <v>999.7</v>
      </c>
      <c r="Q103" t="e" vm="700">
        <v>#VALUE!</v>
      </c>
      <c r="R103">
        <v>2243</v>
      </c>
      <c r="T103" t="e" vm="701">
        <v>#VALUE!</v>
      </c>
      <c r="U103">
        <v>5684</v>
      </c>
    </row>
    <row r="104" spans="1:21">
      <c r="A104" s="73"/>
      <c r="B104" t="e" vm="702">
        <v>#VALUE!</v>
      </c>
      <c r="C104">
        <v>4.3899999999999997</v>
      </c>
      <c r="E104" t="e" vm="703">
        <v>#VALUE!</v>
      </c>
      <c r="F104">
        <v>11.55</v>
      </c>
      <c r="H104" t="e" vm="704">
        <v>#VALUE!</v>
      </c>
      <c r="I104">
        <v>50.63</v>
      </c>
      <c r="K104" t="e" vm="705">
        <v>#VALUE!</v>
      </c>
      <c r="L104">
        <v>504.5</v>
      </c>
      <c r="N104" t="e" vm="706">
        <v>#VALUE!</v>
      </c>
      <c r="O104">
        <v>1004</v>
      </c>
      <c r="Q104" t="e" vm="707">
        <v>#VALUE!</v>
      </c>
      <c r="R104">
        <v>2249</v>
      </c>
      <c r="T104" t="e" vm="708">
        <v>#VALUE!</v>
      </c>
      <c r="U104">
        <v>5554</v>
      </c>
    </row>
    <row r="105" spans="1:21">
      <c r="A105" s="73"/>
      <c r="B105" t="e" vm="709">
        <v>#VALUE!</v>
      </c>
      <c r="C105">
        <v>4.34</v>
      </c>
      <c r="E105" t="e" vm="710">
        <v>#VALUE!</v>
      </c>
      <c r="F105">
        <v>11.44</v>
      </c>
      <c r="H105" t="e" vm="711">
        <v>#VALUE!</v>
      </c>
      <c r="I105">
        <v>50.98</v>
      </c>
      <c r="K105" t="e" vm="712">
        <v>#VALUE!</v>
      </c>
      <c r="L105">
        <v>503.3</v>
      </c>
      <c r="N105" t="e" vm="713">
        <v>#VALUE!</v>
      </c>
      <c r="O105">
        <v>1000</v>
      </c>
      <c r="Q105" t="e" vm="714">
        <v>#VALUE!</v>
      </c>
      <c r="R105">
        <v>2255</v>
      </c>
      <c r="T105" t="e" vm="715">
        <v>#VALUE!</v>
      </c>
      <c r="U105">
        <v>5497</v>
      </c>
    </row>
    <row r="106" spans="1:21">
      <c r="A106" s="73"/>
      <c r="B106" t="e" vm="716">
        <v>#VALUE!</v>
      </c>
      <c r="C106">
        <v>4.3899999999999997</v>
      </c>
      <c r="E106" t="e" vm="717">
        <v>#VALUE!</v>
      </c>
      <c r="F106">
        <v>10.99</v>
      </c>
      <c r="H106" t="e" vm="718">
        <v>#VALUE!</v>
      </c>
      <c r="I106">
        <v>50.95</v>
      </c>
      <c r="K106" t="e" vm="719">
        <v>#VALUE!</v>
      </c>
      <c r="L106">
        <v>504.4</v>
      </c>
      <c r="N106" t="e" vm="720">
        <v>#VALUE!</v>
      </c>
      <c r="O106">
        <v>999.9</v>
      </c>
      <c r="Q106" t="e" vm="721">
        <v>#VALUE!</v>
      </c>
      <c r="R106">
        <v>2249</v>
      </c>
      <c r="T106" t="e" vm="722">
        <v>#VALUE!</v>
      </c>
      <c r="U106">
        <v>5398</v>
      </c>
    </row>
    <row r="107" spans="1:21">
      <c r="A107" s="73"/>
      <c r="B107" t="e" vm="723">
        <v>#VALUE!</v>
      </c>
      <c r="C107">
        <v>4.54</v>
      </c>
      <c r="E107" t="e" vm="724">
        <v>#VALUE!</v>
      </c>
      <c r="F107">
        <v>11.32</v>
      </c>
      <c r="H107" t="e" vm="725">
        <v>#VALUE!</v>
      </c>
      <c r="I107">
        <v>49.15</v>
      </c>
      <c r="K107" t="e" vm="726">
        <v>#VALUE!</v>
      </c>
      <c r="L107">
        <v>512.9</v>
      </c>
      <c r="N107" t="e" vm="727">
        <v>#VALUE!</v>
      </c>
      <c r="O107">
        <v>1005</v>
      </c>
      <c r="Q107" t="e" vm="728">
        <v>#VALUE!</v>
      </c>
      <c r="R107">
        <v>2245</v>
      </c>
      <c r="T107" t="e" vm="729">
        <v>#VALUE!</v>
      </c>
      <c r="U107">
        <v>5351</v>
      </c>
    </row>
    <row r="108" spans="1:21">
      <c r="A108" s="73"/>
      <c r="B108" t="e" vm="730">
        <v>#VALUE!</v>
      </c>
      <c r="C108">
        <v>4.53</v>
      </c>
      <c r="E108" t="e" vm="731">
        <v>#VALUE!</v>
      </c>
      <c r="F108">
        <v>11.3</v>
      </c>
      <c r="H108" t="e" vm="732">
        <v>#VALUE!</v>
      </c>
      <c r="I108">
        <v>51.31</v>
      </c>
      <c r="K108" t="e" vm="733">
        <v>#VALUE!</v>
      </c>
      <c r="L108">
        <v>512</v>
      </c>
      <c r="N108" t="e" vm="734">
        <v>#VALUE!</v>
      </c>
      <c r="O108">
        <v>1013</v>
      </c>
      <c r="Q108" t="e" vm="735">
        <v>#VALUE!</v>
      </c>
      <c r="R108">
        <v>2257</v>
      </c>
      <c r="T108" t="e" vm="736">
        <v>#VALUE!</v>
      </c>
      <c r="U108">
        <v>5273</v>
      </c>
    </row>
    <row r="109" spans="1:21">
      <c r="A109" s="73"/>
      <c r="B109" t="e" vm="737">
        <v>#VALUE!</v>
      </c>
      <c r="C109">
        <v>4.4000000000000004</v>
      </c>
      <c r="E109" t="e" vm="738">
        <v>#VALUE!</v>
      </c>
      <c r="F109">
        <v>11.09</v>
      </c>
      <c r="H109" t="e" vm="739">
        <v>#VALUE!</v>
      </c>
      <c r="I109">
        <v>51.28</v>
      </c>
      <c r="K109" t="e" vm="740">
        <v>#VALUE!</v>
      </c>
      <c r="L109">
        <v>490.9</v>
      </c>
      <c r="N109" t="e" vm="741">
        <v>#VALUE!</v>
      </c>
      <c r="O109">
        <v>1019</v>
      </c>
      <c r="Q109" t="e" vm="742">
        <v>#VALUE!</v>
      </c>
      <c r="R109">
        <v>2249</v>
      </c>
      <c r="T109" t="e" vm="743">
        <v>#VALUE!</v>
      </c>
      <c r="U109">
        <v>5267</v>
      </c>
    </row>
    <row r="110" spans="1:21">
      <c r="A110" s="73"/>
      <c r="B110" t="e" vm="744">
        <v>#VALUE!</v>
      </c>
      <c r="C110">
        <v>4.2</v>
      </c>
      <c r="E110" t="e" vm="745">
        <v>#VALUE!</v>
      </c>
      <c r="F110">
        <v>11.14</v>
      </c>
      <c r="H110" t="e" vm="746">
        <v>#VALUE!</v>
      </c>
      <c r="I110">
        <v>50.69</v>
      </c>
      <c r="K110" t="e" vm="747">
        <v>#VALUE!</v>
      </c>
      <c r="L110">
        <v>489.5</v>
      </c>
      <c r="N110" t="e" vm="748">
        <v>#VALUE!</v>
      </c>
      <c r="O110">
        <v>1022</v>
      </c>
      <c r="Q110" t="e" vm="749">
        <v>#VALUE!</v>
      </c>
      <c r="R110">
        <v>2270</v>
      </c>
      <c r="T110" t="e" vm="750">
        <v>#VALUE!</v>
      </c>
      <c r="U110">
        <v>5206</v>
      </c>
    </row>
    <row r="111" spans="1:21">
      <c r="A111" s="73"/>
      <c r="B111" t="e" vm="751">
        <v>#VALUE!</v>
      </c>
      <c r="C111">
        <v>4.18</v>
      </c>
      <c r="E111" t="e" vm="752">
        <v>#VALUE!</v>
      </c>
      <c r="F111">
        <v>11.21</v>
      </c>
      <c r="H111" t="e" vm="753">
        <v>#VALUE!</v>
      </c>
      <c r="I111">
        <v>50.92</v>
      </c>
      <c r="K111" t="e" vm="754">
        <v>#VALUE!</v>
      </c>
      <c r="L111">
        <v>489.2</v>
      </c>
      <c r="N111" t="e" vm="755">
        <v>#VALUE!</v>
      </c>
      <c r="O111">
        <v>1030</v>
      </c>
      <c r="Q111" t="e" vm="756">
        <v>#VALUE!</v>
      </c>
      <c r="R111">
        <v>2294</v>
      </c>
      <c r="T111" t="e" vm="757">
        <v>#VALUE!</v>
      </c>
      <c r="U111">
        <v>5198</v>
      </c>
    </row>
    <row r="112" spans="1:21">
      <c r="A112" s="73"/>
      <c r="B112" t="e" vm="758">
        <v>#VALUE!</v>
      </c>
      <c r="C112">
        <v>4.13</v>
      </c>
      <c r="E112" t="e" vm="759">
        <v>#VALUE!</v>
      </c>
      <c r="F112">
        <v>11.21</v>
      </c>
      <c r="H112" t="e" vm="760">
        <v>#VALUE!</v>
      </c>
      <c r="I112">
        <v>49.2</v>
      </c>
      <c r="K112" t="e" vm="761">
        <v>#VALUE!</v>
      </c>
      <c r="L112">
        <v>487</v>
      </c>
      <c r="N112" t="e" vm="762">
        <v>#VALUE!</v>
      </c>
      <c r="O112">
        <v>1007</v>
      </c>
      <c r="Q112" t="e" vm="763">
        <v>#VALUE!</v>
      </c>
      <c r="R112">
        <v>2215</v>
      </c>
      <c r="T112" t="e" vm="764">
        <v>#VALUE!</v>
      </c>
      <c r="U112">
        <v>5190</v>
      </c>
    </row>
    <row r="113" spans="1:21">
      <c r="A113" s="73"/>
      <c r="B113" t="e" vm="765">
        <v>#VALUE!</v>
      </c>
      <c r="C113">
        <v>4.2</v>
      </c>
      <c r="E113" t="e" vm="766">
        <v>#VALUE!</v>
      </c>
      <c r="F113">
        <v>11.78</v>
      </c>
      <c r="H113" t="e" vm="767">
        <v>#VALUE!</v>
      </c>
      <c r="I113">
        <v>53.05</v>
      </c>
      <c r="K113" t="e" vm="768">
        <v>#VALUE!</v>
      </c>
      <c r="L113">
        <v>500.2</v>
      </c>
      <c r="N113" t="e" vm="769">
        <v>#VALUE!</v>
      </c>
      <c r="O113">
        <v>1142</v>
      </c>
      <c r="Q113" t="e" vm="770">
        <v>#VALUE!</v>
      </c>
      <c r="R113">
        <v>2398</v>
      </c>
      <c r="T113" t="e" vm="771">
        <v>#VALUE!</v>
      </c>
      <c r="U113">
        <v>5256</v>
      </c>
    </row>
    <row r="114" spans="1:21">
      <c r="A114" s="73"/>
      <c r="B114" t="e" vm="772">
        <v>#VALUE!</v>
      </c>
      <c r="C114">
        <v>4.1399999999999997</v>
      </c>
      <c r="E114" t="e" vm="773">
        <v>#VALUE!</v>
      </c>
      <c r="F114">
        <v>11.82</v>
      </c>
      <c r="H114" t="e" vm="774">
        <v>#VALUE!</v>
      </c>
      <c r="I114">
        <v>52.99</v>
      </c>
      <c r="K114" t="e" vm="775">
        <v>#VALUE!</v>
      </c>
      <c r="L114">
        <v>500.7</v>
      </c>
      <c r="N114" t="e" vm="776">
        <v>#VALUE!</v>
      </c>
      <c r="O114">
        <v>1237</v>
      </c>
      <c r="Q114" t="e" vm="777">
        <v>#VALUE!</v>
      </c>
      <c r="R114">
        <v>2398</v>
      </c>
      <c r="T114" t="e" vm="778">
        <v>#VALUE!</v>
      </c>
      <c r="U114">
        <v>5266</v>
      </c>
    </row>
    <row r="115" spans="1:21">
      <c r="A115" s="73"/>
      <c r="B115" t="e" vm="779">
        <v>#VALUE!</v>
      </c>
      <c r="C115">
        <v>4.2</v>
      </c>
      <c r="E115" t="e" vm="780">
        <v>#VALUE!</v>
      </c>
      <c r="F115">
        <v>11.86</v>
      </c>
      <c r="H115" t="e" vm="781">
        <v>#VALUE!</v>
      </c>
      <c r="I115">
        <v>52.76</v>
      </c>
      <c r="K115" t="e" vm="782">
        <v>#VALUE!</v>
      </c>
      <c r="L115">
        <v>502.4</v>
      </c>
      <c r="N115" t="e" vm="783">
        <v>#VALUE!</v>
      </c>
      <c r="O115">
        <v>1089</v>
      </c>
      <c r="Q115" t="e" vm="784">
        <v>#VALUE!</v>
      </c>
      <c r="R115">
        <v>2378</v>
      </c>
      <c r="T115" t="e" vm="785">
        <v>#VALUE!</v>
      </c>
      <c r="U115">
        <v>5215</v>
      </c>
    </row>
    <row r="116" spans="1:21">
      <c r="A116" s="73"/>
      <c r="B116" t="e" vm="786">
        <v>#VALUE!</v>
      </c>
      <c r="C116">
        <v>4.1900000000000004</v>
      </c>
      <c r="E116" t="e" vm="787">
        <v>#VALUE!</v>
      </c>
      <c r="F116">
        <v>11.84</v>
      </c>
      <c r="H116" t="e" vm="788">
        <v>#VALUE!</v>
      </c>
      <c r="I116">
        <v>52.51</v>
      </c>
      <c r="K116" t="e" vm="789">
        <v>#VALUE!</v>
      </c>
      <c r="L116">
        <v>498.4</v>
      </c>
      <c r="N116" t="e" vm="790">
        <v>#VALUE!</v>
      </c>
      <c r="O116">
        <v>1004</v>
      </c>
      <c r="Q116" t="e" vm="791">
        <v>#VALUE!</v>
      </c>
      <c r="R116">
        <v>2288</v>
      </c>
      <c r="T116" t="e" vm="792">
        <v>#VALUE!</v>
      </c>
      <c r="U116">
        <v>5210</v>
      </c>
    </row>
    <row r="117" spans="1:21">
      <c r="A117" s="73"/>
      <c r="B117" t="e" vm="793">
        <v>#VALUE!</v>
      </c>
      <c r="C117">
        <v>4.17</v>
      </c>
      <c r="E117" t="e" vm="794">
        <v>#VALUE!</v>
      </c>
      <c r="F117">
        <v>11.86</v>
      </c>
      <c r="H117" t="e" vm="795">
        <v>#VALUE!</v>
      </c>
      <c r="I117">
        <v>52.61</v>
      </c>
      <c r="K117" t="e" vm="796">
        <v>#VALUE!</v>
      </c>
      <c r="L117">
        <v>493.7</v>
      </c>
      <c r="N117" t="e" vm="797">
        <v>#VALUE!</v>
      </c>
      <c r="O117">
        <v>1004</v>
      </c>
      <c r="Q117" t="e" vm="798">
        <v>#VALUE!</v>
      </c>
      <c r="R117">
        <v>2291</v>
      </c>
      <c r="T117" t="e" vm="799">
        <v>#VALUE!</v>
      </c>
      <c r="U117">
        <v>5226</v>
      </c>
    </row>
    <row r="118" spans="1:21">
      <c r="A118" s="73"/>
      <c r="B118" t="e" vm="800">
        <v>#VALUE!</v>
      </c>
      <c r="C118">
        <v>4.16</v>
      </c>
      <c r="E118" t="e" vm="801">
        <v>#VALUE!</v>
      </c>
      <c r="F118">
        <v>11.92</v>
      </c>
      <c r="H118" t="e" vm="802">
        <v>#VALUE!</v>
      </c>
      <c r="I118">
        <v>52.92</v>
      </c>
      <c r="K118" t="e" vm="803">
        <v>#VALUE!</v>
      </c>
      <c r="L118">
        <v>487.6</v>
      </c>
      <c r="N118" t="e" vm="804">
        <v>#VALUE!</v>
      </c>
      <c r="O118">
        <v>1012</v>
      </c>
      <c r="Q118" t="e" vm="805">
        <v>#VALUE!</v>
      </c>
      <c r="R118">
        <v>2297</v>
      </c>
      <c r="T118" t="e" vm="806">
        <v>#VALUE!</v>
      </c>
      <c r="U118">
        <v>5227</v>
      </c>
    </row>
    <row r="119" spans="1:21">
      <c r="A119" s="73"/>
      <c r="B119" t="e" vm="807">
        <v>#VALUE!</v>
      </c>
      <c r="C119">
        <v>4.13</v>
      </c>
      <c r="E119" t="e" vm="808">
        <v>#VALUE!</v>
      </c>
      <c r="F119">
        <v>11.79</v>
      </c>
      <c r="H119" t="e" vm="809">
        <v>#VALUE!</v>
      </c>
      <c r="I119">
        <v>52.8</v>
      </c>
      <c r="K119" t="e" vm="810">
        <v>#VALUE!</v>
      </c>
      <c r="L119">
        <v>502.3</v>
      </c>
      <c r="N119" t="e" vm="811">
        <v>#VALUE!</v>
      </c>
      <c r="O119">
        <v>1016</v>
      </c>
      <c r="Q119" t="e" vm="812">
        <v>#VALUE!</v>
      </c>
      <c r="R119">
        <v>2199</v>
      </c>
      <c r="T119" t="e" vm="813">
        <v>#VALUE!</v>
      </c>
      <c r="U119">
        <v>5185</v>
      </c>
    </row>
    <row r="120" spans="1:21">
      <c r="A120" s="73"/>
      <c r="B120" t="e" vm="814">
        <v>#VALUE!</v>
      </c>
      <c r="C120">
        <v>4.0999999999999996</v>
      </c>
      <c r="E120" t="e" vm="815">
        <v>#VALUE!</v>
      </c>
      <c r="F120">
        <v>11.74</v>
      </c>
      <c r="H120" t="e" vm="816">
        <v>#VALUE!</v>
      </c>
      <c r="I120">
        <v>52.9</v>
      </c>
      <c r="K120" t="e" vm="817">
        <v>#VALUE!</v>
      </c>
      <c r="L120">
        <v>487.3</v>
      </c>
      <c r="N120" t="e" vm="818">
        <v>#VALUE!</v>
      </c>
      <c r="O120">
        <v>1006</v>
      </c>
      <c r="Q120" t="e" vm="819">
        <v>#VALUE!</v>
      </c>
      <c r="R120">
        <v>2197</v>
      </c>
      <c r="T120" t="e" vm="820">
        <v>#VALUE!</v>
      </c>
      <c r="U120">
        <v>5097</v>
      </c>
    </row>
    <row r="121" spans="1:21">
      <c r="A121" s="73"/>
      <c r="B121" t="e" vm="821">
        <v>#VALUE!</v>
      </c>
      <c r="C121">
        <v>4.07</v>
      </c>
      <c r="E121" t="e" vm="822">
        <v>#VALUE!</v>
      </c>
      <c r="F121">
        <v>11.84</v>
      </c>
      <c r="H121" t="e" vm="823">
        <v>#VALUE!</v>
      </c>
      <c r="I121">
        <v>52.8</v>
      </c>
      <c r="K121" t="e" vm="824">
        <v>#VALUE!</v>
      </c>
      <c r="L121">
        <v>503.4</v>
      </c>
      <c r="N121" t="e" vm="825">
        <v>#VALUE!</v>
      </c>
      <c r="O121">
        <v>999</v>
      </c>
      <c r="Q121" t="e" vm="826">
        <v>#VALUE!</v>
      </c>
      <c r="R121">
        <v>2177</v>
      </c>
      <c r="T121" t="e" vm="827">
        <v>#VALUE!</v>
      </c>
      <c r="U121">
        <v>5165</v>
      </c>
    </row>
    <row r="122" spans="1:21">
      <c r="A122" s="73"/>
      <c r="B122" t="e" vm="828">
        <v>#VALUE!</v>
      </c>
      <c r="C122">
        <v>4.07</v>
      </c>
      <c r="E122" t="e" vm="829">
        <v>#VALUE!</v>
      </c>
      <c r="F122">
        <v>11.26</v>
      </c>
      <c r="H122" t="e" vm="830">
        <v>#VALUE!</v>
      </c>
      <c r="I122">
        <v>52</v>
      </c>
      <c r="K122" t="e" vm="831">
        <v>#VALUE!</v>
      </c>
      <c r="L122">
        <v>513.1</v>
      </c>
      <c r="N122" t="e" vm="832">
        <v>#VALUE!</v>
      </c>
      <c r="O122">
        <v>977.1</v>
      </c>
      <c r="Q122" t="e" vm="833">
        <v>#VALUE!</v>
      </c>
      <c r="R122">
        <v>2355</v>
      </c>
      <c r="T122" t="e" vm="834">
        <v>#VALUE!</v>
      </c>
      <c r="U122">
        <v>5098</v>
      </c>
    </row>
    <row r="123" spans="1:21">
      <c r="A123" s="73"/>
      <c r="B123" t="e" vm="835">
        <v>#VALUE!</v>
      </c>
      <c r="C123">
        <v>3.99</v>
      </c>
      <c r="E123" t="e" vm="836">
        <v>#VALUE!</v>
      </c>
      <c r="F123">
        <v>11.97</v>
      </c>
      <c r="H123" t="e" vm="837">
        <v>#VALUE!</v>
      </c>
      <c r="I123">
        <v>51.99</v>
      </c>
      <c r="K123" t="e" vm="838">
        <v>#VALUE!</v>
      </c>
      <c r="L123">
        <v>511.8</v>
      </c>
      <c r="N123" t="e" vm="839">
        <v>#VALUE!</v>
      </c>
      <c r="O123">
        <v>969</v>
      </c>
      <c r="Q123" t="e" vm="840">
        <v>#VALUE!</v>
      </c>
      <c r="R123">
        <v>2355</v>
      </c>
      <c r="T123" t="e" vm="841">
        <v>#VALUE!</v>
      </c>
      <c r="U123">
        <v>5089</v>
      </c>
    </row>
    <row r="124" spans="1:21">
      <c r="A124" s="73"/>
      <c r="B124" t="e" vm="842">
        <v>#VALUE!</v>
      </c>
      <c r="C124">
        <v>4.0999999999999996</v>
      </c>
      <c r="E124" t="e" vm="843">
        <v>#VALUE!</v>
      </c>
      <c r="F124">
        <v>11.63</v>
      </c>
      <c r="H124" t="e" vm="844">
        <v>#VALUE!</v>
      </c>
      <c r="I124">
        <v>50.99</v>
      </c>
      <c r="K124" t="e" vm="845">
        <v>#VALUE!</v>
      </c>
      <c r="L124">
        <v>515</v>
      </c>
      <c r="N124" t="e" vm="846">
        <v>#VALUE!</v>
      </c>
      <c r="O124">
        <v>967.7</v>
      </c>
      <c r="Q124" t="e" vm="847">
        <v>#VALUE!</v>
      </c>
      <c r="R124">
        <v>2389</v>
      </c>
      <c r="T124" t="e" vm="848">
        <v>#VALUE!</v>
      </c>
      <c r="U124">
        <v>5071</v>
      </c>
    </row>
    <row r="125" spans="1:21">
      <c r="A125" s="73"/>
      <c r="B125" t="e" vm="849">
        <v>#VALUE!</v>
      </c>
      <c r="C125">
        <v>4.1500000000000004</v>
      </c>
      <c r="E125" t="e" vm="850">
        <v>#VALUE!</v>
      </c>
      <c r="F125">
        <v>11.79</v>
      </c>
      <c r="H125" t="e" vm="851">
        <v>#VALUE!</v>
      </c>
      <c r="I125">
        <v>52.52</v>
      </c>
      <c r="K125" t="e" vm="852">
        <v>#VALUE!</v>
      </c>
      <c r="L125">
        <v>508.8</v>
      </c>
      <c r="N125" t="e" vm="853">
        <v>#VALUE!</v>
      </c>
      <c r="O125">
        <v>967.9</v>
      </c>
      <c r="Q125" t="e" vm="854">
        <v>#VALUE!</v>
      </c>
      <c r="R125">
        <v>2400</v>
      </c>
      <c r="T125" t="e" vm="855">
        <v>#VALUE!</v>
      </c>
      <c r="U125">
        <v>4904</v>
      </c>
    </row>
    <row r="126" spans="1:21">
      <c r="A126" s="73"/>
      <c r="B126" t="e" vm="856">
        <v>#VALUE!</v>
      </c>
      <c r="C126">
        <v>4.1500000000000004</v>
      </c>
      <c r="E126" t="e" vm="857">
        <v>#VALUE!</v>
      </c>
      <c r="F126">
        <v>12.01</v>
      </c>
      <c r="H126" t="e" vm="858">
        <v>#VALUE!</v>
      </c>
      <c r="I126">
        <v>51.77</v>
      </c>
      <c r="K126" t="e" vm="859">
        <v>#VALUE!</v>
      </c>
      <c r="L126">
        <v>526</v>
      </c>
      <c r="N126" t="e" vm="860">
        <v>#VALUE!</v>
      </c>
      <c r="O126">
        <v>967.9</v>
      </c>
      <c r="Q126" t="e" vm="861">
        <v>#VALUE!</v>
      </c>
      <c r="R126">
        <v>2439</v>
      </c>
      <c r="T126" t="e" vm="862">
        <v>#VALUE!</v>
      </c>
      <c r="U126">
        <v>5068</v>
      </c>
    </row>
    <row r="127" spans="1:21">
      <c r="A127" s="73"/>
      <c r="B127" t="e" vm="863">
        <v>#VALUE!</v>
      </c>
      <c r="C127">
        <v>4.07</v>
      </c>
      <c r="E127" t="e" vm="864">
        <v>#VALUE!</v>
      </c>
      <c r="F127">
        <v>12.07</v>
      </c>
      <c r="H127" t="e" vm="865">
        <v>#VALUE!</v>
      </c>
      <c r="I127">
        <v>53.49</v>
      </c>
      <c r="K127" t="e" vm="866">
        <v>#VALUE!</v>
      </c>
      <c r="L127">
        <v>514.79999999999995</v>
      </c>
      <c r="N127" t="e" vm="867">
        <v>#VALUE!</v>
      </c>
      <c r="O127">
        <v>969.9</v>
      </c>
      <c r="Q127" t="e" vm="868">
        <v>#VALUE!</v>
      </c>
      <c r="R127">
        <v>2440</v>
      </c>
      <c r="T127" t="e" vm="869">
        <v>#VALUE!</v>
      </c>
      <c r="U127">
        <v>4992</v>
      </c>
    </row>
    <row r="128" spans="1:21">
      <c r="A128" s="73"/>
      <c r="B128" t="e" vm="870">
        <v>#VALUE!</v>
      </c>
      <c r="C128">
        <v>4.08</v>
      </c>
      <c r="E128" t="e" vm="871">
        <v>#VALUE!</v>
      </c>
      <c r="F128">
        <v>12.1</v>
      </c>
      <c r="H128" t="e" vm="872">
        <v>#VALUE!</v>
      </c>
      <c r="I128">
        <v>51.94</v>
      </c>
      <c r="K128" t="e" vm="873">
        <v>#VALUE!</v>
      </c>
      <c r="L128">
        <v>516.9</v>
      </c>
      <c r="N128" t="e" vm="874">
        <v>#VALUE!</v>
      </c>
      <c r="O128">
        <v>971.3</v>
      </c>
      <c r="Q128" t="e" vm="875">
        <v>#VALUE!</v>
      </c>
      <c r="R128">
        <v>2579</v>
      </c>
      <c r="T128" t="e" vm="876">
        <v>#VALUE!</v>
      </c>
      <c r="U128">
        <v>5094</v>
      </c>
    </row>
    <row r="129" spans="1:21">
      <c r="A129" s="73"/>
      <c r="B129" t="e" vm="877">
        <v>#VALUE!</v>
      </c>
      <c r="C129">
        <v>4.09</v>
      </c>
      <c r="E129" t="e" vm="878">
        <v>#VALUE!</v>
      </c>
      <c r="F129">
        <v>12.05</v>
      </c>
      <c r="H129" t="e" vm="879">
        <v>#VALUE!</v>
      </c>
      <c r="I129">
        <v>53.91</v>
      </c>
      <c r="K129" t="e" vm="880">
        <v>#VALUE!</v>
      </c>
      <c r="L129">
        <v>510.9</v>
      </c>
      <c r="N129" t="e" vm="881">
        <v>#VALUE!</v>
      </c>
      <c r="O129">
        <v>965.1</v>
      </c>
      <c r="Q129" t="e" vm="882">
        <v>#VALUE!</v>
      </c>
      <c r="R129">
        <v>2499</v>
      </c>
      <c r="T129" t="e" vm="883">
        <v>#VALUE!</v>
      </c>
      <c r="U129">
        <v>5099</v>
      </c>
    </row>
    <row r="130" spans="1:21">
      <c r="A130" s="73"/>
      <c r="B130" t="e" vm="884">
        <v>#VALUE!</v>
      </c>
      <c r="C130">
        <v>4.09</v>
      </c>
      <c r="E130" t="e" vm="885">
        <v>#VALUE!</v>
      </c>
      <c r="F130">
        <v>12.18</v>
      </c>
      <c r="H130" t="e" vm="886">
        <v>#VALUE!</v>
      </c>
      <c r="I130">
        <v>52.43</v>
      </c>
      <c r="K130" t="e" vm="887">
        <v>#VALUE!</v>
      </c>
      <c r="L130">
        <v>520.1</v>
      </c>
      <c r="N130" t="e" vm="888">
        <v>#VALUE!</v>
      </c>
      <c r="O130">
        <v>963.9</v>
      </c>
      <c r="Q130" t="e" vm="889">
        <v>#VALUE!</v>
      </c>
      <c r="R130">
        <v>2492</v>
      </c>
      <c r="T130" t="e" vm="890">
        <v>#VALUE!</v>
      </c>
      <c r="U130">
        <v>5099</v>
      </c>
    </row>
    <row r="131" spans="1:21">
      <c r="A131" s="73"/>
      <c r="B131" t="e" vm="891">
        <v>#VALUE!</v>
      </c>
      <c r="C131">
        <v>4.08</v>
      </c>
      <c r="E131" t="e" vm="892">
        <v>#VALUE!</v>
      </c>
      <c r="F131">
        <v>11.21</v>
      </c>
      <c r="H131" t="e" vm="893">
        <v>#VALUE!</v>
      </c>
      <c r="I131">
        <v>49.72</v>
      </c>
      <c r="K131" t="e" vm="894">
        <v>#VALUE!</v>
      </c>
      <c r="L131">
        <v>498.6</v>
      </c>
      <c r="N131" t="e" vm="895">
        <v>#VALUE!</v>
      </c>
      <c r="O131">
        <v>963</v>
      </c>
      <c r="Q131" t="e" vm="896">
        <v>#VALUE!</v>
      </c>
      <c r="R131">
        <v>2476</v>
      </c>
      <c r="T131" t="e" vm="897">
        <v>#VALUE!</v>
      </c>
      <c r="U131">
        <v>5110</v>
      </c>
    </row>
    <row r="132" spans="1:21">
      <c r="A132" s="73"/>
      <c r="B132" t="e" vm="898">
        <v>#VALUE!</v>
      </c>
      <c r="C132">
        <v>4.09</v>
      </c>
      <c r="E132" t="e" vm="899">
        <v>#VALUE!</v>
      </c>
      <c r="F132">
        <v>12.41</v>
      </c>
      <c r="H132" t="e" vm="900">
        <v>#VALUE!</v>
      </c>
      <c r="I132">
        <v>53.95</v>
      </c>
      <c r="K132" t="e" vm="901">
        <v>#VALUE!</v>
      </c>
      <c r="L132">
        <v>520.29999999999995</v>
      </c>
      <c r="N132" t="e" vm="902">
        <v>#VALUE!</v>
      </c>
      <c r="O132">
        <v>967.8</v>
      </c>
      <c r="Q132" t="e" vm="903">
        <v>#VALUE!</v>
      </c>
      <c r="R132">
        <v>2478</v>
      </c>
      <c r="T132" t="e" vm="904">
        <v>#VALUE!</v>
      </c>
      <c r="U132">
        <v>5115</v>
      </c>
    </row>
    <row r="133" spans="1:21">
      <c r="A133" s="73"/>
      <c r="B133" t="e" vm="905">
        <v>#VALUE!</v>
      </c>
      <c r="C133">
        <v>4.0999999999999996</v>
      </c>
      <c r="E133" t="e" vm="906">
        <v>#VALUE!</v>
      </c>
      <c r="F133">
        <v>12.16</v>
      </c>
      <c r="H133" t="e" vm="907">
        <v>#VALUE!</v>
      </c>
      <c r="I133">
        <v>54.42</v>
      </c>
      <c r="K133" t="e" vm="908">
        <v>#VALUE!</v>
      </c>
      <c r="L133">
        <v>534.9</v>
      </c>
      <c r="N133" t="e" vm="909">
        <v>#VALUE!</v>
      </c>
      <c r="O133">
        <v>968.6</v>
      </c>
      <c r="Q133" t="e" vm="910">
        <v>#VALUE!</v>
      </c>
      <c r="R133">
        <v>2482</v>
      </c>
      <c r="T133" t="e" vm="911">
        <v>#VALUE!</v>
      </c>
      <c r="U133">
        <v>5219</v>
      </c>
    </row>
    <row r="134" spans="1:21">
      <c r="A134" s="73"/>
      <c r="B134" t="e" vm="912">
        <v>#VALUE!</v>
      </c>
      <c r="C134">
        <v>4.04</v>
      </c>
      <c r="E134" t="e" vm="913">
        <v>#VALUE!</v>
      </c>
      <c r="F134">
        <v>12.02</v>
      </c>
      <c r="H134" t="e" vm="914">
        <v>#VALUE!</v>
      </c>
      <c r="I134">
        <v>54.48</v>
      </c>
      <c r="K134" t="e" vm="915">
        <v>#VALUE!</v>
      </c>
      <c r="L134">
        <v>520.4</v>
      </c>
      <c r="N134" t="e" vm="916">
        <v>#VALUE!</v>
      </c>
      <c r="O134">
        <v>968.3</v>
      </c>
      <c r="Q134" t="e" vm="917">
        <v>#VALUE!</v>
      </c>
      <c r="R134">
        <v>2495</v>
      </c>
      <c r="T134" t="e" vm="918">
        <v>#VALUE!</v>
      </c>
      <c r="U134">
        <v>5222</v>
      </c>
    </row>
    <row r="135" spans="1:21">
      <c r="A135" s="73"/>
      <c r="B135" t="e" vm="919">
        <v>#VALUE!</v>
      </c>
      <c r="C135">
        <v>4.0999999999999996</v>
      </c>
      <c r="E135" t="e" vm="920">
        <v>#VALUE!</v>
      </c>
      <c r="F135">
        <v>12.82</v>
      </c>
      <c r="H135" t="e" vm="921">
        <v>#VALUE!</v>
      </c>
      <c r="I135">
        <v>54.43</v>
      </c>
      <c r="K135" t="e" vm="922">
        <v>#VALUE!</v>
      </c>
      <c r="L135">
        <v>547.70000000000005</v>
      </c>
      <c r="N135" t="e" vm="923">
        <v>#VALUE!</v>
      </c>
      <c r="O135">
        <v>971</v>
      </c>
      <c r="Q135" t="e" vm="924">
        <v>#VALUE!</v>
      </c>
      <c r="R135">
        <v>2498</v>
      </c>
      <c r="T135" t="e" vm="925">
        <v>#VALUE!</v>
      </c>
      <c r="U135">
        <v>5295</v>
      </c>
    </row>
    <row r="136" spans="1:21">
      <c r="A136" s="73"/>
      <c r="B136" t="e" vm="926">
        <v>#VALUE!</v>
      </c>
      <c r="C136">
        <v>4.2</v>
      </c>
      <c r="E136" t="e" vm="927">
        <v>#VALUE!</v>
      </c>
      <c r="F136">
        <v>13.28</v>
      </c>
      <c r="H136" t="e" vm="928">
        <v>#VALUE!</v>
      </c>
      <c r="I136">
        <v>56.07</v>
      </c>
      <c r="K136" t="e" vm="929">
        <v>#VALUE!</v>
      </c>
      <c r="L136">
        <v>530</v>
      </c>
      <c r="N136" t="e" vm="930">
        <v>#VALUE!</v>
      </c>
      <c r="O136">
        <v>976.4</v>
      </c>
      <c r="Q136" t="e" vm="931">
        <v>#VALUE!</v>
      </c>
      <c r="R136">
        <v>2544</v>
      </c>
      <c r="T136" t="e" vm="932">
        <v>#VALUE!</v>
      </c>
      <c r="U136">
        <v>5387</v>
      </c>
    </row>
    <row r="137" spans="1:21">
      <c r="A137" s="73"/>
      <c r="B137" t="e" vm="933">
        <v>#VALUE!</v>
      </c>
      <c r="C137">
        <v>4.2699999999999996</v>
      </c>
      <c r="E137" t="e" vm="934">
        <v>#VALUE!</v>
      </c>
      <c r="F137">
        <v>13.74</v>
      </c>
      <c r="H137" t="e" vm="935">
        <v>#VALUE!</v>
      </c>
      <c r="I137">
        <v>55.64</v>
      </c>
      <c r="K137" t="e" vm="936">
        <v>#VALUE!</v>
      </c>
      <c r="L137">
        <v>507.1</v>
      </c>
      <c r="N137" t="e" vm="937">
        <v>#VALUE!</v>
      </c>
      <c r="O137">
        <v>980</v>
      </c>
      <c r="Q137" t="e" vm="938">
        <v>#VALUE!</v>
      </c>
      <c r="R137">
        <v>2478</v>
      </c>
      <c r="T137" t="e" vm="939">
        <v>#VALUE!</v>
      </c>
      <c r="U137">
        <v>4973</v>
      </c>
    </row>
    <row r="138" spans="1:21">
      <c r="A138" s="73"/>
      <c r="B138" t="e" vm="940">
        <v>#VALUE!</v>
      </c>
      <c r="C138">
        <v>4.1900000000000004</v>
      </c>
      <c r="E138" t="e" vm="941">
        <v>#VALUE!</v>
      </c>
      <c r="F138">
        <v>13.55</v>
      </c>
      <c r="H138" t="e" vm="942">
        <v>#VALUE!</v>
      </c>
      <c r="I138">
        <v>55.48</v>
      </c>
      <c r="K138" t="e" vm="943">
        <v>#VALUE!</v>
      </c>
      <c r="L138">
        <v>505</v>
      </c>
      <c r="N138" t="e" vm="944">
        <v>#VALUE!</v>
      </c>
      <c r="O138">
        <v>991</v>
      </c>
      <c r="Q138" t="e" vm="945">
        <v>#VALUE!</v>
      </c>
      <c r="R138">
        <v>2499</v>
      </c>
      <c r="T138" t="e" vm="946">
        <v>#VALUE!</v>
      </c>
      <c r="U138">
        <v>4818</v>
      </c>
    </row>
    <row r="139" spans="1:21">
      <c r="A139" s="73"/>
      <c r="B139" t="e" vm="947">
        <v>#VALUE!</v>
      </c>
      <c r="C139">
        <v>4.25</v>
      </c>
      <c r="E139" t="e" vm="948">
        <v>#VALUE!</v>
      </c>
      <c r="F139">
        <v>13.19</v>
      </c>
      <c r="H139" t="e" vm="949">
        <v>#VALUE!</v>
      </c>
      <c r="I139">
        <v>53.61</v>
      </c>
      <c r="K139" t="e" vm="950">
        <v>#VALUE!</v>
      </c>
      <c r="L139">
        <v>506.7</v>
      </c>
      <c r="N139" t="e" vm="951">
        <v>#VALUE!</v>
      </c>
      <c r="O139">
        <v>992</v>
      </c>
      <c r="Q139" t="e" vm="952">
        <v>#VALUE!</v>
      </c>
      <c r="R139">
        <v>2513</v>
      </c>
      <c r="T139" t="e" vm="953">
        <v>#VALUE!</v>
      </c>
      <c r="U139">
        <v>4761</v>
      </c>
    </row>
    <row r="140" spans="1:21">
      <c r="A140" s="73"/>
      <c r="B140" t="e" vm="954">
        <v>#VALUE!</v>
      </c>
      <c r="C140">
        <v>4.17</v>
      </c>
      <c r="E140" t="e" vm="955">
        <v>#VALUE!</v>
      </c>
      <c r="F140">
        <v>14.08</v>
      </c>
      <c r="H140" t="e" vm="956">
        <v>#VALUE!</v>
      </c>
      <c r="I140">
        <v>53.64</v>
      </c>
      <c r="K140" t="e" vm="957">
        <v>#VALUE!</v>
      </c>
      <c r="L140">
        <v>524.70000000000005</v>
      </c>
      <c r="N140" t="e" vm="958">
        <v>#VALUE!</v>
      </c>
      <c r="O140">
        <v>1000</v>
      </c>
      <c r="Q140" t="e" vm="959">
        <v>#VALUE!</v>
      </c>
      <c r="R140">
        <v>2584</v>
      </c>
      <c r="T140" t="e" vm="960">
        <v>#VALUE!</v>
      </c>
      <c r="U140">
        <v>4778</v>
      </c>
    </row>
    <row r="141" spans="1:21">
      <c r="A141" s="73"/>
      <c r="B141" t="e" vm="961">
        <v>#VALUE!</v>
      </c>
      <c r="C141">
        <v>4.22</v>
      </c>
      <c r="E141" t="e" vm="962">
        <v>#VALUE!</v>
      </c>
      <c r="F141">
        <v>13</v>
      </c>
      <c r="H141" t="e" vm="963">
        <v>#VALUE!</v>
      </c>
      <c r="I141">
        <v>55.59</v>
      </c>
      <c r="K141" t="e" vm="964">
        <v>#VALUE!</v>
      </c>
      <c r="L141">
        <v>527</v>
      </c>
      <c r="N141" t="e" vm="965">
        <v>#VALUE!</v>
      </c>
      <c r="O141">
        <v>1039</v>
      </c>
      <c r="Q141" t="e" vm="966">
        <v>#VALUE!</v>
      </c>
      <c r="R141">
        <v>2584</v>
      </c>
      <c r="T141" t="e" vm="967">
        <v>#VALUE!</v>
      </c>
      <c r="U141">
        <v>4744</v>
      </c>
    </row>
    <row r="142" spans="1:21">
      <c r="A142" s="73"/>
      <c r="B142" t="e" vm="968">
        <v>#VALUE!</v>
      </c>
      <c r="C142">
        <v>4.1500000000000004</v>
      </c>
      <c r="E142" t="e" vm="969">
        <v>#VALUE!</v>
      </c>
      <c r="F142">
        <v>12.13</v>
      </c>
      <c r="H142" t="e" vm="970">
        <v>#VALUE!</v>
      </c>
      <c r="I142">
        <v>55</v>
      </c>
      <c r="K142" t="e" vm="971">
        <v>#VALUE!</v>
      </c>
      <c r="L142">
        <v>528.5</v>
      </c>
      <c r="N142" t="e" vm="972">
        <v>#VALUE!</v>
      </c>
      <c r="O142">
        <v>1039</v>
      </c>
      <c r="Q142" t="e" vm="973">
        <v>#VALUE!</v>
      </c>
      <c r="R142">
        <v>2499</v>
      </c>
      <c r="T142" t="e" vm="974">
        <v>#VALUE!</v>
      </c>
      <c r="U142">
        <v>4750</v>
      </c>
    </row>
    <row r="143" spans="1:21">
      <c r="A143" s="73"/>
      <c r="B143" t="e" vm="975">
        <v>#VALUE!</v>
      </c>
      <c r="C143">
        <v>4.1100000000000003</v>
      </c>
      <c r="E143" t="e" vm="976">
        <v>#VALUE!</v>
      </c>
      <c r="F143">
        <v>12.16</v>
      </c>
      <c r="H143" t="e" vm="977">
        <v>#VALUE!</v>
      </c>
      <c r="I143">
        <v>53.6</v>
      </c>
      <c r="K143" t="e" vm="978">
        <v>#VALUE!</v>
      </c>
      <c r="L143">
        <v>531.4</v>
      </c>
      <c r="N143" t="e" vm="979">
        <v>#VALUE!</v>
      </c>
      <c r="O143">
        <v>990.2</v>
      </c>
      <c r="Q143" t="e" vm="980">
        <v>#VALUE!</v>
      </c>
      <c r="R143">
        <v>2476</v>
      </c>
      <c r="T143" t="e" vm="981">
        <v>#VALUE!</v>
      </c>
      <c r="U143">
        <v>4780</v>
      </c>
    </row>
    <row r="144" spans="1:21">
      <c r="A144" s="73"/>
      <c r="B144" t="e" vm="982">
        <v>#VALUE!</v>
      </c>
      <c r="C144">
        <v>4.16</v>
      </c>
      <c r="E144" t="e" vm="983">
        <v>#VALUE!</v>
      </c>
      <c r="F144">
        <v>12.16</v>
      </c>
      <c r="H144" t="e" vm="984">
        <v>#VALUE!</v>
      </c>
      <c r="I144">
        <v>53.78</v>
      </c>
      <c r="K144" t="e" vm="985">
        <v>#VALUE!</v>
      </c>
      <c r="L144">
        <v>534.79999999999995</v>
      </c>
      <c r="N144" t="e" vm="986">
        <v>#VALUE!</v>
      </c>
      <c r="O144">
        <v>995.7</v>
      </c>
      <c r="Q144" t="e" vm="987">
        <v>#VALUE!</v>
      </c>
      <c r="R144">
        <v>2476</v>
      </c>
      <c r="T144" t="e" vm="988">
        <v>#VALUE!</v>
      </c>
      <c r="U144">
        <v>4979</v>
      </c>
    </row>
    <row r="145" spans="1:21">
      <c r="A145" s="73"/>
      <c r="B145" t="e" vm="989">
        <v>#VALUE!</v>
      </c>
      <c r="C145">
        <v>4.1399999999999997</v>
      </c>
      <c r="E145" t="e" vm="990">
        <v>#VALUE!</v>
      </c>
      <c r="F145">
        <v>12.17</v>
      </c>
      <c r="H145" t="e" vm="991">
        <v>#VALUE!</v>
      </c>
      <c r="I145">
        <v>52</v>
      </c>
      <c r="K145" t="e" vm="992">
        <v>#VALUE!</v>
      </c>
      <c r="L145">
        <v>495.5</v>
      </c>
      <c r="N145" t="e" vm="993">
        <v>#VALUE!</v>
      </c>
      <c r="O145">
        <v>967.2</v>
      </c>
      <c r="Q145" t="e" vm="994">
        <v>#VALUE!</v>
      </c>
      <c r="R145">
        <v>2476</v>
      </c>
      <c r="T145" t="e" vm="995">
        <v>#VALUE!</v>
      </c>
      <c r="U145">
        <v>4496</v>
      </c>
    </row>
    <row r="146" spans="1:21">
      <c r="A146" s="73"/>
      <c r="B146" t="e" vm="996">
        <v>#VALUE!</v>
      </c>
      <c r="C146">
        <v>4.1399999999999997</v>
      </c>
      <c r="E146" t="e" vm="997">
        <v>#VALUE!</v>
      </c>
      <c r="F146">
        <v>12.36</v>
      </c>
      <c r="H146" t="e" vm="998">
        <v>#VALUE!</v>
      </c>
      <c r="I146">
        <v>62.76</v>
      </c>
      <c r="K146" t="e" vm="999">
        <v>#VALUE!</v>
      </c>
      <c r="L146">
        <v>490</v>
      </c>
      <c r="N146" t="e" vm="1000">
        <v>#VALUE!</v>
      </c>
      <c r="O146">
        <v>934</v>
      </c>
      <c r="Q146" t="e" vm="1001">
        <v>#VALUE!</v>
      </c>
      <c r="R146">
        <v>2469</v>
      </c>
      <c r="T146" t="e" vm="1002">
        <v>#VALUE!</v>
      </c>
      <c r="U146">
        <v>4465</v>
      </c>
    </row>
    <row r="147" spans="1:21">
      <c r="A147" s="73"/>
      <c r="B147" t="e" vm="1003">
        <v>#VALUE!</v>
      </c>
      <c r="C147">
        <v>4.21</v>
      </c>
      <c r="E147" t="e" vm="1004">
        <v>#VALUE!</v>
      </c>
      <c r="F147">
        <v>11.5</v>
      </c>
      <c r="H147" t="e" vm="1005">
        <v>#VALUE!</v>
      </c>
      <c r="I147">
        <v>53</v>
      </c>
      <c r="K147" t="e" vm="1006">
        <v>#VALUE!</v>
      </c>
      <c r="L147">
        <v>481.8</v>
      </c>
      <c r="N147" t="e" vm="1007">
        <v>#VALUE!</v>
      </c>
      <c r="O147">
        <v>919.8</v>
      </c>
      <c r="Q147" t="e" vm="1008">
        <v>#VALUE!</v>
      </c>
      <c r="R147">
        <v>2469</v>
      </c>
      <c r="T147" t="e" vm="1009">
        <v>#VALUE!</v>
      </c>
      <c r="U147">
        <v>4450</v>
      </c>
    </row>
    <row r="148" spans="1:21">
      <c r="A148" s="73"/>
      <c r="B148" t="e" vm="1010">
        <v>#VALUE!</v>
      </c>
      <c r="C148">
        <v>4.34</v>
      </c>
      <c r="E148" t="e" vm="1011">
        <v>#VALUE!</v>
      </c>
      <c r="F148">
        <v>11.95</v>
      </c>
      <c r="H148" t="e" vm="1012">
        <v>#VALUE!</v>
      </c>
      <c r="I148">
        <v>52.27</v>
      </c>
      <c r="K148" t="e" vm="1013">
        <v>#VALUE!</v>
      </c>
      <c r="L148">
        <v>492</v>
      </c>
      <c r="N148" t="e" vm="1014">
        <v>#VALUE!</v>
      </c>
      <c r="O148">
        <v>919.4</v>
      </c>
      <c r="Q148" t="e" vm="1015">
        <v>#VALUE!</v>
      </c>
      <c r="R148">
        <v>2472</v>
      </c>
      <c r="T148" t="e" vm="1016">
        <v>#VALUE!</v>
      </c>
      <c r="U148">
        <v>4454</v>
      </c>
    </row>
    <row r="149" spans="1:21">
      <c r="A149" s="73"/>
      <c r="B149" t="e" vm="1017">
        <v>#VALUE!</v>
      </c>
      <c r="C149">
        <v>4.32</v>
      </c>
      <c r="E149" t="e" vm="1018">
        <v>#VALUE!</v>
      </c>
      <c r="F149">
        <v>11.66</v>
      </c>
      <c r="H149" t="e" vm="1019">
        <v>#VALUE!</v>
      </c>
      <c r="I149">
        <v>51.1</v>
      </c>
      <c r="K149" t="e" vm="1020">
        <v>#VALUE!</v>
      </c>
      <c r="L149">
        <v>455.8</v>
      </c>
      <c r="N149" t="e" vm="1021">
        <v>#VALUE!</v>
      </c>
      <c r="O149">
        <v>910.7</v>
      </c>
      <c r="Q149" t="e" vm="1022">
        <v>#VALUE!</v>
      </c>
      <c r="R149">
        <v>2477</v>
      </c>
      <c r="T149" t="e" vm="1023">
        <v>#VALUE!</v>
      </c>
      <c r="U149">
        <v>4458</v>
      </c>
    </row>
    <row r="150" spans="1:21">
      <c r="A150" s="73"/>
      <c r="B150" t="e" vm="1024">
        <v>#VALUE!</v>
      </c>
      <c r="C150">
        <v>4.28</v>
      </c>
      <c r="E150" t="e" vm="1025">
        <v>#VALUE!</v>
      </c>
      <c r="F150">
        <v>11.58</v>
      </c>
      <c r="H150" t="e" vm="1026">
        <v>#VALUE!</v>
      </c>
      <c r="I150">
        <v>51</v>
      </c>
      <c r="K150" t="e" vm="1027">
        <v>#VALUE!</v>
      </c>
      <c r="L150">
        <v>476.3</v>
      </c>
      <c r="N150" t="e" vm="1028">
        <v>#VALUE!</v>
      </c>
      <c r="O150">
        <v>903.9</v>
      </c>
      <c r="Q150" t="e" vm="1029">
        <v>#VALUE!</v>
      </c>
      <c r="R150">
        <v>2563</v>
      </c>
      <c r="T150" t="e" vm="1030">
        <v>#VALUE!</v>
      </c>
      <c r="U150">
        <v>4349</v>
      </c>
    </row>
    <row r="151" spans="1:21">
      <c r="A151" s="73"/>
      <c r="B151" t="e" vm="1031">
        <v>#VALUE!</v>
      </c>
      <c r="C151">
        <v>4.33</v>
      </c>
      <c r="E151" t="e" vm="1032">
        <v>#VALUE!</v>
      </c>
      <c r="F151">
        <v>11</v>
      </c>
      <c r="H151" t="e" vm="1033">
        <v>#VALUE!</v>
      </c>
      <c r="I151">
        <v>51.69</v>
      </c>
      <c r="K151" t="e" vm="1034">
        <v>#VALUE!</v>
      </c>
      <c r="L151">
        <v>495.9</v>
      </c>
      <c r="N151" t="e" vm="1035">
        <v>#VALUE!</v>
      </c>
      <c r="O151">
        <v>903</v>
      </c>
      <c r="Q151" t="e" vm="1036">
        <v>#VALUE!</v>
      </c>
      <c r="R151">
        <v>2519</v>
      </c>
      <c r="T151" t="e" vm="1037">
        <v>#VALUE!</v>
      </c>
      <c r="U151">
        <v>4297</v>
      </c>
    </row>
    <row r="152" spans="1:21">
      <c r="A152" s="73"/>
      <c r="B152" t="e" vm="1038">
        <v>#VALUE!</v>
      </c>
      <c r="C152">
        <v>4.38</v>
      </c>
      <c r="E152" t="e" vm="1039">
        <v>#VALUE!</v>
      </c>
      <c r="F152">
        <v>11.38</v>
      </c>
      <c r="H152" t="e" vm="1040">
        <v>#VALUE!</v>
      </c>
      <c r="I152">
        <v>51.97</v>
      </c>
      <c r="K152" t="e" vm="1041">
        <v>#VALUE!</v>
      </c>
      <c r="L152">
        <v>496</v>
      </c>
      <c r="N152" t="e" vm="1042">
        <v>#VALUE!</v>
      </c>
      <c r="O152">
        <v>907.9</v>
      </c>
      <c r="Q152" t="e" vm="1043">
        <v>#VALUE!</v>
      </c>
      <c r="R152">
        <v>2548</v>
      </c>
      <c r="T152" t="e" vm="1044">
        <v>#VALUE!</v>
      </c>
      <c r="U152">
        <v>4295</v>
      </c>
    </row>
    <row r="153" spans="1:21">
      <c r="A153" s="73"/>
      <c r="B153" t="e" vm="1045">
        <v>#VALUE!</v>
      </c>
      <c r="C153">
        <v>4.46</v>
      </c>
      <c r="E153" t="e" vm="1046">
        <v>#VALUE!</v>
      </c>
      <c r="F153">
        <v>11.02</v>
      </c>
      <c r="H153" t="e" vm="1047">
        <v>#VALUE!</v>
      </c>
      <c r="I153">
        <v>51.04</v>
      </c>
      <c r="K153" t="e" vm="1048">
        <v>#VALUE!</v>
      </c>
      <c r="L153">
        <v>498</v>
      </c>
      <c r="N153" t="e" vm="1049">
        <v>#VALUE!</v>
      </c>
      <c r="O153">
        <v>893.1</v>
      </c>
      <c r="Q153" t="e" vm="1050">
        <v>#VALUE!</v>
      </c>
      <c r="R153">
        <v>2500</v>
      </c>
      <c r="T153" t="e" vm="1051">
        <v>#VALUE!</v>
      </c>
      <c r="U153">
        <v>4247</v>
      </c>
    </row>
    <row r="154" spans="1:21">
      <c r="A154" s="73"/>
      <c r="B154" t="e" vm="1052">
        <v>#VALUE!</v>
      </c>
      <c r="C154">
        <v>4.5599999999999996</v>
      </c>
      <c r="E154" t="e" vm="1053">
        <v>#VALUE!</v>
      </c>
      <c r="F154">
        <v>11.2</v>
      </c>
      <c r="H154" t="e" vm="1054">
        <v>#VALUE!</v>
      </c>
      <c r="I154">
        <v>52.01</v>
      </c>
      <c r="K154" t="e" vm="1055">
        <v>#VALUE!</v>
      </c>
      <c r="L154">
        <v>490</v>
      </c>
      <c r="N154" t="e" vm="1056">
        <v>#VALUE!</v>
      </c>
      <c r="O154">
        <v>913.9</v>
      </c>
      <c r="Q154" t="e" vm="1057">
        <v>#VALUE!</v>
      </c>
      <c r="R154">
        <v>2575</v>
      </c>
      <c r="T154" t="e" vm="1058">
        <v>#VALUE!</v>
      </c>
      <c r="U154">
        <v>4246</v>
      </c>
    </row>
    <row r="155" spans="1:21">
      <c r="A155" s="73"/>
      <c r="B155" t="e" vm="1059">
        <v>#VALUE!</v>
      </c>
      <c r="C155">
        <v>4.38</v>
      </c>
      <c r="E155" t="e" vm="1060">
        <v>#VALUE!</v>
      </c>
      <c r="F155">
        <v>11.88</v>
      </c>
      <c r="H155" t="e" vm="1061">
        <v>#VALUE!</v>
      </c>
      <c r="I155">
        <v>51.28</v>
      </c>
      <c r="K155" t="e" vm="1062">
        <v>#VALUE!</v>
      </c>
      <c r="L155">
        <v>495</v>
      </c>
      <c r="N155" t="e" vm="1063">
        <v>#VALUE!</v>
      </c>
      <c r="O155">
        <v>948</v>
      </c>
      <c r="Q155" t="e" vm="1064">
        <v>#VALUE!</v>
      </c>
      <c r="R155">
        <v>2580</v>
      </c>
      <c r="T155" t="e" vm="1065">
        <v>#VALUE!</v>
      </c>
      <c r="U155">
        <v>4235</v>
      </c>
    </row>
    <row r="156" spans="1:21">
      <c r="A156" s="73"/>
      <c r="B156" t="e" vm="1066">
        <v>#VALUE!</v>
      </c>
      <c r="C156">
        <v>4.4400000000000004</v>
      </c>
      <c r="E156" t="e" vm="1067">
        <v>#VALUE!</v>
      </c>
      <c r="F156">
        <v>11.86</v>
      </c>
      <c r="H156" t="e" vm="1068">
        <v>#VALUE!</v>
      </c>
      <c r="I156">
        <v>51.22</v>
      </c>
      <c r="K156" t="e" vm="1069">
        <v>#VALUE!</v>
      </c>
      <c r="L156">
        <v>491.8</v>
      </c>
      <c r="N156" t="e" vm="1070">
        <v>#VALUE!</v>
      </c>
      <c r="O156">
        <v>965.5</v>
      </c>
      <c r="Q156" t="e" vm="1071">
        <v>#VALUE!</v>
      </c>
      <c r="R156">
        <v>2588</v>
      </c>
      <c r="T156" t="e" vm="1072">
        <v>#VALUE!</v>
      </c>
      <c r="U156">
        <v>4219</v>
      </c>
    </row>
    <row r="157" spans="1:21">
      <c r="A157" s="73"/>
      <c r="B157" t="e" vm="1073">
        <v>#VALUE!</v>
      </c>
      <c r="C157">
        <v>4.4000000000000004</v>
      </c>
      <c r="E157" t="e" vm="1074">
        <v>#VALUE!</v>
      </c>
      <c r="F157">
        <v>11.83</v>
      </c>
      <c r="H157" t="e" vm="1075">
        <v>#VALUE!</v>
      </c>
      <c r="I157">
        <v>51.28</v>
      </c>
      <c r="K157" t="e" vm="1076">
        <v>#VALUE!</v>
      </c>
      <c r="L157">
        <v>497.1</v>
      </c>
      <c r="N157" t="e" vm="1077">
        <v>#VALUE!</v>
      </c>
      <c r="O157">
        <v>976.1</v>
      </c>
      <c r="Q157" t="e" vm="1078">
        <v>#VALUE!</v>
      </c>
      <c r="R157">
        <v>2593</v>
      </c>
      <c r="T157" t="e" vm="1079">
        <v>#VALUE!</v>
      </c>
      <c r="U157">
        <v>4246</v>
      </c>
    </row>
    <row r="158" spans="1:21">
      <c r="A158" s="73"/>
      <c r="B158" t="e" vm="1080">
        <v>#VALUE!</v>
      </c>
      <c r="C158">
        <v>4.45</v>
      </c>
      <c r="E158" t="e" vm="1081">
        <v>#VALUE!</v>
      </c>
      <c r="F158">
        <v>11.99</v>
      </c>
      <c r="H158" t="e" vm="1082">
        <v>#VALUE!</v>
      </c>
      <c r="I158">
        <v>51.99</v>
      </c>
      <c r="K158" t="e" vm="1083">
        <v>#VALUE!</v>
      </c>
      <c r="L158">
        <v>494</v>
      </c>
      <c r="N158" t="e" vm="1084">
        <v>#VALUE!</v>
      </c>
      <c r="O158">
        <v>974.5</v>
      </c>
      <c r="Q158" t="e" vm="1085">
        <v>#VALUE!</v>
      </c>
      <c r="R158">
        <v>2587</v>
      </c>
      <c r="T158" t="e" vm="1086">
        <v>#VALUE!</v>
      </c>
      <c r="U158">
        <v>4215</v>
      </c>
    </row>
    <row r="159" spans="1:21">
      <c r="A159" s="73"/>
      <c r="B159" t="e" vm="1087">
        <v>#VALUE!</v>
      </c>
      <c r="C159">
        <v>4.53</v>
      </c>
      <c r="E159" t="e" vm="1088">
        <v>#VALUE!</v>
      </c>
      <c r="F159">
        <v>12.58</v>
      </c>
      <c r="H159" t="e" vm="1089">
        <v>#VALUE!</v>
      </c>
      <c r="I159">
        <v>50.94</v>
      </c>
      <c r="K159" t="e" vm="1090">
        <v>#VALUE!</v>
      </c>
      <c r="L159">
        <v>499</v>
      </c>
      <c r="N159" t="e" vm="1091">
        <v>#VALUE!</v>
      </c>
      <c r="O159">
        <v>947.6</v>
      </c>
      <c r="Q159" t="e" vm="1092">
        <v>#VALUE!</v>
      </c>
      <c r="R159">
        <v>2579</v>
      </c>
      <c r="T159" t="e" vm="1093">
        <v>#VALUE!</v>
      </c>
      <c r="U159">
        <v>4250</v>
      </c>
    </row>
    <row r="160" spans="1:21">
      <c r="A160" s="73"/>
      <c r="B160" t="e" vm="1094">
        <v>#VALUE!</v>
      </c>
      <c r="C160">
        <v>4.66</v>
      </c>
      <c r="E160" t="e" vm="1095">
        <v>#VALUE!</v>
      </c>
      <c r="F160">
        <v>11.15</v>
      </c>
      <c r="H160" t="e" vm="1096">
        <v>#VALUE!</v>
      </c>
      <c r="I160">
        <v>52.45</v>
      </c>
      <c r="K160" t="e" vm="1097">
        <v>#VALUE!</v>
      </c>
      <c r="L160">
        <v>498.8</v>
      </c>
      <c r="N160" t="e" vm="1098">
        <v>#VALUE!</v>
      </c>
      <c r="O160">
        <v>933.4</v>
      </c>
      <c r="Q160" t="e" vm="1099">
        <v>#VALUE!</v>
      </c>
      <c r="R160">
        <v>2499</v>
      </c>
      <c r="T160" t="e" vm="1100">
        <v>#VALUE!</v>
      </c>
      <c r="U160">
        <v>4198</v>
      </c>
    </row>
    <row r="161" spans="1:21">
      <c r="A161" s="73"/>
      <c r="B161" t="e" vm="1101">
        <v>#VALUE!</v>
      </c>
      <c r="C161">
        <v>4.71</v>
      </c>
      <c r="E161" t="e" vm="1102">
        <v>#VALUE!</v>
      </c>
      <c r="F161">
        <v>10.54</v>
      </c>
      <c r="H161" t="e" vm="1103">
        <v>#VALUE!</v>
      </c>
      <c r="I161">
        <v>51.96</v>
      </c>
      <c r="K161" t="e" vm="1104">
        <v>#VALUE!</v>
      </c>
      <c r="L161">
        <v>494</v>
      </c>
      <c r="N161" t="e" vm="1105">
        <v>#VALUE!</v>
      </c>
      <c r="O161">
        <v>936.7</v>
      </c>
      <c r="Q161" t="e" vm="1106">
        <v>#VALUE!</v>
      </c>
      <c r="R161">
        <v>2525</v>
      </c>
      <c r="T161" t="e" vm="1107">
        <v>#VALUE!</v>
      </c>
      <c r="U161">
        <v>4180</v>
      </c>
    </row>
    <row r="162" spans="1:21">
      <c r="A162" s="73"/>
      <c r="B162" t="e" vm="1108">
        <v>#VALUE!</v>
      </c>
      <c r="C162">
        <v>4.75</v>
      </c>
      <c r="E162" t="e" vm="1109">
        <v>#VALUE!</v>
      </c>
      <c r="F162">
        <v>10.26</v>
      </c>
      <c r="H162" t="e" vm="1110">
        <v>#VALUE!</v>
      </c>
      <c r="I162">
        <v>50.72</v>
      </c>
      <c r="K162" t="e" vm="1111">
        <v>#VALUE!</v>
      </c>
      <c r="L162">
        <v>494</v>
      </c>
      <c r="N162" t="e" vm="1112">
        <v>#VALUE!</v>
      </c>
      <c r="O162">
        <v>922</v>
      </c>
      <c r="Q162" t="e" vm="1113">
        <v>#VALUE!</v>
      </c>
      <c r="R162">
        <v>2624</v>
      </c>
      <c r="T162" t="e" vm="1114">
        <v>#VALUE!</v>
      </c>
      <c r="U162">
        <v>4036</v>
      </c>
    </row>
    <row r="163" spans="1:21">
      <c r="A163" s="73"/>
      <c r="B163" t="e" vm="1115">
        <v>#VALUE!</v>
      </c>
      <c r="C163">
        <v>4.5599999999999996</v>
      </c>
      <c r="E163" t="e" vm="1116">
        <v>#VALUE!</v>
      </c>
      <c r="F163">
        <v>10.25</v>
      </c>
      <c r="H163" t="e" vm="1117">
        <v>#VALUE!</v>
      </c>
      <c r="I163">
        <v>52.97</v>
      </c>
      <c r="K163" t="e" vm="1118">
        <v>#VALUE!</v>
      </c>
      <c r="L163">
        <v>504.6</v>
      </c>
      <c r="N163" t="e" vm="1119">
        <v>#VALUE!</v>
      </c>
      <c r="O163">
        <v>897.4</v>
      </c>
      <c r="Q163" t="e" vm="1120">
        <v>#VALUE!</v>
      </c>
      <c r="R163">
        <v>2625</v>
      </c>
      <c r="T163" t="e" vm="1121">
        <v>#VALUE!</v>
      </c>
      <c r="U163">
        <v>4241</v>
      </c>
    </row>
    <row r="164" spans="1:21">
      <c r="A164" s="73"/>
      <c r="B164" t="e" vm="1122">
        <v>#VALUE!</v>
      </c>
      <c r="C164">
        <v>4.47</v>
      </c>
      <c r="E164" t="e" vm="1123">
        <v>#VALUE!</v>
      </c>
      <c r="F164">
        <v>10.119999999999999</v>
      </c>
      <c r="H164" t="e" vm="1124">
        <v>#VALUE!</v>
      </c>
      <c r="I164">
        <v>52.69</v>
      </c>
      <c r="K164" t="e" vm="1125">
        <v>#VALUE!</v>
      </c>
      <c r="L164">
        <v>500</v>
      </c>
      <c r="N164" t="e" vm="1126">
        <v>#VALUE!</v>
      </c>
      <c r="O164">
        <v>886</v>
      </c>
      <c r="Q164" t="e" vm="1127">
        <v>#VALUE!</v>
      </c>
      <c r="R164">
        <v>2614</v>
      </c>
      <c r="T164" t="e" vm="1128">
        <v>#VALUE!</v>
      </c>
      <c r="U164">
        <v>4116</v>
      </c>
    </row>
    <row r="165" spans="1:21">
      <c r="A165" s="73"/>
      <c r="B165" t="e" vm="1129">
        <v>#VALUE!</v>
      </c>
      <c r="C165">
        <v>4.49</v>
      </c>
      <c r="E165" t="e" vm="1130">
        <v>#VALUE!</v>
      </c>
      <c r="F165">
        <v>10.26</v>
      </c>
      <c r="H165" t="e" vm="1131">
        <v>#VALUE!</v>
      </c>
      <c r="I165">
        <v>53.38</v>
      </c>
      <c r="K165" t="e" vm="1132">
        <v>#VALUE!</v>
      </c>
      <c r="L165">
        <v>512</v>
      </c>
      <c r="N165" t="e" vm="1133">
        <v>#VALUE!</v>
      </c>
      <c r="O165">
        <v>897.2</v>
      </c>
      <c r="Q165" t="e" vm="1134">
        <v>#VALUE!</v>
      </c>
      <c r="R165">
        <v>2617</v>
      </c>
      <c r="T165" t="e" vm="1135">
        <v>#VALUE!</v>
      </c>
      <c r="U165">
        <v>3971</v>
      </c>
    </row>
    <row r="166" spans="1:21">
      <c r="A166" s="73"/>
      <c r="B166" t="e" vm="1136">
        <v>#VALUE!</v>
      </c>
      <c r="C166">
        <v>4.55</v>
      </c>
      <c r="E166" t="e" vm="1137">
        <v>#VALUE!</v>
      </c>
      <c r="F166">
        <v>10.37</v>
      </c>
      <c r="H166" t="e" vm="1138">
        <v>#VALUE!</v>
      </c>
      <c r="I166">
        <v>54.33</v>
      </c>
      <c r="K166" t="e" vm="1139">
        <v>#VALUE!</v>
      </c>
      <c r="L166">
        <v>524.70000000000005</v>
      </c>
      <c r="N166" t="e" vm="1140">
        <v>#VALUE!</v>
      </c>
      <c r="O166">
        <v>895.8</v>
      </c>
      <c r="Q166" t="e" vm="1141">
        <v>#VALUE!</v>
      </c>
      <c r="R166">
        <v>2607</v>
      </c>
      <c r="T166" t="e" vm="1142">
        <v>#VALUE!</v>
      </c>
      <c r="U166">
        <v>3984</v>
      </c>
    </row>
    <row r="167" spans="1:21">
      <c r="A167" s="73"/>
      <c r="B167" t="e" vm="1143">
        <v>#VALUE!</v>
      </c>
      <c r="C167">
        <v>5</v>
      </c>
      <c r="E167" t="e" vm="1144">
        <v>#VALUE!</v>
      </c>
      <c r="F167">
        <v>10.58</v>
      </c>
      <c r="H167" t="e" vm="1145">
        <v>#VALUE!</v>
      </c>
      <c r="I167">
        <v>56.65</v>
      </c>
      <c r="K167" t="e" vm="1146">
        <v>#VALUE!</v>
      </c>
      <c r="L167">
        <v>518.1</v>
      </c>
      <c r="N167" t="e" vm="1147">
        <v>#VALUE!</v>
      </c>
      <c r="O167">
        <v>901</v>
      </c>
      <c r="Q167" t="e" vm="1148">
        <v>#VALUE!</v>
      </c>
      <c r="R167">
        <v>2598</v>
      </c>
      <c r="T167" t="e" vm="1149">
        <v>#VALUE!</v>
      </c>
      <c r="U167">
        <v>3990</v>
      </c>
    </row>
    <row r="168" spans="1:21">
      <c r="A168" s="73"/>
      <c r="B168" t="e" vm="1150">
        <v>#VALUE!</v>
      </c>
      <c r="C168">
        <v>4.37</v>
      </c>
      <c r="E168" t="e" vm="1151">
        <v>#VALUE!</v>
      </c>
      <c r="F168">
        <v>10.77</v>
      </c>
      <c r="H168" t="e" vm="1152">
        <v>#VALUE!</v>
      </c>
      <c r="I168">
        <v>57.13</v>
      </c>
      <c r="K168" t="e" vm="1153">
        <v>#VALUE!</v>
      </c>
      <c r="L168">
        <v>522.1</v>
      </c>
      <c r="N168" t="e" vm="1154">
        <v>#VALUE!</v>
      </c>
      <c r="O168">
        <v>899.9</v>
      </c>
      <c r="Q168" t="e" vm="1155">
        <v>#VALUE!</v>
      </c>
      <c r="R168">
        <v>2586</v>
      </c>
      <c r="T168" t="e" vm="1156">
        <v>#VALUE!</v>
      </c>
      <c r="U168">
        <v>3989</v>
      </c>
    </row>
    <row r="169" spans="1:21">
      <c r="A169" s="73"/>
      <c r="B169" t="e" vm="1157">
        <v>#VALUE!</v>
      </c>
      <c r="C169">
        <v>4.3099999999999996</v>
      </c>
      <c r="E169" t="e" vm="1158">
        <v>#VALUE!</v>
      </c>
      <c r="F169">
        <v>10.77</v>
      </c>
      <c r="H169" t="e" vm="1159">
        <v>#VALUE!</v>
      </c>
      <c r="I169">
        <v>60</v>
      </c>
      <c r="K169" t="e" vm="1160">
        <v>#VALUE!</v>
      </c>
      <c r="L169">
        <v>508.4</v>
      </c>
      <c r="N169" t="e" vm="1161">
        <v>#VALUE!</v>
      </c>
      <c r="O169">
        <v>899.5</v>
      </c>
      <c r="Q169" t="e" vm="1162">
        <v>#VALUE!</v>
      </c>
      <c r="R169">
        <v>2548</v>
      </c>
      <c r="T169" t="e" vm="1163">
        <v>#VALUE!</v>
      </c>
      <c r="U169">
        <v>3995</v>
      </c>
    </row>
    <row r="170" spans="1:21">
      <c r="A170" s="73"/>
      <c r="B170" t="e" vm="1164">
        <v>#VALUE!</v>
      </c>
      <c r="C170">
        <v>4.32</v>
      </c>
      <c r="E170" t="e" vm="1165">
        <v>#VALUE!</v>
      </c>
      <c r="F170">
        <v>10.97</v>
      </c>
      <c r="H170" t="e" vm="1166">
        <v>#VALUE!</v>
      </c>
      <c r="I170">
        <v>60</v>
      </c>
      <c r="K170" t="e" vm="1167">
        <v>#VALUE!</v>
      </c>
      <c r="L170">
        <v>507.8</v>
      </c>
      <c r="N170" t="e" vm="1168">
        <v>#VALUE!</v>
      </c>
      <c r="O170">
        <v>903.6</v>
      </c>
      <c r="Q170" t="e" vm="1169">
        <v>#VALUE!</v>
      </c>
      <c r="R170">
        <v>2588</v>
      </c>
      <c r="T170" t="e" vm="1170">
        <v>#VALUE!</v>
      </c>
      <c r="U170">
        <v>4107</v>
      </c>
    </row>
    <row r="171" spans="1:21">
      <c r="A171" s="73"/>
      <c r="B171" t="e" vm="1171">
        <v>#VALUE!</v>
      </c>
      <c r="C171">
        <v>4.1500000000000004</v>
      </c>
      <c r="E171" t="e" vm="1172">
        <v>#VALUE!</v>
      </c>
      <c r="F171">
        <v>10.8</v>
      </c>
      <c r="H171" t="e" vm="1173">
        <v>#VALUE!</v>
      </c>
      <c r="I171">
        <v>51.77</v>
      </c>
      <c r="K171" t="e" vm="1174">
        <v>#VALUE!</v>
      </c>
      <c r="L171">
        <v>510.3</v>
      </c>
      <c r="N171" t="e" vm="1175">
        <v>#VALUE!</v>
      </c>
      <c r="O171">
        <v>902.9</v>
      </c>
      <c r="Q171" t="e" vm="1176">
        <v>#VALUE!</v>
      </c>
      <c r="R171">
        <v>2609</v>
      </c>
      <c r="T171" t="e" vm="1177">
        <v>#VALUE!</v>
      </c>
      <c r="U171">
        <v>4110</v>
      </c>
    </row>
    <row r="172" spans="1:21">
      <c r="A172" s="73"/>
      <c r="B172" t="e" vm="1178">
        <v>#VALUE!</v>
      </c>
      <c r="C172">
        <v>4.0599999999999996</v>
      </c>
      <c r="E172" t="e" vm="1179">
        <v>#VALUE!</v>
      </c>
      <c r="F172">
        <v>10.48</v>
      </c>
      <c r="H172" t="e" vm="1180">
        <v>#VALUE!</v>
      </c>
      <c r="I172">
        <v>51.73</v>
      </c>
      <c r="K172" t="e" vm="1181">
        <v>#VALUE!</v>
      </c>
      <c r="L172">
        <v>540.9</v>
      </c>
      <c r="N172" t="e" vm="1182">
        <v>#VALUE!</v>
      </c>
      <c r="O172">
        <v>903.7</v>
      </c>
      <c r="Q172" t="e" vm="1183">
        <v>#VALUE!</v>
      </c>
      <c r="R172">
        <v>2626</v>
      </c>
      <c r="T172" t="e" vm="1184">
        <v>#VALUE!</v>
      </c>
      <c r="U172">
        <v>4113</v>
      </c>
    </row>
    <row r="173" spans="1:21">
      <c r="A173" s="73"/>
      <c r="B173" t="e" vm="1185">
        <v>#VALUE!</v>
      </c>
      <c r="C173">
        <v>4.18</v>
      </c>
      <c r="E173" t="e" vm="1186">
        <v>#VALUE!</v>
      </c>
      <c r="F173">
        <v>10.32</v>
      </c>
      <c r="H173" t="e" vm="1187">
        <v>#VALUE!</v>
      </c>
      <c r="I173">
        <v>52</v>
      </c>
      <c r="K173" t="e" vm="1188">
        <v>#VALUE!</v>
      </c>
      <c r="L173">
        <v>562.6</v>
      </c>
      <c r="N173" t="e" vm="1189">
        <v>#VALUE!</v>
      </c>
      <c r="O173">
        <v>906.9</v>
      </c>
      <c r="Q173" t="e" vm="1190">
        <v>#VALUE!</v>
      </c>
      <c r="R173">
        <v>2641</v>
      </c>
      <c r="T173" t="e" vm="1191">
        <v>#VALUE!</v>
      </c>
      <c r="U173">
        <v>4061</v>
      </c>
    </row>
    <row r="174" spans="1:21">
      <c r="A174" s="73"/>
      <c r="B174" t="e" vm="1192">
        <v>#VALUE!</v>
      </c>
      <c r="C174">
        <v>4.12</v>
      </c>
      <c r="E174" t="e" vm="1193">
        <v>#VALUE!</v>
      </c>
      <c r="F174">
        <v>10.27</v>
      </c>
      <c r="H174" t="e" vm="1194">
        <v>#VALUE!</v>
      </c>
      <c r="I174">
        <v>51.93</v>
      </c>
      <c r="K174" t="e" vm="1195">
        <v>#VALUE!</v>
      </c>
      <c r="L174">
        <v>592.9</v>
      </c>
      <c r="N174" t="e" vm="1196">
        <v>#VALUE!</v>
      </c>
      <c r="O174">
        <v>909.9</v>
      </c>
      <c r="Q174" t="e" vm="1197">
        <v>#VALUE!</v>
      </c>
      <c r="R174">
        <v>2688</v>
      </c>
      <c r="T174" t="e" vm="1198">
        <v>#VALUE!</v>
      </c>
      <c r="U174">
        <v>4006</v>
      </c>
    </row>
    <row r="175" spans="1:21">
      <c r="A175" s="73"/>
      <c r="B175" t="e" vm="1199">
        <v>#VALUE!</v>
      </c>
      <c r="C175">
        <v>4.08</v>
      </c>
      <c r="E175" t="e" vm="1200">
        <v>#VALUE!</v>
      </c>
      <c r="F175">
        <v>10</v>
      </c>
      <c r="H175" t="e" vm="1201">
        <v>#VALUE!</v>
      </c>
      <c r="I175">
        <v>50.99</v>
      </c>
      <c r="K175" t="e" vm="1202">
        <v>#VALUE!</v>
      </c>
      <c r="L175">
        <v>593.70000000000005</v>
      </c>
      <c r="N175" t="e" vm="1203">
        <v>#VALUE!</v>
      </c>
      <c r="O175">
        <v>936.2</v>
      </c>
      <c r="Q175" t="e" vm="1204">
        <v>#VALUE!</v>
      </c>
      <c r="R175">
        <v>2713</v>
      </c>
      <c r="T175" t="e" vm="1205">
        <v>#VALUE!</v>
      </c>
      <c r="U175">
        <v>4140</v>
      </c>
    </row>
    <row r="176" spans="1:21">
      <c r="A176" s="73"/>
      <c r="B176" t="e" vm="1206">
        <v>#VALUE!</v>
      </c>
      <c r="C176">
        <v>3.99</v>
      </c>
      <c r="E176" t="e" vm="1207">
        <v>#VALUE!</v>
      </c>
      <c r="F176">
        <v>10</v>
      </c>
      <c r="H176" t="e" vm="1208">
        <v>#VALUE!</v>
      </c>
      <c r="I176">
        <v>51.43</v>
      </c>
      <c r="K176" t="e" vm="1209">
        <v>#VALUE!</v>
      </c>
      <c r="L176">
        <v>594.79999999999995</v>
      </c>
      <c r="N176" t="e" vm="1210">
        <v>#VALUE!</v>
      </c>
      <c r="O176">
        <v>940.6</v>
      </c>
      <c r="Q176" t="e" vm="1211">
        <v>#VALUE!</v>
      </c>
      <c r="R176">
        <v>2753</v>
      </c>
      <c r="T176" t="e" vm="1212">
        <v>#VALUE!</v>
      </c>
      <c r="U176">
        <v>4200</v>
      </c>
    </row>
    <row r="177" spans="1:21">
      <c r="A177" s="73"/>
      <c r="B177" t="e" vm="1213">
        <v>#VALUE!</v>
      </c>
      <c r="C177">
        <v>3.95</v>
      </c>
      <c r="E177" t="e" vm="1214">
        <v>#VALUE!</v>
      </c>
      <c r="F177">
        <v>10.24</v>
      </c>
      <c r="H177" t="e" vm="1215">
        <v>#VALUE!</v>
      </c>
      <c r="I177">
        <v>51.63</v>
      </c>
      <c r="K177" t="e" vm="1216">
        <v>#VALUE!</v>
      </c>
      <c r="L177">
        <v>599.9</v>
      </c>
      <c r="N177" t="e" vm="1217">
        <v>#VALUE!</v>
      </c>
      <c r="O177">
        <v>950.7</v>
      </c>
      <c r="Q177" t="e" vm="1218">
        <v>#VALUE!</v>
      </c>
      <c r="R177">
        <v>2795</v>
      </c>
      <c r="T177" t="e" vm="1219">
        <v>#VALUE!</v>
      </c>
      <c r="U177">
        <v>3980</v>
      </c>
    </row>
    <row r="178" spans="1:21">
      <c r="A178" s="73"/>
      <c r="B178" t="e" vm="1220">
        <v>#VALUE!</v>
      </c>
      <c r="C178">
        <v>3.99</v>
      </c>
      <c r="E178" t="e" vm="1221">
        <v>#VALUE!</v>
      </c>
      <c r="F178">
        <v>10.28</v>
      </c>
      <c r="H178" t="e" vm="1222">
        <v>#VALUE!</v>
      </c>
      <c r="I178">
        <v>51.98</v>
      </c>
      <c r="K178" t="e" vm="1223">
        <v>#VALUE!</v>
      </c>
      <c r="L178">
        <v>599.79999999999995</v>
      </c>
      <c r="N178" t="e" vm="1224">
        <v>#VALUE!</v>
      </c>
      <c r="O178">
        <v>955.2</v>
      </c>
      <c r="Q178" t="e" vm="1225">
        <v>#VALUE!</v>
      </c>
      <c r="R178">
        <v>2880</v>
      </c>
      <c r="T178" t="e" vm="1226">
        <v>#VALUE!</v>
      </c>
      <c r="U178">
        <v>4166</v>
      </c>
    </row>
    <row r="179" spans="1:21">
      <c r="A179" s="73"/>
      <c r="B179" t="e" vm="1227">
        <v>#VALUE!</v>
      </c>
      <c r="C179">
        <v>3.98</v>
      </c>
      <c r="E179" t="e" vm="1228">
        <v>#VALUE!</v>
      </c>
      <c r="F179">
        <v>10.33</v>
      </c>
      <c r="H179" t="e" vm="1229">
        <v>#VALUE!</v>
      </c>
      <c r="I179">
        <v>51.42</v>
      </c>
      <c r="K179" t="e" vm="1230">
        <v>#VALUE!</v>
      </c>
      <c r="L179">
        <v>604</v>
      </c>
      <c r="N179" t="e" vm="1231">
        <v>#VALUE!</v>
      </c>
      <c r="O179">
        <v>967.4</v>
      </c>
      <c r="Q179" t="e" vm="1232">
        <v>#VALUE!</v>
      </c>
      <c r="R179">
        <v>2896</v>
      </c>
      <c r="T179" t="e" vm="1233">
        <v>#VALUE!</v>
      </c>
      <c r="U179">
        <v>3918</v>
      </c>
    </row>
    <row r="180" spans="1:21">
      <c r="A180" s="73"/>
      <c r="B180" t="e" vm="1234">
        <v>#VALUE!</v>
      </c>
      <c r="C180">
        <v>3.98</v>
      </c>
      <c r="E180" t="e" vm="1235">
        <v>#VALUE!</v>
      </c>
      <c r="F180">
        <v>10.35</v>
      </c>
      <c r="H180" t="e" vm="1236">
        <v>#VALUE!</v>
      </c>
      <c r="I180">
        <v>50.38</v>
      </c>
      <c r="K180" t="e" vm="1237">
        <v>#VALUE!</v>
      </c>
      <c r="L180">
        <v>609</v>
      </c>
      <c r="N180" t="e" vm="1238">
        <v>#VALUE!</v>
      </c>
      <c r="O180">
        <v>977.6</v>
      </c>
      <c r="Q180" t="e" vm="1239">
        <v>#VALUE!</v>
      </c>
      <c r="R180">
        <v>2951</v>
      </c>
      <c r="T180" t="e" vm="1240">
        <v>#VALUE!</v>
      </c>
      <c r="U180">
        <v>4165</v>
      </c>
    </row>
    <row r="181" spans="1:21">
      <c r="A181" s="73"/>
      <c r="B181" t="e" vm="1241">
        <v>#VALUE!</v>
      </c>
      <c r="C181">
        <v>4</v>
      </c>
      <c r="E181" t="e" vm="1242">
        <v>#VALUE!</v>
      </c>
      <c r="F181">
        <v>10.81</v>
      </c>
      <c r="H181" t="e" vm="1243">
        <v>#VALUE!</v>
      </c>
      <c r="I181">
        <v>51.9</v>
      </c>
      <c r="K181" t="e" vm="1244">
        <v>#VALUE!</v>
      </c>
      <c r="L181">
        <v>607.79999999999995</v>
      </c>
      <c r="N181" t="e" vm="1245">
        <v>#VALUE!</v>
      </c>
      <c r="O181">
        <v>955.5</v>
      </c>
      <c r="Q181" t="e" vm="1246">
        <v>#VALUE!</v>
      </c>
      <c r="R181">
        <v>2892</v>
      </c>
      <c r="T181" t="e" vm="1247">
        <v>#VALUE!</v>
      </c>
      <c r="U181">
        <v>4155</v>
      </c>
    </row>
    <row r="182" spans="1:21">
      <c r="A182" s="73"/>
      <c r="B182" t="e" vm="1248">
        <v>#VALUE!</v>
      </c>
      <c r="C182">
        <v>3.97</v>
      </c>
      <c r="E182" t="e" vm="1249">
        <v>#VALUE!</v>
      </c>
      <c r="F182">
        <v>10.88</v>
      </c>
      <c r="H182" t="e" vm="1250">
        <v>#VALUE!</v>
      </c>
      <c r="I182">
        <v>51.93</v>
      </c>
      <c r="K182" t="e" vm="1251">
        <v>#VALUE!</v>
      </c>
      <c r="L182">
        <v>608.20000000000005</v>
      </c>
      <c r="N182" t="e" vm="1252">
        <v>#VALUE!</v>
      </c>
      <c r="O182">
        <v>992.6</v>
      </c>
      <c r="Q182" t="e" vm="1253">
        <v>#VALUE!</v>
      </c>
      <c r="R182">
        <v>2893</v>
      </c>
      <c r="T182" t="e" vm="1254">
        <v>#VALUE!</v>
      </c>
      <c r="U182">
        <v>4113</v>
      </c>
    </row>
    <row r="183" spans="1:21">
      <c r="A183" s="73"/>
      <c r="B183" t="e" vm="1255">
        <v>#VALUE!</v>
      </c>
      <c r="C183">
        <v>3.96</v>
      </c>
      <c r="E183" t="e" vm="1256">
        <v>#VALUE!</v>
      </c>
      <c r="F183">
        <v>10.97</v>
      </c>
      <c r="H183" t="e" vm="1257">
        <v>#VALUE!</v>
      </c>
      <c r="I183">
        <v>51.99</v>
      </c>
      <c r="K183" t="e" vm="1258">
        <v>#VALUE!</v>
      </c>
      <c r="L183">
        <v>608</v>
      </c>
      <c r="N183" t="e" vm="1259">
        <v>#VALUE!</v>
      </c>
      <c r="O183">
        <v>995</v>
      </c>
      <c r="Q183" t="e" vm="1260">
        <v>#VALUE!</v>
      </c>
      <c r="R183">
        <v>2577</v>
      </c>
      <c r="T183" t="e" vm="1261">
        <v>#VALUE!</v>
      </c>
      <c r="U183">
        <v>3722</v>
      </c>
    </row>
    <row r="184" spans="1:21">
      <c r="A184" s="73"/>
      <c r="B184" t="e" vm="1262">
        <v>#VALUE!</v>
      </c>
      <c r="C184">
        <v>3.93</v>
      </c>
      <c r="E184" t="e" vm="1263">
        <v>#VALUE!</v>
      </c>
      <c r="F184">
        <v>9.99</v>
      </c>
      <c r="H184" t="e" vm="1264">
        <v>#VALUE!</v>
      </c>
      <c r="I184">
        <v>50.9</v>
      </c>
      <c r="K184" t="e" vm="1265">
        <v>#VALUE!</v>
      </c>
      <c r="L184">
        <v>599.9</v>
      </c>
      <c r="N184" t="e" vm="1266">
        <v>#VALUE!</v>
      </c>
      <c r="O184">
        <v>979.8</v>
      </c>
      <c r="Q184" t="e" vm="1267">
        <v>#VALUE!</v>
      </c>
      <c r="R184">
        <v>2649</v>
      </c>
      <c r="T184" t="e" vm="1268">
        <v>#VALUE!</v>
      </c>
      <c r="U184">
        <v>3990</v>
      </c>
    </row>
    <row r="185" spans="1:21">
      <c r="A185" s="73"/>
      <c r="B185" t="e" vm="1269">
        <v>#VALUE!</v>
      </c>
      <c r="C185">
        <v>3.98</v>
      </c>
      <c r="E185" t="e" vm="1270">
        <v>#VALUE!</v>
      </c>
      <c r="F185">
        <v>11.14</v>
      </c>
      <c r="H185" t="e" vm="1271">
        <v>#VALUE!</v>
      </c>
      <c r="I185">
        <v>52.53</v>
      </c>
      <c r="K185" t="e" vm="1272">
        <v>#VALUE!</v>
      </c>
      <c r="L185">
        <v>608.6</v>
      </c>
      <c r="N185" t="e" vm="1273">
        <v>#VALUE!</v>
      </c>
      <c r="O185">
        <v>980.5</v>
      </c>
      <c r="Q185" t="e" vm="1274">
        <v>#VALUE!</v>
      </c>
      <c r="R185">
        <v>2658</v>
      </c>
      <c r="T185" t="e" vm="1275">
        <v>#VALUE!</v>
      </c>
      <c r="U185">
        <v>3710</v>
      </c>
    </row>
    <row r="186" spans="1:21">
      <c r="A186" s="73"/>
      <c r="B186" t="e" vm="1276">
        <v>#VALUE!</v>
      </c>
      <c r="C186">
        <v>3.97</v>
      </c>
      <c r="E186" t="e" vm="1277">
        <v>#VALUE!</v>
      </c>
      <c r="F186">
        <v>11.1</v>
      </c>
      <c r="H186" t="e" vm="1278">
        <v>#VALUE!</v>
      </c>
      <c r="I186">
        <v>52.95</v>
      </c>
      <c r="K186" t="e" vm="1279">
        <v>#VALUE!</v>
      </c>
      <c r="L186">
        <v>607.5</v>
      </c>
      <c r="N186" t="e" vm="1280">
        <v>#VALUE!</v>
      </c>
      <c r="O186">
        <v>980.3</v>
      </c>
      <c r="Q186" t="e" vm="1281">
        <v>#VALUE!</v>
      </c>
      <c r="R186">
        <v>2392</v>
      </c>
      <c r="T186" t="e" vm="1282">
        <v>#VALUE!</v>
      </c>
      <c r="U186">
        <v>3590</v>
      </c>
    </row>
    <row r="187" spans="1:21">
      <c r="A187" s="73"/>
      <c r="B187" t="e" vm="1283">
        <v>#VALUE!</v>
      </c>
      <c r="C187">
        <v>4.04</v>
      </c>
      <c r="E187" t="e" vm="1284">
        <v>#VALUE!</v>
      </c>
      <c r="F187">
        <v>11.16</v>
      </c>
      <c r="H187" t="e" vm="1285">
        <v>#VALUE!</v>
      </c>
      <c r="I187">
        <v>54.26</v>
      </c>
      <c r="K187" t="e" vm="1286">
        <v>#VALUE!</v>
      </c>
      <c r="L187">
        <v>597</v>
      </c>
      <c r="N187" t="e" vm="1287">
        <v>#VALUE!</v>
      </c>
      <c r="O187">
        <v>973.1</v>
      </c>
      <c r="Q187" t="e" vm="1288">
        <v>#VALUE!</v>
      </c>
      <c r="R187">
        <v>2396</v>
      </c>
      <c r="T187" t="e" vm="1289">
        <v>#VALUE!</v>
      </c>
      <c r="U187">
        <v>3567</v>
      </c>
    </row>
    <row r="188" spans="1:21">
      <c r="A188" s="73"/>
      <c r="B188" t="e" vm="1290">
        <v>#VALUE!</v>
      </c>
      <c r="C188">
        <v>4.0199999999999996</v>
      </c>
      <c r="E188" t="e" vm="1291">
        <v>#VALUE!</v>
      </c>
      <c r="F188">
        <v>10.96</v>
      </c>
      <c r="H188" t="e" vm="1292">
        <v>#VALUE!</v>
      </c>
      <c r="I188">
        <v>54.75</v>
      </c>
      <c r="K188" t="e" vm="1293">
        <v>#VALUE!</v>
      </c>
      <c r="L188">
        <v>612.70000000000005</v>
      </c>
      <c r="N188" t="e" vm="1294">
        <v>#VALUE!</v>
      </c>
      <c r="O188">
        <v>980</v>
      </c>
      <c r="Q188" t="e" vm="1295">
        <v>#VALUE!</v>
      </c>
      <c r="R188">
        <v>2295</v>
      </c>
      <c r="T188" t="e" vm="1296">
        <v>#VALUE!</v>
      </c>
      <c r="U188">
        <v>3479</v>
      </c>
    </row>
    <row r="189" spans="1:21">
      <c r="A189" s="73"/>
      <c r="B189" t="e" vm="1297">
        <v>#VALUE!</v>
      </c>
      <c r="C189">
        <v>4.04</v>
      </c>
      <c r="E189" t="e" vm="1298">
        <v>#VALUE!</v>
      </c>
      <c r="F189">
        <v>10.87</v>
      </c>
      <c r="H189" t="e" vm="1299">
        <v>#VALUE!</v>
      </c>
      <c r="I189">
        <v>54.7</v>
      </c>
      <c r="K189" t="e" vm="1300">
        <v>#VALUE!</v>
      </c>
      <c r="L189">
        <v>643.70000000000005</v>
      </c>
      <c r="N189" t="e" vm="1301">
        <v>#VALUE!</v>
      </c>
      <c r="O189">
        <v>984.6</v>
      </c>
      <c r="Q189" t="e" vm="1302">
        <v>#VALUE!</v>
      </c>
      <c r="R189">
        <v>2291</v>
      </c>
      <c r="T189" t="e" vm="1303">
        <v>#VALUE!</v>
      </c>
      <c r="U189">
        <v>3479</v>
      </c>
    </row>
    <row r="190" spans="1:21">
      <c r="A190" s="73"/>
      <c r="B190" t="e" vm="1304">
        <v>#VALUE!</v>
      </c>
      <c r="C190">
        <v>3.99</v>
      </c>
      <c r="E190" t="e" vm="1305">
        <v>#VALUE!</v>
      </c>
      <c r="F190">
        <v>10.45</v>
      </c>
      <c r="H190" t="e" vm="1306">
        <v>#VALUE!</v>
      </c>
      <c r="I190">
        <v>55.75</v>
      </c>
      <c r="K190" t="e" vm="1307">
        <v>#VALUE!</v>
      </c>
      <c r="L190">
        <v>632.5</v>
      </c>
      <c r="N190" t="e" vm="1308">
        <v>#VALUE!</v>
      </c>
      <c r="O190">
        <v>985</v>
      </c>
      <c r="Q190" t="e" vm="1309">
        <v>#VALUE!</v>
      </c>
      <c r="R190">
        <v>2296</v>
      </c>
      <c r="T190" t="e" vm="1310">
        <v>#VALUE!</v>
      </c>
      <c r="U190">
        <v>3482</v>
      </c>
    </row>
    <row r="191" spans="1:21">
      <c r="A191" s="73"/>
      <c r="B191" t="e" vm="1311">
        <v>#VALUE!</v>
      </c>
      <c r="C191">
        <v>4</v>
      </c>
      <c r="E191" t="e" vm="1312">
        <v>#VALUE!</v>
      </c>
      <c r="F191">
        <v>10.99</v>
      </c>
      <c r="H191" t="e" vm="1313">
        <v>#VALUE!</v>
      </c>
      <c r="I191">
        <v>53.74</v>
      </c>
      <c r="K191" t="e" vm="1314">
        <v>#VALUE!</v>
      </c>
      <c r="L191">
        <v>622.1</v>
      </c>
      <c r="N191" t="e" vm="1315">
        <v>#VALUE!</v>
      </c>
      <c r="O191">
        <v>999.2</v>
      </c>
      <c r="Q191" t="e" vm="1316">
        <v>#VALUE!</v>
      </c>
      <c r="R191">
        <v>2316</v>
      </c>
      <c r="T191" t="e" vm="1317">
        <v>#VALUE!</v>
      </c>
      <c r="U191">
        <v>3496</v>
      </c>
    </row>
    <row r="192" spans="1:21">
      <c r="A192" s="73"/>
      <c r="B192" t="e" vm="1318">
        <v>#VALUE!</v>
      </c>
      <c r="C192">
        <v>3.99</v>
      </c>
      <c r="E192" t="e" vm="1319">
        <v>#VALUE!</v>
      </c>
      <c r="F192">
        <v>11.03</v>
      </c>
      <c r="H192" t="e" vm="1320">
        <v>#VALUE!</v>
      </c>
      <c r="I192">
        <v>50.94</v>
      </c>
      <c r="K192" t="e" vm="1321">
        <v>#VALUE!</v>
      </c>
      <c r="L192">
        <v>619.79999999999995</v>
      </c>
      <c r="N192" t="e" vm="1322">
        <v>#VALUE!</v>
      </c>
      <c r="O192">
        <v>998</v>
      </c>
      <c r="Q192" t="e" vm="1323">
        <v>#VALUE!</v>
      </c>
      <c r="R192">
        <v>2237</v>
      </c>
      <c r="T192" t="e" vm="1324">
        <v>#VALUE!</v>
      </c>
      <c r="U192">
        <v>3341</v>
      </c>
    </row>
    <row r="193" spans="1:21">
      <c r="A193" s="73"/>
      <c r="B193" t="e" vm="1325">
        <v>#VALUE!</v>
      </c>
      <c r="C193">
        <v>4.04</v>
      </c>
      <c r="E193" t="e" vm="1326">
        <v>#VALUE!</v>
      </c>
      <c r="F193">
        <v>10.74</v>
      </c>
      <c r="H193" t="e" vm="1327">
        <v>#VALUE!</v>
      </c>
      <c r="I193">
        <v>50.95</v>
      </c>
      <c r="K193" t="e" vm="1328">
        <v>#VALUE!</v>
      </c>
      <c r="L193">
        <v>617.5</v>
      </c>
      <c r="N193" t="e" vm="1329">
        <v>#VALUE!</v>
      </c>
      <c r="O193">
        <v>1018</v>
      </c>
      <c r="Q193" t="e" vm="1330">
        <v>#VALUE!</v>
      </c>
      <c r="R193">
        <v>2341</v>
      </c>
      <c r="T193" t="e" vm="1331">
        <v>#VALUE!</v>
      </c>
      <c r="U193">
        <v>3526</v>
      </c>
    </row>
    <row r="194" spans="1:21">
      <c r="A194" s="73"/>
      <c r="B194" t="e" vm="1332">
        <v>#VALUE!</v>
      </c>
      <c r="C194">
        <v>4.03</v>
      </c>
      <c r="E194" t="e" vm="1333">
        <v>#VALUE!</v>
      </c>
      <c r="F194">
        <v>10.48</v>
      </c>
      <c r="H194" t="e" vm="1334">
        <v>#VALUE!</v>
      </c>
      <c r="I194">
        <v>50.76</v>
      </c>
      <c r="K194" t="e" vm="1335">
        <v>#VALUE!</v>
      </c>
      <c r="L194">
        <v>607.4</v>
      </c>
      <c r="N194" t="e" vm="1336">
        <v>#VALUE!</v>
      </c>
      <c r="O194">
        <v>1020</v>
      </c>
      <c r="Q194" t="e" vm="1337">
        <v>#VALUE!</v>
      </c>
      <c r="R194">
        <v>2328</v>
      </c>
      <c r="T194" t="e" vm="1338">
        <v>#VALUE!</v>
      </c>
      <c r="U194">
        <v>3499</v>
      </c>
    </row>
    <row r="195" spans="1:21">
      <c r="A195" s="73"/>
      <c r="B195" t="e" vm="1339">
        <v>#VALUE!</v>
      </c>
      <c r="C195">
        <v>4.0199999999999996</v>
      </c>
      <c r="E195" t="e" vm="1340">
        <v>#VALUE!</v>
      </c>
      <c r="F195">
        <v>10.51</v>
      </c>
      <c r="H195" t="e" vm="1341">
        <v>#VALUE!</v>
      </c>
      <c r="I195">
        <v>50.69</v>
      </c>
      <c r="K195" t="e" vm="1342">
        <v>#VALUE!</v>
      </c>
      <c r="L195">
        <v>612.4</v>
      </c>
      <c r="N195" t="e" vm="1343">
        <v>#VALUE!</v>
      </c>
      <c r="O195">
        <v>1045</v>
      </c>
      <c r="Q195" t="e" vm="1344">
        <v>#VALUE!</v>
      </c>
      <c r="R195">
        <v>2327</v>
      </c>
      <c r="T195" t="e" vm="1345">
        <v>#VALUE!</v>
      </c>
      <c r="U195">
        <v>3525</v>
      </c>
    </row>
    <row r="196" spans="1:21">
      <c r="A196" s="73"/>
      <c r="B196" t="e" vm="1346">
        <v>#VALUE!</v>
      </c>
      <c r="C196">
        <v>4.0599999999999996</v>
      </c>
      <c r="E196" t="e" vm="1347">
        <v>#VALUE!</v>
      </c>
      <c r="F196">
        <v>10.4</v>
      </c>
      <c r="H196" t="e" vm="1348">
        <v>#VALUE!</v>
      </c>
      <c r="I196">
        <v>50.78</v>
      </c>
      <c r="K196" t="e" vm="1349">
        <v>#VALUE!</v>
      </c>
      <c r="L196">
        <v>612.6</v>
      </c>
      <c r="N196" t="e" vm="1350">
        <v>#VALUE!</v>
      </c>
      <c r="O196">
        <v>935.7</v>
      </c>
      <c r="Q196" t="e" vm="1351">
        <v>#VALUE!</v>
      </c>
      <c r="R196">
        <v>2286</v>
      </c>
      <c r="T196" t="e" vm="1352">
        <v>#VALUE!</v>
      </c>
      <c r="U196">
        <v>3566</v>
      </c>
    </row>
    <row r="197" spans="1:21">
      <c r="A197" s="73"/>
      <c r="B197" t="e" vm="1353">
        <v>#VALUE!</v>
      </c>
      <c r="C197">
        <v>4.07</v>
      </c>
      <c r="E197" t="e" vm="1354">
        <v>#VALUE!</v>
      </c>
      <c r="F197">
        <v>10.68</v>
      </c>
      <c r="H197" t="e" vm="1355">
        <v>#VALUE!</v>
      </c>
      <c r="I197">
        <v>50.88</v>
      </c>
      <c r="K197" t="e" vm="1356">
        <v>#VALUE!</v>
      </c>
      <c r="L197">
        <v>613.29999999999995</v>
      </c>
      <c r="N197" t="e" vm="1357">
        <v>#VALUE!</v>
      </c>
      <c r="O197">
        <v>904.6</v>
      </c>
      <c r="Q197" t="e" vm="1358">
        <v>#VALUE!</v>
      </c>
      <c r="R197">
        <v>2340</v>
      </c>
      <c r="T197" t="e" vm="1359">
        <v>#VALUE!</v>
      </c>
      <c r="U197">
        <v>3570</v>
      </c>
    </row>
    <row r="198" spans="1:21">
      <c r="A198" s="73"/>
      <c r="B198" t="e" vm="1360">
        <v>#VALUE!</v>
      </c>
      <c r="C198">
        <v>4.08</v>
      </c>
      <c r="E198" t="e" vm="1361">
        <v>#VALUE!</v>
      </c>
      <c r="F198">
        <v>10.66</v>
      </c>
      <c r="H198" t="e" vm="1362">
        <v>#VALUE!</v>
      </c>
      <c r="I198">
        <v>50.9</v>
      </c>
      <c r="K198" t="e" vm="1363">
        <v>#VALUE!</v>
      </c>
      <c r="L198">
        <v>613.9</v>
      </c>
      <c r="N198" t="e" vm="1364">
        <v>#VALUE!</v>
      </c>
      <c r="O198">
        <v>904.1</v>
      </c>
      <c r="Q198" t="e" vm="1365">
        <v>#VALUE!</v>
      </c>
      <c r="R198">
        <v>2339</v>
      </c>
      <c r="T198" t="e" vm="1366">
        <v>#VALUE!</v>
      </c>
      <c r="U198">
        <v>3572</v>
      </c>
    </row>
    <row r="199" spans="1:21">
      <c r="A199" s="73"/>
      <c r="B199" t="e" vm="1367">
        <v>#VALUE!</v>
      </c>
      <c r="C199">
        <v>4.05</v>
      </c>
      <c r="E199" t="e" vm="1368">
        <v>#VALUE!</v>
      </c>
      <c r="F199">
        <v>10.56</v>
      </c>
      <c r="H199" t="e" vm="1369">
        <v>#VALUE!</v>
      </c>
      <c r="I199">
        <v>50.63</v>
      </c>
      <c r="K199" t="e" vm="1370">
        <v>#VALUE!</v>
      </c>
      <c r="L199">
        <v>603.79999999999995</v>
      </c>
      <c r="N199" t="e" vm="1371">
        <v>#VALUE!</v>
      </c>
      <c r="O199">
        <v>904.5</v>
      </c>
      <c r="Q199" t="e" vm="1372">
        <v>#VALUE!</v>
      </c>
      <c r="R199">
        <v>2295</v>
      </c>
      <c r="T199" t="e" vm="1373">
        <v>#VALUE!</v>
      </c>
      <c r="U199">
        <v>3577</v>
      </c>
    </row>
    <row r="200" spans="1:21">
      <c r="A200" s="73"/>
      <c r="B200" t="e" vm="1374">
        <v>#VALUE!</v>
      </c>
      <c r="C200">
        <v>4.04</v>
      </c>
      <c r="E200" t="e" vm="1375">
        <v>#VALUE!</v>
      </c>
      <c r="F200">
        <v>10.47</v>
      </c>
      <c r="H200" t="e" vm="1376">
        <v>#VALUE!</v>
      </c>
      <c r="I200">
        <v>50.54</v>
      </c>
      <c r="K200" t="e" vm="1377">
        <v>#VALUE!</v>
      </c>
      <c r="L200">
        <v>601.9</v>
      </c>
      <c r="N200" t="e" vm="1378">
        <v>#VALUE!</v>
      </c>
      <c r="O200">
        <v>900</v>
      </c>
      <c r="Q200" t="e" vm="1379">
        <v>#VALUE!</v>
      </c>
      <c r="R200">
        <v>2328</v>
      </c>
      <c r="T200" t="e" vm="1380">
        <v>#VALUE!</v>
      </c>
      <c r="U200">
        <v>3578</v>
      </c>
    </row>
    <row r="201" spans="1:21">
      <c r="A201" s="73"/>
      <c r="B201" t="e" vm="1381">
        <v>#VALUE!</v>
      </c>
      <c r="C201">
        <v>3.97</v>
      </c>
      <c r="E201" t="e" vm="1382">
        <v>#VALUE!</v>
      </c>
      <c r="F201">
        <v>10.37</v>
      </c>
      <c r="H201" t="e" vm="1383">
        <v>#VALUE!</v>
      </c>
      <c r="I201">
        <v>50.97</v>
      </c>
      <c r="K201" t="e" vm="1384">
        <v>#VALUE!</v>
      </c>
      <c r="L201">
        <v>599.9</v>
      </c>
      <c r="N201" t="e" vm="1385">
        <v>#VALUE!</v>
      </c>
      <c r="O201">
        <v>903.8</v>
      </c>
      <c r="Q201" t="e" vm="1386">
        <v>#VALUE!</v>
      </c>
      <c r="R201">
        <v>2233</v>
      </c>
      <c r="T201" t="e" vm="1387">
        <v>#VALUE!</v>
      </c>
      <c r="U201">
        <v>3575</v>
      </c>
    </row>
    <row r="202" spans="1:21">
      <c r="A202" s="73"/>
      <c r="B202" t="e" vm="1388">
        <v>#VALUE!</v>
      </c>
      <c r="C202">
        <v>3.95</v>
      </c>
      <c r="E202" t="e" vm="1389">
        <v>#VALUE!</v>
      </c>
      <c r="F202">
        <v>10.36</v>
      </c>
      <c r="H202" t="e" vm="1390">
        <v>#VALUE!</v>
      </c>
      <c r="I202">
        <v>50.85</v>
      </c>
      <c r="K202" t="e" vm="1391">
        <v>#VALUE!</v>
      </c>
      <c r="L202">
        <v>590</v>
      </c>
      <c r="N202" t="e" vm="1392">
        <v>#VALUE!</v>
      </c>
      <c r="O202">
        <v>897</v>
      </c>
      <c r="Q202" t="e" vm="1393">
        <v>#VALUE!</v>
      </c>
      <c r="R202">
        <v>2196</v>
      </c>
      <c r="T202" t="e" vm="1394">
        <v>#VALUE!</v>
      </c>
      <c r="U202">
        <v>3575</v>
      </c>
    </row>
    <row r="203" spans="1:21">
      <c r="A203" s="73"/>
      <c r="B203" t="e" vm="1395">
        <v>#VALUE!</v>
      </c>
      <c r="C203">
        <v>4.0599999999999996</v>
      </c>
      <c r="E203" t="e" vm="1396">
        <v>#VALUE!</v>
      </c>
      <c r="F203">
        <v>10.47</v>
      </c>
      <c r="H203" t="e" vm="1397">
        <v>#VALUE!</v>
      </c>
      <c r="I203">
        <v>50.97</v>
      </c>
      <c r="K203" t="e" vm="1398">
        <v>#VALUE!</v>
      </c>
      <c r="L203">
        <v>600</v>
      </c>
      <c r="N203" t="e" vm="1399">
        <v>#VALUE!</v>
      </c>
      <c r="O203">
        <v>901.6</v>
      </c>
      <c r="Q203" t="e" vm="1400">
        <v>#VALUE!</v>
      </c>
      <c r="R203">
        <v>2197</v>
      </c>
      <c r="T203" t="e" vm="1401">
        <v>#VALUE!</v>
      </c>
      <c r="U203">
        <v>3481</v>
      </c>
    </row>
    <row r="204" spans="1:21">
      <c r="A204" s="73"/>
      <c r="B204" t="e" vm="1402">
        <v>#VALUE!</v>
      </c>
      <c r="C204">
        <v>4.0199999999999996</v>
      </c>
      <c r="E204" t="e" vm="1403">
        <v>#VALUE!</v>
      </c>
      <c r="F204">
        <v>10.18</v>
      </c>
      <c r="H204" t="e" vm="1404">
        <v>#VALUE!</v>
      </c>
      <c r="I204">
        <v>51</v>
      </c>
      <c r="K204" t="e" vm="1405">
        <v>#VALUE!</v>
      </c>
      <c r="L204">
        <v>599</v>
      </c>
      <c r="N204" t="e" vm="1406">
        <v>#VALUE!</v>
      </c>
      <c r="O204">
        <v>901.5</v>
      </c>
      <c r="Q204" t="e" vm="1407">
        <v>#VALUE!</v>
      </c>
      <c r="R204">
        <v>2226</v>
      </c>
      <c r="T204" t="e" vm="1408">
        <v>#VALUE!</v>
      </c>
      <c r="U204">
        <v>3588</v>
      </c>
    </row>
    <row r="205" spans="1:21">
      <c r="A205" s="73"/>
      <c r="B205" t="e" vm="1409">
        <v>#VALUE!</v>
      </c>
      <c r="C205">
        <v>4.0199999999999996</v>
      </c>
      <c r="E205" t="e" vm="1410">
        <v>#VALUE!</v>
      </c>
      <c r="F205">
        <v>9.9700000000000006</v>
      </c>
      <c r="H205" t="e" vm="1411">
        <v>#VALUE!</v>
      </c>
      <c r="I205">
        <v>50.63</v>
      </c>
      <c r="K205" t="e" vm="1412">
        <v>#VALUE!</v>
      </c>
      <c r="L205">
        <v>593.5</v>
      </c>
      <c r="N205" t="e" vm="1413">
        <v>#VALUE!</v>
      </c>
      <c r="O205">
        <v>903.4</v>
      </c>
      <c r="Q205" t="e" vm="1414">
        <v>#VALUE!</v>
      </c>
      <c r="R205">
        <v>2248</v>
      </c>
      <c r="T205" t="e" vm="1415">
        <v>#VALUE!</v>
      </c>
      <c r="U205">
        <v>3479</v>
      </c>
    </row>
    <row r="206" spans="1:21">
      <c r="A206" s="73"/>
      <c r="B206" t="e" vm="1416">
        <v>#VALUE!</v>
      </c>
      <c r="C206">
        <v>4</v>
      </c>
      <c r="E206" t="e" vm="1417">
        <v>#VALUE!</v>
      </c>
      <c r="F206">
        <v>9.9</v>
      </c>
      <c r="H206" t="e" vm="1418">
        <v>#VALUE!</v>
      </c>
      <c r="I206">
        <v>53.57</v>
      </c>
      <c r="K206" t="e" vm="1419">
        <v>#VALUE!</v>
      </c>
      <c r="L206">
        <v>599.1</v>
      </c>
      <c r="N206" t="e" vm="1420">
        <v>#VALUE!</v>
      </c>
      <c r="O206">
        <v>903.1</v>
      </c>
      <c r="Q206" t="e" vm="1421">
        <v>#VALUE!</v>
      </c>
      <c r="R206">
        <v>2359</v>
      </c>
      <c r="T206" t="e" vm="1422">
        <v>#VALUE!</v>
      </c>
      <c r="U206">
        <v>3438</v>
      </c>
    </row>
    <row r="207" spans="1:21">
      <c r="A207" s="73"/>
      <c r="B207" t="e" vm="1423">
        <v>#VALUE!</v>
      </c>
      <c r="C207">
        <v>4.03</v>
      </c>
      <c r="E207" t="e" vm="1424">
        <v>#VALUE!</v>
      </c>
      <c r="F207">
        <v>10.01</v>
      </c>
      <c r="H207" t="e" vm="1425">
        <v>#VALUE!</v>
      </c>
      <c r="I207">
        <v>52.75</v>
      </c>
      <c r="K207" t="e" vm="1426">
        <v>#VALUE!</v>
      </c>
      <c r="L207">
        <v>594.9</v>
      </c>
      <c r="N207" t="e" vm="1427">
        <v>#VALUE!</v>
      </c>
      <c r="O207">
        <v>901.7</v>
      </c>
      <c r="Q207" t="e" vm="1428">
        <v>#VALUE!</v>
      </c>
      <c r="R207">
        <v>2380</v>
      </c>
      <c r="T207" t="e" vm="1429">
        <v>#VALUE!</v>
      </c>
      <c r="U207">
        <v>3515</v>
      </c>
    </row>
    <row r="208" spans="1:21">
      <c r="A208" s="73"/>
      <c r="B208" t="e" vm="1430">
        <v>#VALUE!</v>
      </c>
      <c r="C208">
        <v>4.13</v>
      </c>
      <c r="E208" t="e" vm="1431">
        <v>#VALUE!</v>
      </c>
      <c r="F208">
        <v>10.050000000000001</v>
      </c>
      <c r="H208" t="e" vm="1432">
        <v>#VALUE!</v>
      </c>
      <c r="I208">
        <v>52.88</v>
      </c>
      <c r="K208" t="e" vm="1433">
        <v>#VALUE!</v>
      </c>
      <c r="L208">
        <v>598.9</v>
      </c>
      <c r="N208" t="e" vm="1434">
        <v>#VALUE!</v>
      </c>
      <c r="O208">
        <v>902.4</v>
      </c>
      <c r="Q208" t="e" vm="1435">
        <v>#VALUE!</v>
      </c>
      <c r="R208">
        <v>2416</v>
      </c>
      <c r="T208" t="e" vm="1436">
        <v>#VALUE!</v>
      </c>
      <c r="U208">
        <v>3508</v>
      </c>
    </row>
    <row r="209" spans="1:21">
      <c r="A209" s="73"/>
      <c r="B209" t="e" vm="1437">
        <v>#VALUE!</v>
      </c>
      <c r="C209">
        <v>4.0999999999999996</v>
      </c>
      <c r="E209" t="e" vm="1438">
        <v>#VALUE!</v>
      </c>
      <c r="F209">
        <v>9.98</v>
      </c>
      <c r="H209" t="e" vm="1439">
        <v>#VALUE!</v>
      </c>
      <c r="I209">
        <v>52.72</v>
      </c>
      <c r="K209" t="e" vm="1440">
        <v>#VALUE!</v>
      </c>
      <c r="L209">
        <v>598</v>
      </c>
      <c r="N209" t="e" vm="1441">
        <v>#VALUE!</v>
      </c>
      <c r="O209">
        <v>889</v>
      </c>
      <c r="Q209" t="e" vm="1442">
        <v>#VALUE!</v>
      </c>
      <c r="R209">
        <v>2373</v>
      </c>
      <c r="T209" t="e" vm="1443">
        <v>#VALUE!</v>
      </c>
      <c r="U209">
        <v>3454</v>
      </c>
    </row>
    <row r="210" spans="1:21">
      <c r="A210" s="73"/>
      <c r="B210" t="e" vm="1444">
        <v>#VALUE!</v>
      </c>
      <c r="C210">
        <v>4.04</v>
      </c>
      <c r="E210" t="e" vm="1445">
        <v>#VALUE!</v>
      </c>
      <c r="F210">
        <v>10.1</v>
      </c>
      <c r="H210" t="e" vm="1446">
        <v>#VALUE!</v>
      </c>
      <c r="I210">
        <v>53.44</v>
      </c>
      <c r="K210" t="e" vm="1447">
        <v>#VALUE!</v>
      </c>
      <c r="L210">
        <v>603.79999999999995</v>
      </c>
      <c r="N210" t="e" vm="1448">
        <v>#VALUE!</v>
      </c>
      <c r="O210">
        <v>903.6</v>
      </c>
      <c r="Q210" t="e" vm="1449">
        <v>#VALUE!</v>
      </c>
      <c r="R210">
        <v>2446</v>
      </c>
      <c r="T210" t="e" vm="1450">
        <v>#VALUE!</v>
      </c>
      <c r="U210">
        <v>3400</v>
      </c>
    </row>
    <row r="211" spans="1:21">
      <c r="A211" s="73"/>
      <c r="B211" t="e" vm="1451">
        <v>#VALUE!</v>
      </c>
      <c r="C211">
        <v>4.09</v>
      </c>
      <c r="E211" t="e" vm="1452">
        <v>#VALUE!</v>
      </c>
      <c r="F211">
        <v>10.37</v>
      </c>
      <c r="H211" t="e" vm="1453">
        <v>#VALUE!</v>
      </c>
      <c r="I211">
        <v>53.47</v>
      </c>
      <c r="K211" t="e" vm="1454">
        <v>#VALUE!</v>
      </c>
      <c r="L211">
        <v>590</v>
      </c>
      <c r="N211" t="e" vm="1455">
        <v>#VALUE!</v>
      </c>
      <c r="O211">
        <v>903.3</v>
      </c>
      <c r="Q211" t="e" vm="1456">
        <v>#VALUE!</v>
      </c>
      <c r="R211">
        <v>2297</v>
      </c>
      <c r="T211" t="e" vm="1457">
        <v>#VALUE!</v>
      </c>
      <c r="U211">
        <v>3380</v>
      </c>
    </row>
    <row r="212" spans="1:21">
      <c r="A212" s="73"/>
      <c r="B212" t="e" vm="1458">
        <v>#VALUE!</v>
      </c>
      <c r="C212">
        <v>4.01</v>
      </c>
      <c r="E212" t="e" vm="1459">
        <v>#VALUE!</v>
      </c>
      <c r="F212">
        <v>10.26</v>
      </c>
      <c r="H212" t="e" vm="1460">
        <v>#VALUE!</v>
      </c>
      <c r="I212">
        <v>53.47</v>
      </c>
      <c r="K212" t="e" vm="1461">
        <v>#VALUE!</v>
      </c>
      <c r="L212">
        <v>590.79999999999995</v>
      </c>
      <c r="N212" t="e" vm="1462">
        <v>#VALUE!</v>
      </c>
      <c r="O212">
        <v>903.3</v>
      </c>
      <c r="Q212" t="e" vm="1463">
        <v>#VALUE!</v>
      </c>
      <c r="R212">
        <v>2288</v>
      </c>
      <c r="T212" t="e" vm="1464">
        <v>#VALUE!</v>
      </c>
      <c r="U212">
        <v>3295</v>
      </c>
    </row>
    <row r="213" spans="1:21">
      <c r="A213" s="73"/>
      <c r="B213" t="e" vm="1465">
        <v>#VALUE!</v>
      </c>
      <c r="E213" t="e" vm="1466">
        <v>#VALUE!</v>
      </c>
      <c r="H213" t="e" vm="1467">
        <v>#VALUE!</v>
      </c>
      <c r="K213" t="e" vm="1468">
        <v>#VALUE!</v>
      </c>
      <c r="N213" t="e" vm="1469">
        <v>#VALUE!</v>
      </c>
      <c r="Q213" t="e" vm="1470">
        <v>#VALUE!</v>
      </c>
      <c r="T213" t="e" vm="1471">
        <v>#VALUE!</v>
      </c>
    </row>
    <row r="214" spans="1:21">
      <c r="A214" s="73"/>
      <c r="B214" t="e" vm="1472">
        <v>#VALUE!</v>
      </c>
      <c r="E214" t="e" vm="1473">
        <v>#VALUE!</v>
      </c>
      <c r="H214" t="e" vm="1474">
        <v>#VALUE!</v>
      </c>
      <c r="K214" t="e" vm="1475">
        <v>#VALUE!</v>
      </c>
      <c r="N214" t="e" vm="1476">
        <v>#VALUE!</v>
      </c>
      <c r="Q214" t="e" vm="1477">
        <v>#VALUE!</v>
      </c>
      <c r="T214" t="e" vm="1478">
        <v>#VALUE!</v>
      </c>
    </row>
    <row r="215" spans="1:21">
      <c r="A215" s="73"/>
      <c r="B215" t="e" vm="1479">
        <v>#VALUE!</v>
      </c>
      <c r="E215" t="e" vm="1480">
        <v>#VALUE!</v>
      </c>
      <c r="H215" t="e" vm="1481">
        <v>#VALUE!</v>
      </c>
      <c r="K215" t="e" vm="1482">
        <v>#VALUE!</v>
      </c>
      <c r="N215" t="e" vm="1483">
        <v>#VALUE!</v>
      </c>
      <c r="Q215" t="e" vm="1484">
        <v>#VALUE!</v>
      </c>
      <c r="T215" t="e" vm="1485">
        <v>#VALUE!</v>
      </c>
    </row>
    <row r="216" spans="1:21">
      <c r="A216" s="73"/>
      <c r="B216" t="e" vm="1486">
        <v>#VALUE!</v>
      </c>
      <c r="E216" t="e" vm="1487">
        <v>#VALUE!</v>
      </c>
      <c r="H216" t="e" vm="1488">
        <v>#VALUE!</v>
      </c>
      <c r="K216" t="e" vm="1489">
        <v>#VALUE!</v>
      </c>
      <c r="N216" t="e" vm="1490">
        <v>#VALUE!</v>
      </c>
      <c r="Q216" t="e" vm="1491">
        <v>#VALUE!</v>
      </c>
      <c r="T216" t="e" vm="1492">
        <v>#VALUE!</v>
      </c>
    </row>
    <row r="217" spans="1:21">
      <c r="A217" s="73"/>
      <c r="B217" t="e" vm="1493">
        <v>#VALUE!</v>
      </c>
      <c r="E217" t="e" vm="1494">
        <v>#VALUE!</v>
      </c>
      <c r="H217" t="e" vm="1495">
        <v>#VALUE!</v>
      </c>
      <c r="K217" t="e" vm="1496">
        <v>#VALUE!</v>
      </c>
      <c r="N217" t="e" vm="1497">
        <v>#VALUE!</v>
      </c>
      <c r="Q217" t="e" vm="1498">
        <v>#VALUE!</v>
      </c>
      <c r="T217" t="e" vm="1499">
        <v>#VALUE!</v>
      </c>
    </row>
    <row r="218" spans="1:21">
      <c r="A218" s="73"/>
      <c r="B218" t="e" vm="1500">
        <v>#VALUE!</v>
      </c>
      <c r="E218" t="e" vm="1501">
        <v>#VALUE!</v>
      </c>
      <c r="H218" t="e" vm="1502">
        <v>#VALUE!</v>
      </c>
      <c r="K218" t="e" vm="1503">
        <v>#VALUE!</v>
      </c>
      <c r="N218" t="e" vm="1504">
        <v>#VALUE!</v>
      </c>
      <c r="Q218" t="e" vm="1505">
        <v>#VALUE!</v>
      </c>
      <c r="T218" t="e" vm="1506">
        <v>#VALUE!</v>
      </c>
    </row>
    <row r="219" spans="1:21">
      <c r="A219" s="73"/>
      <c r="B219" t="e" vm="1507">
        <v>#VALUE!</v>
      </c>
      <c r="E219" t="e" vm="1508">
        <v>#VALUE!</v>
      </c>
      <c r="H219" t="e" vm="1509">
        <v>#VALUE!</v>
      </c>
      <c r="K219" t="e" vm="1510">
        <v>#VALUE!</v>
      </c>
      <c r="N219" t="e" vm="1511">
        <v>#VALUE!</v>
      </c>
      <c r="Q219" t="e" vm="1512">
        <v>#VALUE!</v>
      </c>
      <c r="T219" t="e" vm="1513">
        <v>#VALUE!</v>
      </c>
    </row>
    <row r="220" spans="1:21">
      <c r="A220" s="73"/>
      <c r="B220" t="e" vm="1514">
        <v>#VALUE!</v>
      </c>
      <c r="E220" t="e" vm="1515">
        <v>#VALUE!</v>
      </c>
      <c r="H220" t="e" vm="1516">
        <v>#VALUE!</v>
      </c>
      <c r="K220" t="e" vm="1517">
        <v>#VALUE!</v>
      </c>
      <c r="N220" t="e" vm="1518">
        <v>#VALUE!</v>
      </c>
      <c r="Q220" t="e" vm="1519">
        <v>#VALUE!</v>
      </c>
      <c r="T220" t="e" vm="1520">
        <v>#VALUE!</v>
      </c>
    </row>
    <row r="221" spans="1:21">
      <c r="A221" s="73"/>
      <c r="B221" t="e" vm="1521">
        <v>#VALUE!</v>
      </c>
      <c r="E221" t="e" vm="1522">
        <v>#VALUE!</v>
      </c>
      <c r="H221" t="e" vm="1523">
        <v>#VALUE!</v>
      </c>
      <c r="K221" t="e" vm="1524">
        <v>#VALUE!</v>
      </c>
      <c r="N221" t="e" vm="1525">
        <v>#VALUE!</v>
      </c>
      <c r="Q221" t="e" vm="1526">
        <v>#VALUE!</v>
      </c>
      <c r="T221" t="e" vm="1527">
        <v>#VALUE!</v>
      </c>
    </row>
    <row r="222" spans="1:21">
      <c r="A222" s="73"/>
      <c r="B222" t="e" vm="1528">
        <v>#VALUE!</v>
      </c>
      <c r="E222" t="e" vm="1529">
        <v>#VALUE!</v>
      </c>
      <c r="H222" t="e" vm="1530">
        <v>#VALUE!</v>
      </c>
      <c r="K222" t="e" vm="1531">
        <v>#VALUE!</v>
      </c>
      <c r="N222" t="e" vm="1532">
        <v>#VALUE!</v>
      </c>
      <c r="Q222" t="e" vm="1533">
        <v>#VALUE!</v>
      </c>
      <c r="T222" t="e" vm="1534">
        <v>#VALUE!</v>
      </c>
    </row>
    <row r="223" spans="1:21">
      <c r="A223" s="73"/>
      <c r="B223" t="e" vm="1535">
        <v>#VALUE!</v>
      </c>
      <c r="E223" t="e" vm="1536">
        <v>#VALUE!</v>
      </c>
      <c r="H223" t="e" vm="1537">
        <v>#VALUE!</v>
      </c>
      <c r="K223" t="e" vm="1538">
        <v>#VALUE!</v>
      </c>
      <c r="N223" t="e" vm="1539">
        <v>#VALUE!</v>
      </c>
      <c r="Q223" t="e" vm="1540">
        <v>#VALUE!</v>
      </c>
      <c r="T223" t="e" vm="1541">
        <v>#VALUE!</v>
      </c>
    </row>
    <row r="224" spans="1:21">
      <c r="A224" s="73"/>
      <c r="B224" t="e" vm="1542">
        <v>#VALUE!</v>
      </c>
      <c r="E224" t="e" vm="1543">
        <v>#VALUE!</v>
      </c>
      <c r="H224" t="e" vm="1544">
        <v>#VALUE!</v>
      </c>
      <c r="K224" t="e" vm="1545">
        <v>#VALUE!</v>
      </c>
      <c r="N224" t="e" vm="1546">
        <v>#VALUE!</v>
      </c>
      <c r="Q224" t="e" vm="1547">
        <v>#VALUE!</v>
      </c>
      <c r="T224" t="e" vm="1548">
        <v>#VALUE!</v>
      </c>
    </row>
    <row r="225" spans="1:20">
      <c r="A225" s="73"/>
      <c r="B225" t="e" vm="1549">
        <v>#VALUE!</v>
      </c>
      <c r="E225" t="e" vm="1550">
        <v>#VALUE!</v>
      </c>
      <c r="H225" t="e" vm="1551">
        <v>#VALUE!</v>
      </c>
      <c r="K225" t="e" vm="1552">
        <v>#VALUE!</v>
      </c>
      <c r="N225" t="e" vm="1553">
        <v>#VALUE!</v>
      </c>
      <c r="Q225" t="e" vm="1554">
        <v>#VALUE!</v>
      </c>
      <c r="T225" t="e" vm="1555">
        <v>#VALUE!</v>
      </c>
    </row>
    <row r="226" spans="1:20">
      <c r="A226" s="73"/>
      <c r="B226" t="e" vm="1556">
        <v>#VALUE!</v>
      </c>
      <c r="E226" t="e" vm="1557">
        <v>#VALUE!</v>
      </c>
      <c r="H226" t="e" vm="1558">
        <v>#VALUE!</v>
      </c>
      <c r="K226" t="e" vm="1559">
        <v>#VALUE!</v>
      </c>
      <c r="N226" t="e" vm="1560">
        <v>#VALUE!</v>
      </c>
      <c r="Q226" t="e" vm="1561">
        <v>#VALUE!</v>
      </c>
      <c r="T226" t="e" vm="1562">
        <v>#VALUE!</v>
      </c>
    </row>
    <row r="227" spans="1:20">
      <c r="A227" s="73"/>
      <c r="B227" t="e" vm="1563">
        <v>#VALUE!</v>
      </c>
      <c r="E227" t="e" vm="1564">
        <v>#VALUE!</v>
      </c>
      <c r="H227" t="e" vm="1565">
        <v>#VALUE!</v>
      </c>
      <c r="K227" t="e" vm="1566">
        <v>#VALUE!</v>
      </c>
      <c r="N227" t="e" vm="1567">
        <v>#VALUE!</v>
      </c>
      <c r="Q227" t="e" vm="1568">
        <v>#VALUE!</v>
      </c>
      <c r="T227" t="e" vm="1569">
        <v>#VALUE!</v>
      </c>
    </row>
    <row r="228" spans="1:20">
      <c r="A228" s="73"/>
      <c r="B228" t="e" vm="1570">
        <v>#VALUE!</v>
      </c>
      <c r="E228" t="e" vm="1571">
        <v>#VALUE!</v>
      </c>
      <c r="H228" t="e" vm="1572">
        <v>#VALUE!</v>
      </c>
      <c r="K228" t="e" vm="1573">
        <v>#VALUE!</v>
      </c>
      <c r="N228" t="e" vm="1574">
        <v>#VALUE!</v>
      </c>
      <c r="Q228" t="e" vm="1575">
        <v>#VALUE!</v>
      </c>
      <c r="T228" t="e" vm="1576">
        <v>#VALUE!</v>
      </c>
    </row>
    <row r="229" spans="1:20">
      <c r="A229" s="73"/>
      <c r="B229" t="e" vm="1577">
        <v>#VALUE!</v>
      </c>
      <c r="E229" t="e" vm="1578">
        <v>#VALUE!</v>
      </c>
      <c r="H229" t="e" vm="1579">
        <v>#VALUE!</v>
      </c>
      <c r="K229" t="e" vm="1580">
        <v>#VALUE!</v>
      </c>
      <c r="N229" t="e" vm="1581">
        <v>#VALUE!</v>
      </c>
      <c r="Q229" t="e" vm="1582">
        <v>#VALUE!</v>
      </c>
      <c r="T229" t="e" vm="1583">
        <v>#VALUE!</v>
      </c>
    </row>
    <row r="230" spans="1:20">
      <c r="A230" s="73"/>
      <c r="B230" t="e" vm="1584">
        <v>#VALUE!</v>
      </c>
      <c r="E230" t="e" vm="1585">
        <v>#VALUE!</v>
      </c>
      <c r="H230" t="e" vm="1586">
        <v>#VALUE!</v>
      </c>
      <c r="K230" t="e" vm="1587">
        <v>#VALUE!</v>
      </c>
      <c r="N230" t="e" vm="1588">
        <v>#VALUE!</v>
      </c>
      <c r="Q230" t="e" vm="1589">
        <v>#VALUE!</v>
      </c>
      <c r="T230" t="e" vm="1590">
        <v>#VALUE!</v>
      </c>
    </row>
    <row r="231" spans="1:20">
      <c r="A231" s="73"/>
      <c r="B231" t="e" vm="1591">
        <v>#VALUE!</v>
      </c>
      <c r="E231" t="e" vm="1592">
        <v>#VALUE!</v>
      </c>
      <c r="H231" t="e" vm="1593">
        <v>#VALUE!</v>
      </c>
      <c r="K231" t="e" vm="1594">
        <v>#VALUE!</v>
      </c>
      <c r="N231" t="e" vm="1595">
        <v>#VALUE!</v>
      </c>
      <c r="Q231" t="e" vm="1596">
        <v>#VALUE!</v>
      </c>
      <c r="T231" t="e" vm="1597">
        <v>#VALUE!</v>
      </c>
    </row>
    <row r="232" spans="1:20">
      <c r="A232" s="73"/>
      <c r="B232" t="e" vm="1598">
        <v>#VALUE!</v>
      </c>
      <c r="E232" t="e" vm="1599">
        <v>#VALUE!</v>
      </c>
      <c r="H232" t="e" vm="1600">
        <v>#VALUE!</v>
      </c>
      <c r="K232" t="e" vm="1601">
        <v>#VALUE!</v>
      </c>
      <c r="N232" t="e" vm="1602">
        <v>#VALUE!</v>
      </c>
      <c r="Q232" t="e" vm="1603">
        <v>#VALUE!</v>
      </c>
      <c r="T232" t="e" vm="1604">
        <v>#VALUE!</v>
      </c>
    </row>
    <row r="233" spans="1:20">
      <c r="A233" s="73"/>
      <c r="B233" t="e" vm="1605">
        <v>#VALUE!</v>
      </c>
      <c r="E233" t="e" vm="1606">
        <v>#VALUE!</v>
      </c>
      <c r="H233" t="e" vm="1607">
        <v>#VALUE!</v>
      </c>
      <c r="K233" t="e" vm="1608">
        <v>#VALUE!</v>
      </c>
      <c r="N233" t="e" vm="1609">
        <v>#VALUE!</v>
      </c>
      <c r="Q233" t="e" vm="1610">
        <v>#VALUE!</v>
      </c>
      <c r="T233" t="e" vm="1611">
        <v>#VALUE!</v>
      </c>
    </row>
    <row r="234" spans="1:20">
      <c r="A234" s="73"/>
      <c r="B234" t="e" vm="1612">
        <v>#VALUE!</v>
      </c>
      <c r="E234" t="e" vm="1613">
        <v>#VALUE!</v>
      </c>
      <c r="H234" t="e" vm="1614">
        <v>#VALUE!</v>
      </c>
      <c r="K234" t="e" vm="1615">
        <v>#VALUE!</v>
      </c>
      <c r="N234" t="e" vm="1616">
        <v>#VALUE!</v>
      </c>
      <c r="Q234" t="e" vm="1617">
        <v>#VALUE!</v>
      </c>
      <c r="T234" t="e" vm="1618">
        <v>#VALUE!</v>
      </c>
    </row>
    <row r="235" spans="1:20">
      <c r="A235" s="73"/>
      <c r="B235" t="e" vm="1619">
        <v>#VALUE!</v>
      </c>
      <c r="E235" t="e" vm="1620">
        <v>#VALUE!</v>
      </c>
      <c r="H235" t="e" vm="1621">
        <v>#VALUE!</v>
      </c>
      <c r="K235" t="e" vm="1622">
        <v>#VALUE!</v>
      </c>
      <c r="N235" t="e" vm="1623">
        <v>#VALUE!</v>
      </c>
      <c r="Q235" t="e" vm="1624">
        <v>#VALUE!</v>
      </c>
      <c r="T235" t="e" vm="1625">
        <v>#VALUE!</v>
      </c>
    </row>
    <row r="236" spans="1:20">
      <c r="A236" s="73"/>
      <c r="B236" t="e" vm="1626">
        <v>#VALUE!</v>
      </c>
      <c r="E236" t="e" vm="1627">
        <v>#VALUE!</v>
      </c>
      <c r="H236" t="e" vm="1628">
        <v>#VALUE!</v>
      </c>
      <c r="K236" t="e" vm="1629">
        <v>#VALUE!</v>
      </c>
      <c r="N236" t="e" vm="1630">
        <v>#VALUE!</v>
      </c>
      <c r="Q236" t="e" vm="1631">
        <v>#VALUE!</v>
      </c>
      <c r="T236" t="e" vm="1632">
        <v>#VALUE!</v>
      </c>
    </row>
    <row r="237" spans="1:20">
      <c r="A237" s="73"/>
      <c r="B237" t="e" vm="1633">
        <v>#VALUE!</v>
      </c>
      <c r="E237" t="e" vm="1634">
        <v>#VALUE!</v>
      </c>
      <c r="H237" t="e" vm="1635">
        <v>#VALUE!</v>
      </c>
      <c r="K237" t="e" vm="1636">
        <v>#VALUE!</v>
      </c>
      <c r="N237" t="e" vm="1637">
        <v>#VALUE!</v>
      </c>
      <c r="Q237" t="e" vm="1638">
        <v>#VALUE!</v>
      </c>
      <c r="T237" t="e" vm="1639">
        <v>#VALUE!</v>
      </c>
    </row>
    <row r="238" spans="1:20">
      <c r="A238" s="73"/>
      <c r="B238" t="e" vm="1640">
        <v>#VALUE!</v>
      </c>
      <c r="E238" t="e" vm="1641">
        <v>#VALUE!</v>
      </c>
      <c r="H238" t="e" vm="1642">
        <v>#VALUE!</v>
      </c>
      <c r="K238" t="e" vm="1643">
        <v>#VALUE!</v>
      </c>
      <c r="N238" t="e" vm="1644">
        <v>#VALUE!</v>
      </c>
      <c r="Q238" t="e" vm="1645">
        <v>#VALUE!</v>
      </c>
      <c r="T238" t="e" vm="1646">
        <v>#VALUE!</v>
      </c>
    </row>
    <row r="239" spans="1:20">
      <c r="A239" s="73"/>
      <c r="B239" t="e" vm="1647">
        <v>#VALUE!</v>
      </c>
      <c r="E239" t="e" vm="1648">
        <v>#VALUE!</v>
      </c>
      <c r="H239" t="e" vm="1649">
        <v>#VALUE!</v>
      </c>
      <c r="K239" t="e" vm="1650">
        <v>#VALUE!</v>
      </c>
      <c r="N239" t="e" vm="1651">
        <v>#VALUE!</v>
      </c>
      <c r="Q239" t="e" vm="1652">
        <v>#VALUE!</v>
      </c>
      <c r="T239" t="e" vm="1653">
        <v>#VALUE!</v>
      </c>
    </row>
    <row r="240" spans="1:20">
      <c r="A240" s="73"/>
      <c r="B240" t="e" vm="1654">
        <v>#VALUE!</v>
      </c>
      <c r="E240" t="e" vm="1655">
        <v>#VALUE!</v>
      </c>
      <c r="H240" t="e" vm="1656">
        <v>#VALUE!</v>
      </c>
      <c r="K240" t="e" vm="1657">
        <v>#VALUE!</v>
      </c>
      <c r="N240" t="e" vm="1658">
        <v>#VALUE!</v>
      </c>
      <c r="Q240" t="e" vm="1659">
        <v>#VALUE!</v>
      </c>
      <c r="T240" t="e" vm="1660">
        <v>#VALUE!</v>
      </c>
    </row>
    <row r="241" spans="1:20">
      <c r="A241" s="73"/>
      <c r="B241" t="e" vm="1661">
        <v>#VALUE!</v>
      </c>
      <c r="E241" t="e" vm="1662">
        <v>#VALUE!</v>
      </c>
      <c r="H241" t="e" vm="1663">
        <v>#VALUE!</v>
      </c>
      <c r="K241" t="e" vm="1664">
        <v>#VALUE!</v>
      </c>
      <c r="N241" t="e" vm="1665">
        <v>#VALUE!</v>
      </c>
      <c r="Q241" t="e" vm="1666">
        <v>#VALUE!</v>
      </c>
      <c r="T241" t="e" vm="1667">
        <v>#VALUE!</v>
      </c>
    </row>
    <row r="242" spans="1:20">
      <c r="A242" s="73"/>
      <c r="B242" t="e" vm="1668">
        <v>#VALUE!</v>
      </c>
      <c r="E242" t="e" vm="1669">
        <v>#VALUE!</v>
      </c>
      <c r="H242" t="e" vm="1670">
        <v>#VALUE!</v>
      </c>
      <c r="K242" t="e" vm="1671">
        <v>#VALUE!</v>
      </c>
      <c r="N242" t="e" vm="1672">
        <v>#VALUE!</v>
      </c>
      <c r="Q242" t="e" vm="1673">
        <v>#VALUE!</v>
      </c>
      <c r="T242" t="e" vm="1674">
        <v>#VALUE!</v>
      </c>
    </row>
    <row r="243" spans="1:20">
      <c r="A243" s="73"/>
      <c r="B243" t="e" vm="1675">
        <v>#VALUE!</v>
      </c>
      <c r="E243" t="e" vm="1676">
        <v>#VALUE!</v>
      </c>
      <c r="H243" t="e" vm="1677">
        <v>#VALUE!</v>
      </c>
      <c r="K243" t="e" vm="1678">
        <v>#VALUE!</v>
      </c>
      <c r="N243" t="e" vm="1679">
        <v>#VALUE!</v>
      </c>
      <c r="Q243" t="e" vm="1680">
        <v>#VALUE!</v>
      </c>
      <c r="T243" t="e" vm="1681">
        <v>#VALUE!</v>
      </c>
    </row>
    <row r="244" spans="1:20">
      <c r="A244" s="73"/>
      <c r="B244" t="e" vm="1682">
        <v>#VALUE!</v>
      </c>
      <c r="E244" t="e" vm="1683">
        <v>#VALUE!</v>
      </c>
      <c r="H244" t="e" vm="1684">
        <v>#VALUE!</v>
      </c>
      <c r="K244" t="e" vm="1685">
        <v>#VALUE!</v>
      </c>
      <c r="N244" t="e" vm="1686">
        <v>#VALUE!</v>
      </c>
      <c r="Q244" t="e" vm="1687">
        <v>#VALUE!</v>
      </c>
      <c r="T244" t="e" vm="1688">
        <v>#VALUE!</v>
      </c>
    </row>
    <row r="245" spans="1:20">
      <c r="A245" s="73"/>
      <c r="B245" t="e" vm="1689">
        <v>#VALUE!</v>
      </c>
      <c r="E245" t="e" vm="1690">
        <v>#VALUE!</v>
      </c>
      <c r="H245" t="e" vm="1691">
        <v>#VALUE!</v>
      </c>
      <c r="K245" t="e" vm="1692">
        <v>#VALUE!</v>
      </c>
      <c r="N245" t="e" vm="1693">
        <v>#VALUE!</v>
      </c>
      <c r="Q245" t="e" vm="1694">
        <v>#VALUE!</v>
      </c>
      <c r="T245" t="e" vm="1695">
        <v>#VALUE!</v>
      </c>
    </row>
    <row r="246" spans="1:20">
      <c r="A246" s="73"/>
      <c r="B246" t="e" vm="1696">
        <v>#VALUE!</v>
      </c>
      <c r="E246" t="e" vm="1697">
        <v>#VALUE!</v>
      </c>
      <c r="H246" t="e" vm="1698">
        <v>#VALUE!</v>
      </c>
      <c r="K246" t="e" vm="1699">
        <v>#VALUE!</v>
      </c>
      <c r="N246" t="e" vm="1700">
        <v>#VALUE!</v>
      </c>
      <c r="Q246" t="e" vm="1701">
        <v>#VALUE!</v>
      </c>
      <c r="T246" t="e" vm="1702">
        <v>#VALUE!</v>
      </c>
    </row>
    <row r="247" spans="1:20">
      <c r="A247" s="73"/>
      <c r="B247" t="e" vm="1703">
        <v>#VALUE!</v>
      </c>
      <c r="E247" t="e" vm="1704">
        <v>#VALUE!</v>
      </c>
      <c r="H247" t="e" vm="1705">
        <v>#VALUE!</v>
      </c>
      <c r="K247" t="e" vm="1706">
        <v>#VALUE!</v>
      </c>
      <c r="N247" t="e" vm="1707">
        <v>#VALUE!</v>
      </c>
      <c r="Q247" t="e" vm="1708">
        <v>#VALUE!</v>
      </c>
      <c r="T247" t="e" vm="1709">
        <v>#VALUE!</v>
      </c>
    </row>
    <row r="248" spans="1:20">
      <c r="A248" s="73"/>
      <c r="B248" t="e" vm="1710">
        <v>#VALUE!</v>
      </c>
      <c r="E248" t="e" vm="1711">
        <v>#VALUE!</v>
      </c>
      <c r="H248" t="e" vm="1712">
        <v>#VALUE!</v>
      </c>
      <c r="K248" t="e" vm="1713">
        <v>#VALUE!</v>
      </c>
      <c r="N248" t="e" vm="1714">
        <v>#VALUE!</v>
      </c>
      <c r="Q248" t="e" vm="1715">
        <v>#VALUE!</v>
      </c>
      <c r="T248" t="e" vm="1716">
        <v>#VALUE!</v>
      </c>
    </row>
    <row r="249" spans="1:20">
      <c r="A249" s="73"/>
      <c r="B249" t="e" vm="1717">
        <v>#VALUE!</v>
      </c>
      <c r="E249" t="e" vm="1718">
        <v>#VALUE!</v>
      </c>
      <c r="H249" t="e" vm="1719">
        <v>#VALUE!</v>
      </c>
      <c r="K249" t="e" vm="1720">
        <v>#VALUE!</v>
      </c>
      <c r="N249" t="e" vm="1721">
        <v>#VALUE!</v>
      </c>
      <c r="Q249" t="e" vm="1722">
        <v>#VALUE!</v>
      </c>
      <c r="T249" t="e" vm="1723">
        <v>#VALUE!</v>
      </c>
    </row>
    <row r="250" spans="1:20">
      <c r="A250" s="73"/>
      <c r="B250" t="e" vm="1724">
        <v>#VALUE!</v>
      </c>
      <c r="E250" t="e" vm="1725">
        <v>#VALUE!</v>
      </c>
      <c r="H250" t="e" vm="1726">
        <v>#VALUE!</v>
      </c>
      <c r="K250" t="e" vm="1727">
        <v>#VALUE!</v>
      </c>
      <c r="N250" t="e" vm="1728">
        <v>#VALUE!</v>
      </c>
      <c r="Q250" t="e" vm="1729">
        <v>#VALUE!</v>
      </c>
      <c r="T250" t="e" vm="1730">
        <v>#VALUE!</v>
      </c>
    </row>
    <row r="251" spans="1:20">
      <c r="A251" s="73"/>
      <c r="B251" t="e" vm="1731">
        <v>#VALUE!</v>
      </c>
      <c r="E251" t="e" vm="1732">
        <v>#VALUE!</v>
      </c>
      <c r="H251" t="e" vm="1733">
        <v>#VALUE!</v>
      </c>
      <c r="K251" t="e" vm="1734">
        <v>#VALUE!</v>
      </c>
      <c r="N251" t="e" vm="1735">
        <v>#VALUE!</v>
      </c>
      <c r="Q251" t="e" vm="1736">
        <v>#VALUE!</v>
      </c>
      <c r="T251" t="e" vm="1737">
        <v>#VALUE!</v>
      </c>
    </row>
    <row r="252" spans="1:20">
      <c r="A252" s="73"/>
      <c r="B252" t="e" vm="1738">
        <v>#VALUE!</v>
      </c>
      <c r="E252" t="e" vm="1739">
        <v>#VALUE!</v>
      </c>
      <c r="H252" t="e" vm="1740">
        <v>#VALUE!</v>
      </c>
      <c r="K252" t="e" vm="1741">
        <v>#VALUE!</v>
      </c>
      <c r="N252" t="e" vm="1742">
        <v>#VALUE!</v>
      </c>
      <c r="Q252" t="e" vm="1743">
        <v>#VALUE!</v>
      </c>
      <c r="T252" t="e" vm="1744">
        <v>#VALUE!</v>
      </c>
    </row>
    <row r="253" spans="1:20">
      <c r="A253" s="73"/>
      <c r="B253" t="e" vm="1745">
        <v>#VALUE!</v>
      </c>
      <c r="E253" t="e" vm="1746">
        <v>#VALUE!</v>
      </c>
      <c r="H253" t="e" vm="1747">
        <v>#VALUE!</v>
      </c>
      <c r="K253" t="e" vm="1748">
        <v>#VALUE!</v>
      </c>
      <c r="N253" t="e" vm="1749">
        <v>#VALUE!</v>
      </c>
      <c r="Q253" t="e" vm="1750">
        <v>#VALUE!</v>
      </c>
      <c r="T253" t="e" vm="1751">
        <v>#VALUE!</v>
      </c>
    </row>
    <row r="254" spans="1:20">
      <c r="A254" s="73"/>
      <c r="B254" t="e" vm="1752">
        <v>#VALUE!</v>
      </c>
      <c r="E254" t="e" vm="1753">
        <v>#VALUE!</v>
      </c>
      <c r="H254" t="e" vm="1754">
        <v>#VALUE!</v>
      </c>
      <c r="K254" t="e" vm="1755">
        <v>#VALUE!</v>
      </c>
      <c r="N254" t="e" vm="1756">
        <v>#VALUE!</v>
      </c>
      <c r="Q254" t="e" vm="1757">
        <v>#VALUE!</v>
      </c>
      <c r="T254" t="e" vm="1758">
        <v>#VALUE!</v>
      </c>
    </row>
    <row r="255" spans="1:20">
      <c r="A255" s="73"/>
      <c r="B255" t="e" vm="1759">
        <v>#VALUE!</v>
      </c>
      <c r="E255" t="e" vm="1760">
        <v>#VALUE!</v>
      </c>
      <c r="H255" t="e" vm="1761">
        <v>#VALUE!</v>
      </c>
      <c r="K255" t="e" vm="1762">
        <v>#VALUE!</v>
      </c>
      <c r="N255" t="e" vm="1763">
        <v>#VALUE!</v>
      </c>
      <c r="Q255" t="e" vm="1764">
        <v>#VALUE!</v>
      </c>
      <c r="T255" t="e" vm="1765">
        <v>#VALUE!</v>
      </c>
    </row>
    <row r="256" spans="1:20">
      <c r="A256" s="73"/>
      <c r="B256" t="e" vm="1766">
        <v>#VALUE!</v>
      </c>
      <c r="E256" t="e" vm="1767">
        <v>#VALUE!</v>
      </c>
      <c r="H256" t="e" vm="1768">
        <v>#VALUE!</v>
      </c>
      <c r="K256" t="e" vm="1769">
        <v>#VALUE!</v>
      </c>
      <c r="N256" t="e" vm="1770">
        <v>#VALUE!</v>
      </c>
      <c r="Q256" t="e" vm="1771">
        <v>#VALUE!</v>
      </c>
      <c r="T256" t="e" vm="1772">
        <v>#VALUE!</v>
      </c>
    </row>
    <row r="257" spans="1:20">
      <c r="A257" s="73"/>
      <c r="B257" t="e" vm="1773">
        <v>#VALUE!</v>
      </c>
      <c r="E257" t="e" vm="1774">
        <v>#VALUE!</v>
      </c>
      <c r="H257" t="e" vm="1775">
        <v>#VALUE!</v>
      </c>
      <c r="K257" t="e" vm="1776">
        <v>#VALUE!</v>
      </c>
      <c r="N257" t="e" vm="1777">
        <v>#VALUE!</v>
      </c>
      <c r="Q257" t="e" vm="1778">
        <v>#VALUE!</v>
      </c>
      <c r="T257" t="e" vm="1779">
        <v>#VALUE!</v>
      </c>
    </row>
    <row r="258" spans="1:20">
      <c r="A258" s="73"/>
      <c r="B258" t="e" vm="1780">
        <v>#VALUE!</v>
      </c>
      <c r="E258" t="e" vm="1781">
        <v>#VALUE!</v>
      </c>
      <c r="H258" t="e" vm="1782">
        <v>#VALUE!</v>
      </c>
      <c r="K258" t="e" vm="1783">
        <v>#VALUE!</v>
      </c>
      <c r="N258" t="e" vm="1784">
        <v>#VALUE!</v>
      </c>
      <c r="Q258" t="e" vm="1785">
        <v>#VALUE!</v>
      </c>
      <c r="T258" t="e" vm="1786">
        <v>#VALUE!</v>
      </c>
    </row>
    <row r="259" spans="1:20">
      <c r="A259" s="73"/>
      <c r="B259" t="e" vm="1787">
        <v>#VALUE!</v>
      </c>
      <c r="E259" t="e" vm="1788">
        <v>#VALUE!</v>
      </c>
      <c r="H259" t="e" vm="1789">
        <v>#VALUE!</v>
      </c>
      <c r="K259" t="e" vm="1790">
        <v>#VALUE!</v>
      </c>
      <c r="N259" t="e" vm="1791">
        <v>#VALUE!</v>
      </c>
      <c r="Q259" t="e" vm="1792">
        <v>#VALUE!</v>
      </c>
      <c r="T259" t="e" vm="1793">
        <v>#VALUE!</v>
      </c>
    </row>
    <row r="260" spans="1:20">
      <c r="A260" s="73"/>
      <c r="B260" t="e" vm="1794">
        <v>#VALUE!</v>
      </c>
      <c r="E260" t="e" vm="1795">
        <v>#VALUE!</v>
      </c>
      <c r="H260" t="e" vm="1796">
        <v>#VALUE!</v>
      </c>
      <c r="K260" t="e" vm="1797">
        <v>#VALUE!</v>
      </c>
      <c r="N260" t="e" vm="1798">
        <v>#VALUE!</v>
      </c>
      <c r="Q260" t="e" vm="1799">
        <v>#VALUE!</v>
      </c>
      <c r="T260" t="e" vm="1800">
        <v>#VALUE!</v>
      </c>
    </row>
    <row r="261" spans="1:20">
      <c r="A261" s="73"/>
      <c r="B261" t="e" vm="1801">
        <v>#VALUE!</v>
      </c>
      <c r="E261" t="e" vm="1802">
        <v>#VALUE!</v>
      </c>
      <c r="H261" t="e" vm="1803">
        <v>#VALUE!</v>
      </c>
      <c r="K261" t="e" vm="1804">
        <v>#VALUE!</v>
      </c>
      <c r="N261" t="e" vm="1805">
        <v>#VALUE!</v>
      </c>
      <c r="Q261" t="e" vm="1806">
        <v>#VALUE!</v>
      </c>
      <c r="T261" t="e" vm="1807">
        <v>#VALUE!</v>
      </c>
    </row>
    <row r="262" spans="1:20">
      <c r="A262" s="73"/>
      <c r="B262" t="e" vm="1808">
        <v>#VALUE!</v>
      </c>
      <c r="E262" t="e" vm="1809">
        <v>#VALUE!</v>
      </c>
      <c r="H262" t="e" vm="1810">
        <v>#VALUE!</v>
      </c>
      <c r="K262" t="e" vm="1811">
        <v>#VALUE!</v>
      </c>
      <c r="N262" t="e" vm="1812">
        <v>#VALUE!</v>
      </c>
      <c r="Q262" t="e" vm="1813">
        <v>#VALUE!</v>
      </c>
      <c r="T262" t="e" vm="1814">
        <v>#VALUE!</v>
      </c>
    </row>
    <row r="263" spans="1:20">
      <c r="A263" s="73"/>
      <c r="B263" t="e" vm="1815">
        <v>#VALUE!</v>
      </c>
      <c r="E263" t="e" vm="1816">
        <v>#VALUE!</v>
      </c>
      <c r="H263" t="e" vm="1817">
        <v>#VALUE!</v>
      </c>
      <c r="K263" t="e" vm="1818">
        <v>#VALUE!</v>
      </c>
      <c r="N263" t="e" vm="1819">
        <v>#VALUE!</v>
      </c>
      <c r="Q263" t="e" vm="1820">
        <v>#VALUE!</v>
      </c>
      <c r="T263" t="e" vm="1821">
        <v>#VALUE!</v>
      </c>
    </row>
    <row r="264" spans="1:20">
      <c r="A264" s="73"/>
      <c r="B264" t="e" vm="1822">
        <v>#VALUE!</v>
      </c>
      <c r="E264" t="e" vm="1823">
        <v>#VALUE!</v>
      </c>
      <c r="H264" t="e" vm="1824">
        <v>#VALUE!</v>
      </c>
      <c r="K264" t="e" vm="1825">
        <v>#VALUE!</v>
      </c>
      <c r="N264" t="e" vm="1826">
        <v>#VALUE!</v>
      </c>
      <c r="Q264" t="e" vm="1827">
        <v>#VALUE!</v>
      </c>
      <c r="T264" t="e" vm="1828">
        <v>#VALUE!</v>
      </c>
    </row>
    <row r="265" spans="1:20">
      <c r="A265" s="73"/>
      <c r="B265" t="e" vm="1829">
        <v>#VALUE!</v>
      </c>
      <c r="E265" t="e" vm="1830">
        <v>#VALUE!</v>
      </c>
      <c r="H265" t="e" vm="1831">
        <v>#VALUE!</v>
      </c>
      <c r="K265" t="e" vm="1832">
        <v>#VALUE!</v>
      </c>
      <c r="N265" t="e" vm="1833">
        <v>#VALUE!</v>
      </c>
      <c r="Q265" t="e" vm="1834">
        <v>#VALUE!</v>
      </c>
      <c r="T265" t="e" vm="1835">
        <v>#VALUE!</v>
      </c>
    </row>
    <row r="266" spans="1:20">
      <c r="A266" s="73"/>
      <c r="B266" t="e" vm="1836">
        <v>#VALUE!</v>
      </c>
      <c r="E266" t="e" vm="1837">
        <v>#VALUE!</v>
      </c>
      <c r="H266" t="e" vm="1838">
        <v>#VALUE!</v>
      </c>
      <c r="K266" t="e" vm="1839">
        <v>#VALUE!</v>
      </c>
      <c r="N266" t="e" vm="1840">
        <v>#VALUE!</v>
      </c>
      <c r="Q266" t="e" vm="1841">
        <v>#VALUE!</v>
      </c>
      <c r="T266" t="e" vm="1842">
        <v>#VALUE!</v>
      </c>
    </row>
    <row r="267" spans="1:20">
      <c r="A267" s="73"/>
      <c r="B267" t="e" vm="1843">
        <v>#VALUE!</v>
      </c>
      <c r="E267" t="e" vm="1844">
        <v>#VALUE!</v>
      </c>
      <c r="H267" t="e" vm="1845">
        <v>#VALUE!</v>
      </c>
      <c r="K267" t="e" vm="1846">
        <v>#VALUE!</v>
      </c>
      <c r="N267" t="e" vm="1847">
        <v>#VALUE!</v>
      </c>
      <c r="Q267" t="e" vm="1848">
        <v>#VALUE!</v>
      </c>
      <c r="T267" t="e" vm="1849">
        <v>#VALUE!</v>
      </c>
    </row>
    <row r="268" spans="1:20">
      <c r="A268" s="73"/>
      <c r="B268" t="e" vm="1850">
        <v>#VALUE!</v>
      </c>
      <c r="E268" t="e" vm="1851">
        <v>#VALUE!</v>
      </c>
      <c r="H268" t="e" vm="1852">
        <v>#VALUE!</v>
      </c>
      <c r="K268" t="e" vm="1853">
        <v>#VALUE!</v>
      </c>
      <c r="N268" t="e" vm="1854">
        <v>#VALUE!</v>
      </c>
      <c r="Q268" t="e" vm="1855">
        <v>#VALUE!</v>
      </c>
      <c r="T268" t="e" vm="1856">
        <v>#VALUE!</v>
      </c>
    </row>
    <row r="269" spans="1:20">
      <c r="A269" s="73"/>
      <c r="B269" t="e" vm="1857">
        <v>#VALUE!</v>
      </c>
      <c r="E269" t="e" vm="1858">
        <v>#VALUE!</v>
      </c>
      <c r="H269" t="e" vm="1859">
        <v>#VALUE!</v>
      </c>
      <c r="K269" t="e" vm="1860">
        <v>#VALUE!</v>
      </c>
      <c r="N269" t="e" vm="1861">
        <v>#VALUE!</v>
      </c>
      <c r="Q269" t="e" vm="1862">
        <v>#VALUE!</v>
      </c>
      <c r="T269" t="e" vm="1863">
        <v>#VALUE!</v>
      </c>
    </row>
    <row r="270" spans="1:20">
      <c r="A270" s="73"/>
      <c r="B270" t="e" vm="1864">
        <v>#VALUE!</v>
      </c>
      <c r="E270" t="e" vm="1865">
        <v>#VALUE!</v>
      </c>
      <c r="H270" t="e" vm="1866">
        <v>#VALUE!</v>
      </c>
      <c r="K270" t="e" vm="1867">
        <v>#VALUE!</v>
      </c>
      <c r="N270" t="e" vm="1868">
        <v>#VALUE!</v>
      </c>
      <c r="Q270" t="e" vm="1869">
        <v>#VALUE!</v>
      </c>
      <c r="T270" t="e" vm="1870">
        <v>#VALUE!</v>
      </c>
    </row>
    <row r="271" spans="1:20">
      <c r="A271" s="73"/>
      <c r="B271" t="e" vm="1871">
        <v>#VALUE!</v>
      </c>
      <c r="E271" t="e" vm="1872">
        <v>#VALUE!</v>
      </c>
      <c r="H271" t="e" vm="1873">
        <v>#VALUE!</v>
      </c>
      <c r="K271" t="e" vm="1874">
        <v>#VALUE!</v>
      </c>
      <c r="N271" t="e" vm="1875">
        <v>#VALUE!</v>
      </c>
      <c r="Q271" t="e" vm="1876">
        <v>#VALUE!</v>
      </c>
      <c r="T271" t="e" vm="1877">
        <v>#VALUE!</v>
      </c>
    </row>
    <row r="272" spans="1:20">
      <c r="A272" s="73"/>
      <c r="B272" t="e" vm="1878">
        <v>#VALUE!</v>
      </c>
      <c r="E272" t="e" vm="1879">
        <v>#VALUE!</v>
      </c>
      <c r="H272" t="e" vm="1880">
        <v>#VALUE!</v>
      </c>
      <c r="K272" t="e" vm="1881">
        <v>#VALUE!</v>
      </c>
      <c r="N272" t="e" vm="1882">
        <v>#VALUE!</v>
      </c>
      <c r="Q272" t="e" vm="1883">
        <v>#VALUE!</v>
      </c>
      <c r="T272" t="e" vm="1884">
        <v>#VALUE!</v>
      </c>
    </row>
    <row r="273" spans="1:20">
      <c r="A273" s="73"/>
      <c r="B273" t="e" vm="1885">
        <v>#VALUE!</v>
      </c>
      <c r="E273" t="e" vm="1886">
        <v>#VALUE!</v>
      </c>
      <c r="H273" t="e" vm="1887">
        <v>#VALUE!</v>
      </c>
      <c r="K273" t="e" vm="1888">
        <v>#VALUE!</v>
      </c>
      <c r="N273" t="e" vm="1889">
        <v>#VALUE!</v>
      </c>
      <c r="Q273" t="e" vm="1890">
        <v>#VALUE!</v>
      </c>
      <c r="T273" t="e" vm="1891">
        <v>#VALUE!</v>
      </c>
    </row>
    <row r="274" spans="1:20">
      <c r="A274" s="73"/>
      <c r="B274" t="e" vm="1892">
        <v>#VALUE!</v>
      </c>
      <c r="E274" t="e" vm="1893">
        <v>#VALUE!</v>
      </c>
      <c r="H274" t="e" vm="1894">
        <v>#VALUE!</v>
      </c>
      <c r="K274" t="e" vm="1895">
        <v>#VALUE!</v>
      </c>
      <c r="N274" t="e" vm="1896">
        <v>#VALUE!</v>
      </c>
      <c r="Q274" t="e" vm="1897">
        <v>#VALUE!</v>
      </c>
      <c r="T274" t="e" vm="1898">
        <v>#VALUE!</v>
      </c>
    </row>
    <row r="275" spans="1:20">
      <c r="A275" s="73"/>
      <c r="B275" t="e" vm="1899">
        <v>#VALUE!</v>
      </c>
      <c r="E275" t="e" vm="1900">
        <v>#VALUE!</v>
      </c>
      <c r="H275" t="e" vm="1901">
        <v>#VALUE!</v>
      </c>
      <c r="K275" t="e" vm="1902">
        <v>#VALUE!</v>
      </c>
      <c r="N275" t="e" vm="1903">
        <v>#VALUE!</v>
      </c>
      <c r="Q275" t="e" vm="1904">
        <v>#VALUE!</v>
      </c>
      <c r="T275" t="e" vm="1905">
        <v>#VALUE!</v>
      </c>
    </row>
    <row r="276" spans="1:20">
      <c r="A276" s="73"/>
      <c r="B276" t="e" vm="1906">
        <v>#VALUE!</v>
      </c>
      <c r="E276" t="e" vm="1907">
        <v>#VALUE!</v>
      </c>
      <c r="H276" t="e" vm="1908">
        <v>#VALUE!</v>
      </c>
      <c r="K276" t="e" vm="1909">
        <v>#VALUE!</v>
      </c>
      <c r="N276" t="e" vm="1910">
        <v>#VALUE!</v>
      </c>
      <c r="Q276" t="e" vm="1911">
        <v>#VALUE!</v>
      </c>
      <c r="T276" t="e" vm="1912">
        <v>#VALUE!</v>
      </c>
    </row>
    <row r="277" spans="1:20">
      <c r="A277" s="73"/>
      <c r="B277" t="e" vm="1913">
        <v>#VALUE!</v>
      </c>
      <c r="E277" t="e" vm="1914">
        <v>#VALUE!</v>
      </c>
      <c r="H277" t="e" vm="1915">
        <v>#VALUE!</v>
      </c>
      <c r="K277" t="e" vm="1916">
        <v>#VALUE!</v>
      </c>
      <c r="N277" t="e" vm="1917">
        <v>#VALUE!</v>
      </c>
      <c r="Q277" t="e" vm="1918">
        <v>#VALUE!</v>
      </c>
      <c r="T277" t="e" vm="1919">
        <v>#VALUE!</v>
      </c>
    </row>
    <row r="278" spans="1:20">
      <c r="A278" s="73"/>
      <c r="B278" t="e" vm="1920">
        <v>#VALUE!</v>
      </c>
      <c r="E278" t="e" vm="1921">
        <v>#VALUE!</v>
      </c>
      <c r="H278" t="e" vm="1922">
        <v>#VALUE!</v>
      </c>
      <c r="K278" t="e" vm="1923">
        <v>#VALUE!</v>
      </c>
      <c r="N278" t="e" vm="1924">
        <v>#VALUE!</v>
      </c>
      <c r="Q278" t="e" vm="1925">
        <v>#VALUE!</v>
      </c>
      <c r="T278" t="e" vm="1926">
        <v>#VALUE!</v>
      </c>
    </row>
    <row r="279" spans="1:20">
      <c r="A279" s="73"/>
      <c r="B279" t="e" vm="1927">
        <v>#VALUE!</v>
      </c>
      <c r="E279" t="e" vm="1928">
        <v>#VALUE!</v>
      </c>
      <c r="H279" t="e" vm="1929">
        <v>#VALUE!</v>
      </c>
      <c r="K279" t="e" vm="1930">
        <v>#VALUE!</v>
      </c>
      <c r="N279" t="e" vm="1931">
        <v>#VALUE!</v>
      </c>
      <c r="Q279" t="e" vm="1932">
        <v>#VALUE!</v>
      </c>
      <c r="T279" t="e" vm="1933">
        <v>#VALUE!</v>
      </c>
    </row>
    <row r="280" spans="1:20">
      <c r="A280" s="73"/>
      <c r="B280" t="e" vm="1934">
        <v>#VALUE!</v>
      </c>
      <c r="E280" t="e" vm="1935">
        <v>#VALUE!</v>
      </c>
      <c r="H280" t="e" vm="1936">
        <v>#VALUE!</v>
      </c>
      <c r="K280" t="e" vm="1937">
        <v>#VALUE!</v>
      </c>
      <c r="N280" t="e" vm="1938">
        <v>#VALUE!</v>
      </c>
      <c r="Q280" t="e" vm="1939">
        <v>#VALUE!</v>
      </c>
      <c r="T280" t="e" vm="1940">
        <v>#VALUE!</v>
      </c>
    </row>
    <row r="281" spans="1:20">
      <c r="A281" s="73"/>
      <c r="B281" t="e" vm="1941">
        <v>#VALUE!</v>
      </c>
      <c r="E281" t="e" vm="1942">
        <v>#VALUE!</v>
      </c>
      <c r="H281" t="e" vm="1943">
        <v>#VALUE!</v>
      </c>
      <c r="K281" t="e" vm="1944">
        <v>#VALUE!</v>
      </c>
      <c r="N281" t="e" vm="1945">
        <v>#VALUE!</v>
      </c>
      <c r="Q281" t="e" vm="1946">
        <v>#VALUE!</v>
      </c>
      <c r="T281" t="e" vm="1947">
        <v>#VALUE!</v>
      </c>
    </row>
    <row r="282" spans="1:20">
      <c r="A282" s="73"/>
      <c r="B282" t="e" vm="1948">
        <v>#VALUE!</v>
      </c>
      <c r="E282" t="e" vm="1949">
        <v>#VALUE!</v>
      </c>
      <c r="H282" t="e" vm="1950">
        <v>#VALUE!</v>
      </c>
      <c r="K282" t="e" vm="1951">
        <v>#VALUE!</v>
      </c>
      <c r="N282" t="e" vm="1952">
        <v>#VALUE!</v>
      </c>
      <c r="Q282" t="e" vm="1953">
        <v>#VALUE!</v>
      </c>
      <c r="T282" t="e" vm="1954">
        <v>#VALUE!</v>
      </c>
    </row>
    <row r="283" spans="1:20">
      <c r="A283" s="73"/>
      <c r="B283" t="e" vm="1955">
        <v>#VALUE!</v>
      </c>
      <c r="E283" t="e" vm="1956">
        <v>#VALUE!</v>
      </c>
      <c r="H283" t="e" vm="1957">
        <v>#VALUE!</v>
      </c>
      <c r="K283" t="e" vm="1958">
        <v>#VALUE!</v>
      </c>
      <c r="N283" t="e" vm="1959">
        <v>#VALUE!</v>
      </c>
      <c r="Q283" t="e" vm="1960">
        <v>#VALUE!</v>
      </c>
      <c r="T283" t="e" vm="1961">
        <v>#VALUE!</v>
      </c>
    </row>
    <row r="284" spans="1:20">
      <c r="A284" s="73"/>
      <c r="B284" t="e" vm="1962">
        <v>#VALUE!</v>
      </c>
      <c r="E284" t="e" vm="1963">
        <v>#VALUE!</v>
      </c>
      <c r="H284" t="e" vm="1964">
        <v>#VALUE!</v>
      </c>
      <c r="K284" t="e" vm="1965">
        <v>#VALUE!</v>
      </c>
      <c r="N284" t="e" vm="1966">
        <v>#VALUE!</v>
      </c>
      <c r="Q284" t="e" vm="1967">
        <v>#VALUE!</v>
      </c>
      <c r="T284" t="e" vm="1968">
        <v>#VALUE!</v>
      </c>
    </row>
    <row r="285" spans="1:20">
      <c r="A285" s="73"/>
      <c r="B285" t="e" vm="1969">
        <v>#VALUE!</v>
      </c>
      <c r="E285" t="e" vm="1970">
        <v>#VALUE!</v>
      </c>
      <c r="H285" t="e" vm="1971">
        <v>#VALUE!</v>
      </c>
      <c r="K285" t="e" vm="1972">
        <v>#VALUE!</v>
      </c>
      <c r="N285" t="e" vm="1973">
        <v>#VALUE!</v>
      </c>
      <c r="Q285" t="e" vm="1974">
        <v>#VALUE!</v>
      </c>
      <c r="T285" t="e" vm="1975">
        <v>#VALUE!</v>
      </c>
    </row>
    <row r="286" spans="1:20">
      <c r="A286" s="73"/>
      <c r="B286" t="e" vm="1976">
        <v>#VALUE!</v>
      </c>
      <c r="E286" t="e" vm="1977">
        <v>#VALUE!</v>
      </c>
      <c r="H286" t="e" vm="1978">
        <v>#VALUE!</v>
      </c>
      <c r="K286" t="e" vm="1979">
        <v>#VALUE!</v>
      </c>
      <c r="N286" t="e" vm="1980">
        <v>#VALUE!</v>
      </c>
      <c r="Q286" t="e" vm="1981">
        <v>#VALUE!</v>
      </c>
      <c r="T286" t="e" vm="1982">
        <v>#VALUE!</v>
      </c>
    </row>
    <row r="287" spans="1:20">
      <c r="A287" s="73"/>
      <c r="B287" t="e" vm="1983">
        <v>#VALUE!</v>
      </c>
      <c r="E287" t="e" vm="1984">
        <v>#VALUE!</v>
      </c>
      <c r="H287" t="e" vm="1985">
        <v>#VALUE!</v>
      </c>
      <c r="K287" t="e" vm="1986">
        <v>#VALUE!</v>
      </c>
      <c r="N287" t="e" vm="1987">
        <v>#VALUE!</v>
      </c>
      <c r="Q287" t="e" vm="1988">
        <v>#VALUE!</v>
      </c>
      <c r="T287" t="e" vm="1989">
        <v>#VALUE!</v>
      </c>
    </row>
    <row r="288" spans="1:20">
      <c r="A288" s="73"/>
      <c r="B288" t="e" vm="1990">
        <v>#VALUE!</v>
      </c>
      <c r="E288" t="e" vm="1991">
        <v>#VALUE!</v>
      </c>
      <c r="H288" t="e" vm="1992">
        <v>#VALUE!</v>
      </c>
      <c r="K288" t="e" vm="1993">
        <v>#VALUE!</v>
      </c>
      <c r="N288" t="e" vm="1994">
        <v>#VALUE!</v>
      </c>
      <c r="Q288" t="e" vm="1995">
        <v>#VALUE!</v>
      </c>
      <c r="T288" t="e" vm="1996">
        <v>#VALUE!</v>
      </c>
    </row>
    <row r="289" spans="1:20">
      <c r="A289" s="73"/>
      <c r="B289" t="e" vm="1997">
        <v>#VALUE!</v>
      </c>
      <c r="E289" t="e" vm="1998">
        <v>#VALUE!</v>
      </c>
      <c r="H289" t="e" vm="1999">
        <v>#VALUE!</v>
      </c>
      <c r="K289" t="e" vm="2000">
        <v>#VALUE!</v>
      </c>
      <c r="N289" t="e" vm="2001">
        <v>#VALUE!</v>
      </c>
      <c r="Q289" t="e" vm="2002">
        <v>#VALUE!</v>
      </c>
      <c r="T289" t="e" vm="2003">
        <v>#VALUE!</v>
      </c>
    </row>
    <row r="290" spans="1:20">
      <c r="A290" s="73"/>
      <c r="B290" t="e" vm="2004">
        <v>#VALUE!</v>
      </c>
      <c r="E290" t="e" vm="2005">
        <v>#VALUE!</v>
      </c>
      <c r="H290" t="e" vm="2006">
        <v>#VALUE!</v>
      </c>
      <c r="K290" t="e" vm="2007">
        <v>#VALUE!</v>
      </c>
      <c r="N290" t="e" vm="2008">
        <v>#VALUE!</v>
      </c>
      <c r="Q290" t="e" vm="2009">
        <v>#VALUE!</v>
      </c>
      <c r="T290" t="e" vm="2010">
        <v>#VALUE!</v>
      </c>
    </row>
    <row r="291" spans="1:20">
      <c r="A291" s="73"/>
      <c r="B291" t="e" vm="2011">
        <v>#VALUE!</v>
      </c>
      <c r="E291" t="e" vm="2012">
        <v>#VALUE!</v>
      </c>
      <c r="H291" t="e" vm="2013">
        <v>#VALUE!</v>
      </c>
      <c r="K291" t="e" vm="2014">
        <v>#VALUE!</v>
      </c>
      <c r="N291" t="e" vm="2015">
        <v>#VALUE!</v>
      </c>
      <c r="Q291" t="e" vm="2016">
        <v>#VALUE!</v>
      </c>
      <c r="T291" t="e" vm="2017">
        <v>#VALUE!</v>
      </c>
    </row>
    <row r="292" spans="1:20">
      <c r="A292" s="73"/>
      <c r="B292" t="e" vm="2018">
        <v>#VALUE!</v>
      </c>
      <c r="E292" t="e" vm="2019">
        <v>#VALUE!</v>
      </c>
      <c r="H292" t="e" vm="2020">
        <v>#VALUE!</v>
      </c>
      <c r="K292" t="e" vm="2021">
        <v>#VALUE!</v>
      </c>
      <c r="N292" t="e" vm="2022">
        <v>#VALUE!</v>
      </c>
      <c r="Q292" t="e" vm="2023">
        <v>#VALUE!</v>
      </c>
      <c r="T292" t="e" vm="2024">
        <v>#VALUE!</v>
      </c>
    </row>
    <row r="293" spans="1:20">
      <c r="A293" s="73"/>
      <c r="B293" t="e" vm="2025">
        <v>#VALUE!</v>
      </c>
      <c r="E293" t="e" vm="2026">
        <v>#VALUE!</v>
      </c>
      <c r="H293" t="e" vm="2027">
        <v>#VALUE!</v>
      </c>
      <c r="K293" t="e" vm="2028">
        <v>#VALUE!</v>
      </c>
      <c r="N293" t="e" vm="2029">
        <v>#VALUE!</v>
      </c>
      <c r="Q293" t="e" vm="2030">
        <v>#VALUE!</v>
      </c>
      <c r="T293" t="e" vm="2031">
        <v>#VALUE!</v>
      </c>
    </row>
    <row r="294" spans="1:20">
      <c r="A294" s="73"/>
      <c r="B294" t="e" vm="2032">
        <v>#VALUE!</v>
      </c>
      <c r="E294" t="e" vm="2033">
        <v>#VALUE!</v>
      </c>
      <c r="H294" t="e" vm="2034">
        <v>#VALUE!</v>
      </c>
      <c r="K294" t="e" vm="2035">
        <v>#VALUE!</v>
      </c>
      <c r="N294" t="e" vm="2036">
        <v>#VALUE!</v>
      </c>
      <c r="Q294" t="e" vm="2037">
        <v>#VALUE!</v>
      </c>
      <c r="T294" t="e" vm="2038">
        <v>#VALUE!</v>
      </c>
    </row>
    <row r="295" spans="1:20">
      <c r="A295" s="73"/>
      <c r="B295" t="e" vm="2039">
        <v>#VALUE!</v>
      </c>
      <c r="E295" t="e" vm="2040">
        <v>#VALUE!</v>
      </c>
      <c r="H295" t="e" vm="2041">
        <v>#VALUE!</v>
      </c>
      <c r="K295" t="e" vm="2042">
        <v>#VALUE!</v>
      </c>
      <c r="N295" t="e" vm="2043">
        <v>#VALUE!</v>
      </c>
      <c r="Q295" t="e" vm="2044">
        <v>#VALUE!</v>
      </c>
      <c r="T295" t="e" vm="2045">
        <v>#VALUE!</v>
      </c>
    </row>
    <row r="296" spans="1:20">
      <c r="A296" s="73"/>
      <c r="B296" t="e" vm="2046">
        <v>#VALUE!</v>
      </c>
      <c r="E296" t="e" vm="2047">
        <v>#VALUE!</v>
      </c>
      <c r="H296" t="e" vm="2048">
        <v>#VALUE!</v>
      </c>
      <c r="K296" t="e" vm="2049">
        <v>#VALUE!</v>
      </c>
      <c r="N296" t="e" vm="2050">
        <v>#VALUE!</v>
      </c>
      <c r="Q296" t="e" vm="2051">
        <v>#VALUE!</v>
      </c>
      <c r="T296" t="e" vm="2052">
        <v>#VALUE!</v>
      </c>
    </row>
    <row r="297" spans="1:20">
      <c r="A297" s="73"/>
      <c r="B297" t="e" vm="2053">
        <v>#VALUE!</v>
      </c>
      <c r="E297" t="e" vm="2054">
        <v>#VALUE!</v>
      </c>
      <c r="H297" t="e" vm="2055">
        <v>#VALUE!</v>
      </c>
      <c r="K297" t="e" vm="2056">
        <v>#VALUE!</v>
      </c>
      <c r="N297" t="e" vm="2057">
        <v>#VALUE!</v>
      </c>
      <c r="Q297" t="e" vm="2058">
        <v>#VALUE!</v>
      </c>
      <c r="T297" t="e" vm="2059">
        <v>#VALUE!</v>
      </c>
    </row>
    <row r="298" spans="1:20">
      <c r="A298" s="73"/>
      <c r="B298" t="e" vm="2060">
        <v>#VALUE!</v>
      </c>
      <c r="E298" t="e" vm="2061">
        <v>#VALUE!</v>
      </c>
      <c r="H298" t="e" vm="2062">
        <v>#VALUE!</v>
      </c>
      <c r="K298" t="e" vm="2063">
        <v>#VALUE!</v>
      </c>
      <c r="N298" t="e" vm="2064">
        <v>#VALUE!</v>
      </c>
      <c r="Q298" t="e" vm="2065">
        <v>#VALUE!</v>
      </c>
      <c r="T298" t="e" vm="2066">
        <v>#VALUE!</v>
      </c>
    </row>
    <row r="299" spans="1:20">
      <c r="A299" s="73"/>
      <c r="B299" t="e" vm="2067">
        <v>#VALUE!</v>
      </c>
      <c r="E299" t="e" vm="2068">
        <v>#VALUE!</v>
      </c>
      <c r="H299" t="e" vm="2069">
        <v>#VALUE!</v>
      </c>
      <c r="K299" t="e" vm="2070">
        <v>#VALUE!</v>
      </c>
      <c r="N299" t="e" vm="2071">
        <v>#VALUE!</v>
      </c>
      <c r="Q299" t="e" vm="2072">
        <v>#VALUE!</v>
      </c>
      <c r="T299" t="e" vm="2073">
        <v>#VALUE!</v>
      </c>
    </row>
    <row r="300" spans="1:20">
      <c r="A300" s="73"/>
      <c r="B300" t="e" vm="2074">
        <v>#VALUE!</v>
      </c>
      <c r="E300" t="e" vm="2075">
        <v>#VALUE!</v>
      </c>
      <c r="H300" t="e" vm="2076">
        <v>#VALUE!</v>
      </c>
      <c r="K300" t="e" vm="2077">
        <v>#VALUE!</v>
      </c>
      <c r="N300" t="e" vm="2078">
        <v>#VALUE!</v>
      </c>
      <c r="Q300" t="e" vm="2079">
        <v>#VALUE!</v>
      </c>
      <c r="T300" t="e" vm="2080">
        <v>#VALUE!</v>
      </c>
    </row>
    <row r="301" spans="1:20">
      <c r="A301" s="73"/>
      <c r="B301" t="e" vm="2081">
        <v>#VALUE!</v>
      </c>
      <c r="E301" t="e" vm="2082">
        <v>#VALUE!</v>
      </c>
      <c r="H301" t="e" vm="2083">
        <v>#VALUE!</v>
      </c>
      <c r="K301" t="e" vm="2084">
        <v>#VALUE!</v>
      </c>
      <c r="N301" t="e" vm="2085">
        <v>#VALUE!</v>
      </c>
      <c r="Q301" t="e" vm="2086">
        <v>#VALUE!</v>
      </c>
      <c r="T301" t="e" vm="2087">
        <v>#VALUE!</v>
      </c>
    </row>
    <row r="302" spans="1:20">
      <c r="A302" s="73"/>
      <c r="B302" t="e" vm="2088">
        <v>#VALUE!</v>
      </c>
      <c r="E302" t="e" vm="2089">
        <v>#VALUE!</v>
      </c>
      <c r="H302" t="e" vm="2090">
        <v>#VALUE!</v>
      </c>
      <c r="K302" t="e" vm="2091">
        <v>#VALUE!</v>
      </c>
      <c r="N302" t="e" vm="2092">
        <v>#VALUE!</v>
      </c>
      <c r="Q302" t="e" vm="2093">
        <v>#VALUE!</v>
      </c>
      <c r="T302" t="e" vm="2094">
        <v>#VALUE!</v>
      </c>
    </row>
    <row r="303" spans="1:20">
      <c r="A303" s="73"/>
      <c r="B303" t="e" vm="2095">
        <v>#VALUE!</v>
      </c>
      <c r="E303" t="e" vm="2096">
        <v>#VALUE!</v>
      </c>
      <c r="H303" t="e" vm="2097">
        <v>#VALUE!</v>
      </c>
      <c r="K303" t="e" vm="2098">
        <v>#VALUE!</v>
      </c>
      <c r="N303" t="e" vm="2099">
        <v>#VALUE!</v>
      </c>
      <c r="Q303" t="e" vm="2100">
        <v>#VALUE!</v>
      </c>
      <c r="T303" t="e" vm="2101">
        <v>#VALUE!</v>
      </c>
    </row>
    <row r="304" spans="1:20">
      <c r="A304" s="73"/>
      <c r="B304" t="e" vm="2102">
        <v>#VALUE!</v>
      </c>
      <c r="E304" t="e" vm="2103">
        <v>#VALUE!</v>
      </c>
      <c r="H304" t="e" vm="2104">
        <v>#VALUE!</v>
      </c>
      <c r="K304" t="e" vm="2105">
        <v>#VALUE!</v>
      </c>
      <c r="N304" t="e" vm="2106">
        <v>#VALUE!</v>
      </c>
      <c r="Q304" t="e" vm="2107">
        <v>#VALUE!</v>
      </c>
      <c r="T304" t="e" vm="2108">
        <v>#VALUE!</v>
      </c>
    </row>
    <row r="305" spans="1:20">
      <c r="A305" s="73"/>
      <c r="B305" t="e" vm="2109">
        <v>#VALUE!</v>
      </c>
      <c r="E305" t="e" vm="2110">
        <v>#VALUE!</v>
      </c>
      <c r="H305" t="e" vm="2111">
        <v>#VALUE!</v>
      </c>
      <c r="K305" t="e" vm="2112">
        <v>#VALUE!</v>
      </c>
      <c r="N305" t="e" vm="2113">
        <v>#VALUE!</v>
      </c>
      <c r="Q305" t="e" vm="2114">
        <v>#VALUE!</v>
      </c>
      <c r="T305" t="e" vm="2115">
        <v>#VALUE!</v>
      </c>
    </row>
    <row r="306" spans="1:20">
      <c r="A306" s="73"/>
      <c r="B306" t="e" vm="2116">
        <v>#VALUE!</v>
      </c>
      <c r="E306" t="e" vm="2117">
        <v>#VALUE!</v>
      </c>
      <c r="H306" t="e" vm="2118">
        <v>#VALUE!</v>
      </c>
      <c r="K306" t="e" vm="2119">
        <v>#VALUE!</v>
      </c>
      <c r="N306" t="e" vm="2120">
        <v>#VALUE!</v>
      </c>
      <c r="Q306" t="e" vm="2121">
        <v>#VALUE!</v>
      </c>
      <c r="T306" t="e" vm="2122">
        <v>#VALUE!</v>
      </c>
    </row>
    <row r="307" spans="1:20">
      <c r="A307" s="73"/>
      <c r="B307" t="e" vm="2123">
        <v>#VALUE!</v>
      </c>
      <c r="E307" t="e" vm="2124">
        <v>#VALUE!</v>
      </c>
      <c r="H307" t="e" vm="2125">
        <v>#VALUE!</v>
      </c>
      <c r="K307" t="e" vm="2126">
        <v>#VALUE!</v>
      </c>
      <c r="N307" t="e" vm="2127">
        <v>#VALUE!</v>
      </c>
      <c r="Q307" t="e" vm="2128">
        <v>#VALUE!</v>
      </c>
      <c r="T307" t="e" vm="2129">
        <v>#VALUE!</v>
      </c>
    </row>
    <row r="308" spans="1:20">
      <c r="A308" s="73"/>
      <c r="B308" t="e" vm="2130">
        <v>#VALUE!</v>
      </c>
      <c r="E308" t="e" vm="2131">
        <v>#VALUE!</v>
      </c>
      <c r="H308" t="e" vm="2132">
        <v>#VALUE!</v>
      </c>
      <c r="K308" t="e" vm="2133">
        <v>#VALUE!</v>
      </c>
      <c r="N308" t="e" vm="2134">
        <v>#VALUE!</v>
      </c>
      <c r="Q308" t="e" vm="2135">
        <v>#VALUE!</v>
      </c>
      <c r="T308" t="e" vm="2136">
        <v>#VALUE!</v>
      </c>
    </row>
    <row r="309" spans="1:20">
      <c r="A309" s="73"/>
      <c r="B309" t="e" vm="2137">
        <v>#VALUE!</v>
      </c>
      <c r="E309" t="e" vm="2138">
        <v>#VALUE!</v>
      </c>
      <c r="H309" t="e" vm="2139">
        <v>#VALUE!</v>
      </c>
      <c r="K309" t="e" vm="2140">
        <v>#VALUE!</v>
      </c>
      <c r="N309" t="e" vm="2141">
        <v>#VALUE!</v>
      </c>
      <c r="Q309" t="e" vm="2142">
        <v>#VALUE!</v>
      </c>
      <c r="T309" t="e" vm="2143">
        <v>#VALUE!</v>
      </c>
    </row>
    <row r="310" spans="1:20">
      <c r="A310" s="73"/>
      <c r="B310" t="e" vm="2144">
        <v>#VALUE!</v>
      </c>
      <c r="E310" t="e" vm="2145">
        <v>#VALUE!</v>
      </c>
      <c r="H310" t="e" vm="2146">
        <v>#VALUE!</v>
      </c>
      <c r="K310" t="e" vm="2147">
        <v>#VALUE!</v>
      </c>
      <c r="N310" t="e" vm="2148">
        <v>#VALUE!</v>
      </c>
      <c r="Q310" t="e" vm="2149">
        <v>#VALUE!</v>
      </c>
      <c r="T310" t="e" vm="2150">
        <v>#VALUE!</v>
      </c>
    </row>
    <row r="311" spans="1:20">
      <c r="A311" s="73"/>
      <c r="B311" t="e" vm="2151">
        <v>#VALUE!</v>
      </c>
      <c r="E311" t="e" vm="2152">
        <v>#VALUE!</v>
      </c>
      <c r="H311" t="e" vm="2153">
        <v>#VALUE!</v>
      </c>
      <c r="K311" t="e" vm="2154">
        <v>#VALUE!</v>
      </c>
      <c r="N311" t="e" vm="2155">
        <v>#VALUE!</v>
      </c>
      <c r="Q311" t="e" vm="2156">
        <v>#VALUE!</v>
      </c>
      <c r="T311" t="e" vm="2157">
        <v>#VALUE!</v>
      </c>
    </row>
    <row r="312" spans="1:20">
      <c r="A312" s="73"/>
      <c r="B312" t="e" vm="2158">
        <v>#VALUE!</v>
      </c>
      <c r="E312" t="e" vm="2159">
        <v>#VALUE!</v>
      </c>
      <c r="H312" t="e" vm="2160">
        <v>#VALUE!</v>
      </c>
      <c r="K312" t="e" vm="2161">
        <v>#VALUE!</v>
      </c>
      <c r="N312" t="e" vm="2162">
        <v>#VALUE!</v>
      </c>
      <c r="Q312" t="e" vm="2163">
        <v>#VALUE!</v>
      </c>
      <c r="T312" t="e" vm="2164">
        <v>#VALUE!</v>
      </c>
    </row>
    <row r="313" spans="1:20">
      <c r="A313" s="73"/>
      <c r="B313" t="e" vm="2165">
        <v>#VALUE!</v>
      </c>
      <c r="E313" t="e" vm="2166">
        <v>#VALUE!</v>
      </c>
      <c r="H313" t="e" vm="2167">
        <v>#VALUE!</v>
      </c>
      <c r="K313" t="e" vm="2168">
        <v>#VALUE!</v>
      </c>
      <c r="N313" t="e" vm="2169">
        <v>#VALUE!</v>
      </c>
      <c r="Q313" t="e" vm="2170">
        <v>#VALUE!</v>
      </c>
      <c r="T313" t="e" vm="2171">
        <v>#VALUE!</v>
      </c>
    </row>
    <row r="314" spans="1:20">
      <c r="A314" s="73"/>
      <c r="B314" t="e" vm="2172">
        <v>#VALUE!</v>
      </c>
      <c r="E314" t="e" vm="2173">
        <v>#VALUE!</v>
      </c>
      <c r="H314" t="e" vm="2174">
        <v>#VALUE!</v>
      </c>
      <c r="K314" t="e" vm="2175">
        <v>#VALUE!</v>
      </c>
      <c r="N314" t="e" vm="2176">
        <v>#VALUE!</v>
      </c>
      <c r="Q314" t="e" vm="2177">
        <v>#VALUE!</v>
      </c>
      <c r="T314" t="e" vm="2178">
        <v>#VALUE!</v>
      </c>
    </row>
    <row r="315" spans="1:20">
      <c r="A315" s="73"/>
      <c r="B315" t="e" vm="2179">
        <v>#VALUE!</v>
      </c>
      <c r="E315" t="e" vm="2180">
        <v>#VALUE!</v>
      </c>
      <c r="H315" t="e" vm="2181">
        <v>#VALUE!</v>
      </c>
      <c r="K315" t="e" vm="2182">
        <v>#VALUE!</v>
      </c>
      <c r="N315" t="e" vm="2183">
        <v>#VALUE!</v>
      </c>
      <c r="Q315" t="e" vm="2184">
        <v>#VALUE!</v>
      </c>
      <c r="T315" t="e" vm="2185">
        <v>#VALUE!</v>
      </c>
    </row>
    <row r="316" spans="1:20">
      <c r="A316" s="73"/>
      <c r="B316" t="e" vm="2186">
        <v>#VALUE!</v>
      </c>
      <c r="E316" t="e" vm="2187">
        <v>#VALUE!</v>
      </c>
      <c r="H316" t="e" vm="2188">
        <v>#VALUE!</v>
      </c>
      <c r="K316" t="e" vm="2189">
        <v>#VALUE!</v>
      </c>
      <c r="N316" t="e" vm="2190">
        <v>#VALUE!</v>
      </c>
      <c r="Q316" t="e" vm="2191">
        <v>#VALUE!</v>
      </c>
      <c r="T316" t="e" vm="2192">
        <v>#VALUE!</v>
      </c>
    </row>
    <row r="317" spans="1:20">
      <c r="A317" s="73"/>
      <c r="B317" t="e" vm="2193">
        <v>#VALUE!</v>
      </c>
      <c r="E317" t="e" vm="2194">
        <v>#VALUE!</v>
      </c>
      <c r="H317" t="e" vm="2195">
        <v>#VALUE!</v>
      </c>
      <c r="K317" t="e" vm="2196">
        <v>#VALUE!</v>
      </c>
      <c r="N317" t="e" vm="2197">
        <v>#VALUE!</v>
      </c>
      <c r="Q317" t="e" vm="2198">
        <v>#VALUE!</v>
      </c>
      <c r="T317" t="e" vm="2199">
        <v>#VALUE!</v>
      </c>
    </row>
    <row r="318" spans="1:20">
      <c r="A318" s="73"/>
      <c r="B318" t="e" vm="2200">
        <v>#VALUE!</v>
      </c>
      <c r="E318" t="e" vm="2201">
        <v>#VALUE!</v>
      </c>
      <c r="H318" t="e" vm="2202">
        <v>#VALUE!</v>
      </c>
      <c r="K318" t="e" vm="2203">
        <v>#VALUE!</v>
      </c>
      <c r="N318" t="e" vm="2204">
        <v>#VALUE!</v>
      </c>
      <c r="Q318" t="e" vm="2205">
        <v>#VALUE!</v>
      </c>
      <c r="T318" t="e" vm="2206">
        <v>#VALUE!</v>
      </c>
    </row>
    <row r="319" spans="1:20">
      <c r="A319" s="73"/>
      <c r="B319" t="e" vm="2207">
        <v>#VALUE!</v>
      </c>
      <c r="E319" t="e" vm="2208">
        <v>#VALUE!</v>
      </c>
      <c r="H319" t="e" vm="2209">
        <v>#VALUE!</v>
      </c>
      <c r="K319" t="e" vm="2210">
        <v>#VALUE!</v>
      </c>
      <c r="N319" t="e" vm="2211">
        <v>#VALUE!</v>
      </c>
      <c r="Q319" t="e" vm="2212">
        <v>#VALUE!</v>
      </c>
      <c r="T319" t="e" vm="2213">
        <v>#VALUE!</v>
      </c>
    </row>
    <row r="320" spans="1:20">
      <c r="A320" s="73"/>
      <c r="B320" t="e" vm="2214">
        <v>#VALUE!</v>
      </c>
      <c r="E320" t="e" vm="2215">
        <v>#VALUE!</v>
      </c>
      <c r="H320" t="e" vm="2216">
        <v>#VALUE!</v>
      </c>
      <c r="K320" t="e" vm="2217">
        <v>#VALUE!</v>
      </c>
      <c r="N320" t="e" vm="2218">
        <v>#VALUE!</v>
      </c>
      <c r="Q320" t="e" vm="2219">
        <v>#VALUE!</v>
      </c>
      <c r="T320" t="e" vm="2220">
        <v>#VALUE!</v>
      </c>
    </row>
    <row r="321" spans="1:20">
      <c r="A321" s="73"/>
      <c r="B321" t="e" vm="2221">
        <v>#VALUE!</v>
      </c>
      <c r="E321" t="e" vm="2222">
        <v>#VALUE!</v>
      </c>
      <c r="H321" t="e" vm="2223">
        <v>#VALUE!</v>
      </c>
      <c r="K321" t="e" vm="2224">
        <v>#VALUE!</v>
      </c>
      <c r="N321" t="e" vm="2225">
        <v>#VALUE!</v>
      </c>
      <c r="Q321" t="e" vm="2226">
        <v>#VALUE!</v>
      </c>
      <c r="T321" t="e" vm="2227">
        <v>#VALUE!</v>
      </c>
    </row>
    <row r="322" spans="1:20">
      <c r="A322" s="73"/>
      <c r="B322" t="e" vm="2228">
        <v>#VALUE!</v>
      </c>
      <c r="E322" t="e" vm="2229">
        <v>#VALUE!</v>
      </c>
      <c r="H322" t="e" vm="2230">
        <v>#VALUE!</v>
      </c>
      <c r="K322" t="e" vm="2231">
        <v>#VALUE!</v>
      </c>
      <c r="N322" t="e" vm="2232">
        <v>#VALUE!</v>
      </c>
      <c r="Q322" t="e" vm="2233">
        <v>#VALUE!</v>
      </c>
      <c r="T322" t="e" vm="2234">
        <v>#VALUE!</v>
      </c>
    </row>
    <row r="323" spans="1:20">
      <c r="A323" s="73"/>
      <c r="B323" t="e" vm="2235">
        <v>#VALUE!</v>
      </c>
      <c r="E323" t="e" vm="2236">
        <v>#VALUE!</v>
      </c>
      <c r="H323" t="e" vm="2237">
        <v>#VALUE!</v>
      </c>
      <c r="K323" t="e" vm="2238">
        <v>#VALUE!</v>
      </c>
      <c r="N323" t="e" vm="2239">
        <v>#VALUE!</v>
      </c>
      <c r="Q323" t="e" vm="2240">
        <v>#VALUE!</v>
      </c>
      <c r="T323" t="e" vm="2241">
        <v>#VALUE!</v>
      </c>
    </row>
    <row r="324" spans="1:20">
      <c r="A324" s="73"/>
      <c r="B324" t="e" vm="2242">
        <v>#VALUE!</v>
      </c>
      <c r="E324" t="e" vm="2243">
        <v>#VALUE!</v>
      </c>
      <c r="H324" t="e" vm="2244">
        <v>#VALUE!</v>
      </c>
      <c r="K324" t="e" vm="2245">
        <v>#VALUE!</v>
      </c>
      <c r="N324" t="e" vm="2246">
        <v>#VALUE!</v>
      </c>
      <c r="Q324" t="e" vm="2247">
        <v>#VALUE!</v>
      </c>
      <c r="T324" t="e" vm="2248">
        <v>#VALUE!</v>
      </c>
    </row>
    <row r="325" spans="1:20">
      <c r="A325" s="73"/>
      <c r="B325" t="e" vm="2249">
        <v>#VALUE!</v>
      </c>
      <c r="E325" t="e" vm="2250">
        <v>#VALUE!</v>
      </c>
      <c r="H325" t="e" vm="2251">
        <v>#VALUE!</v>
      </c>
      <c r="K325" t="e" vm="2252">
        <v>#VALUE!</v>
      </c>
      <c r="N325" t="e" vm="2253">
        <v>#VALUE!</v>
      </c>
      <c r="Q325" t="e" vm="2254">
        <v>#VALUE!</v>
      </c>
      <c r="T325" t="e" vm="2255">
        <v>#VALUE!</v>
      </c>
    </row>
    <row r="326" spans="1:20">
      <c r="A326" s="73"/>
      <c r="B326" t="e" vm="2256">
        <v>#VALUE!</v>
      </c>
      <c r="E326" t="e" vm="2257">
        <v>#VALUE!</v>
      </c>
      <c r="H326" t="e" vm="2258">
        <v>#VALUE!</v>
      </c>
      <c r="K326" t="e" vm="2259">
        <v>#VALUE!</v>
      </c>
      <c r="N326" t="e" vm="2260">
        <v>#VALUE!</v>
      </c>
      <c r="Q326" t="e" vm="2261">
        <v>#VALUE!</v>
      </c>
      <c r="T326" t="e" vm="2262">
        <v>#VALUE!</v>
      </c>
    </row>
    <row r="327" spans="1:20">
      <c r="A327" s="73"/>
      <c r="B327" t="e" vm="2263">
        <v>#VALUE!</v>
      </c>
      <c r="E327" t="e" vm="2264">
        <v>#VALUE!</v>
      </c>
      <c r="H327" t="e" vm="2265">
        <v>#VALUE!</v>
      </c>
      <c r="K327" t="e" vm="2266">
        <v>#VALUE!</v>
      </c>
      <c r="N327" t="e" vm="2267">
        <v>#VALUE!</v>
      </c>
      <c r="Q327" t="e" vm="2268">
        <v>#VALUE!</v>
      </c>
      <c r="T327" t="e" vm="2269">
        <v>#VALUE!</v>
      </c>
    </row>
    <row r="328" spans="1:20">
      <c r="A328" s="73"/>
      <c r="B328" t="e" vm="2270">
        <v>#VALUE!</v>
      </c>
      <c r="E328" t="e" vm="2271">
        <v>#VALUE!</v>
      </c>
      <c r="H328" t="e" vm="2272">
        <v>#VALUE!</v>
      </c>
      <c r="K328" t="e" vm="2273">
        <v>#VALUE!</v>
      </c>
      <c r="N328" t="e" vm="2274">
        <v>#VALUE!</v>
      </c>
      <c r="Q328" t="e" vm="2275">
        <v>#VALUE!</v>
      </c>
      <c r="T328" t="e" vm="2276">
        <v>#VALUE!</v>
      </c>
    </row>
    <row r="329" spans="1:20">
      <c r="A329" s="73"/>
      <c r="B329" t="e" vm="2277">
        <v>#VALUE!</v>
      </c>
      <c r="E329" t="e" vm="2278">
        <v>#VALUE!</v>
      </c>
      <c r="H329" t="e" vm="2279">
        <v>#VALUE!</v>
      </c>
      <c r="K329" t="e" vm="2280">
        <v>#VALUE!</v>
      </c>
      <c r="N329" t="e" vm="2281">
        <v>#VALUE!</v>
      </c>
      <c r="Q329" t="e" vm="2282">
        <v>#VALUE!</v>
      </c>
      <c r="T329" t="e" vm="2283">
        <v>#VALUE!</v>
      </c>
    </row>
    <row r="330" spans="1:20">
      <c r="A330" s="73"/>
      <c r="B330" t="e" vm="2284">
        <v>#VALUE!</v>
      </c>
      <c r="E330" t="e" vm="2285">
        <v>#VALUE!</v>
      </c>
      <c r="H330" t="e" vm="2286">
        <v>#VALUE!</v>
      </c>
      <c r="K330" t="e" vm="2287">
        <v>#VALUE!</v>
      </c>
      <c r="N330" t="e" vm="2288">
        <v>#VALUE!</v>
      </c>
      <c r="Q330" t="e" vm="2289">
        <v>#VALUE!</v>
      </c>
      <c r="T330" t="e" vm="2290">
        <v>#VALUE!</v>
      </c>
    </row>
    <row r="331" spans="1:20">
      <c r="A331" s="73"/>
      <c r="B331" t="e" vm="2291">
        <v>#VALUE!</v>
      </c>
      <c r="E331" t="e" vm="2292">
        <v>#VALUE!</v>
      </c>
      <c r="H331" t="e" vm="2293">
        <v>#VALUE!</v>
      </c>
      <c r="K331" t="e" vm="2294">
        <v>#VALUE!</v>
      </c>
      <c r="N331" t="e" vm="2295">
        <v>#VALUE!</v>
      </c>
      <c r="Q331" t="e" vm="2296">
        <v>#VALUE!</v>
      </c>
      <c r="T331" t="e" vm="2297">
        <v>#VALUE!</v>
      </c>
    </row>
    <row r="332" spans="1:20">
      <c r="A332" s="73"/>
      <c r="B332" t="e" vm="2298">
        <v>#VALUE!</v>
      </c>
      <c r="E332" t="e" vm="2299">
        <v>#VALUE!</v>
      </c>
      <c r="H332" t="e" vm="2300">
        <v>#VALUE!</v>
      </c>
      <c r="K332" t="e" vm="2301">
        <v>#VALUE!</v>
      </c>
      <c r="N332" t="e" vm="2302">
        <v>#VALUE!</v>
      </c>
      <c r="Q332" t="e" vm="2303">
        <v>#VALUE!</v>
      </c>
      <c r="T332" t="e" vm="2304">
        <v>#VALUE!</v>
      </c>
    </row>
    <row r="333" spans="1:20">
      <c r="A333" s="73"/>
      <c r="B333" t="e" vm="2305">
        <v>#VALUE!</v>
      </c>
      <c r="E333" t="e" vm="2306">
        <v>#VALUE!</v>
      </c>
      <c r="H333" t="e" vm="2307">
        <v>#VALUE!</v>
      </c>
      <c r="K333" t="e" vm="2308">
        <v>#VALUE!</v>
      </c>
      <c r="N333" t="e" vm="2309">
        <v>#VALUE!</v>
      </c>
      <c r="Q333" t="e" vm="2310">
        <v>#VALUE!</v>
      </c>
      <c r="T333" t="e" vm="2311">
        <v>#VALUE!</v>
      </c>
    </row>
    <row r="334" spans="1:20">
      <c r="A334" s="73"/>
      <c r="B334" t="e" vm="2312">
        <v>#VALUE!</v>
      </c>
      <c r="E334" t="e" vm="2313">
        <v>#VALUE!</v>
      </c>
      <c r="H334" t="e" vm="2314">
        <v>#VALUE!</v>
      </c>
      <c r="K334" t="e" vm="2315">
        <v>#VALUE!</v>
      </c>
      <c r="N334" t="e" vm="2316">
        <v>#VALUE!</v>
      </c>
      <c r="Q334" t="e" vm="2317">
        <v>#VALUE!</v>
      </c>
      <c r="T334" t="e" vm="2318">
        <v>#VALUE!</v>
      </c>
    </row>
    <row r="335" spans="1:20">
      <c r="A335" s="73"/>
      <c r="B335" t="e" vm="2319">
        <v>#VALUE!</v>
      </c>
      <c r="E335" t="e" vm="2320">
        <v>#VALUE!</v>
      </c>
      <c r="H335" t="e" vm="2321">
        <v>#VALUE!</v>
      </c>
      <c r="K335" t="e" vm="2322">
        <v>#VALUE!</v>
      </c>
      <c r="N335" t="e" vm="2323">
        <v>#VALUE!</v>
      </c>
      <c r="Q335" t="e" vm="2324">
        <v>#VALUE!</v>
      </c>
      <c r="T335" t="e" vm="2325">
        <v>#VALUE!</v>
      </c>
    </row>
    <row r="336" spans="1:20">
      <c r="A336" s="73"/>
      <c r="B336" t="e" vm="2326">
        <v>#VALUE!</v>
      </c>
      <c r="E336" t="e" vm="2327">
        <v>#VALUE!</v>
      </c>
      <c r="H336" t="e" vm="2328">
        <v>#VALUE!</v>
      </c>
      <c r="K336" t="e" vm="2329">
        <v>#VALUE!</v>
      </c>
      <c r="N336" t="e" vm="2330">
        <v>#VALUE!</v>
      </c>
      <c r="Q336" t="e" vm="2331">
        <v>#VALUE!</v>
      </c>
      <c r="T336" t="e" vm="2332">
        <v>#VALUE!</v>
      </c>
    </row>
    <row r="337" spans="1:20">
      <c r="A337" s="73"/>
      <c r="B337" t="e" vm="2333">
        <v>#VALUE!</v>
      </c>
      <c r="E337" t="e" vm="2334">
        <v>#VALUE!</v>
      </c>
      <c r="H337" t="e" vm="2335">
        <v>#VALUE!</v>
      </c>
      <c r="K337" t="e" vm="2336">
        <v>#VALUE!</v>
      </c>
      <c r="N337" t="e" vm="2337">
        <v>#VALUE!</v>
      </c>
      <c r="Q337" t="e" vm="2338">
        <v>#VALUE!</v>
      </c>
      <c r="T337" t="e" vm="2339">
        <v>#VALUE!</v>
      </c>
    </row>
    <row r="338" spans="1:20">
      <c r="A338" s="73"/>
      <c r="B338" t="e" vm="2340">
        <v>#VALUE!</v>
      </c>
      <c r="E338" t="e" vm="2341">
        <v>#VALUE!</v>
      </c>
      <c r="H338" t="e" vm="2342">
        <v>#VALUE!</v>
      </c>
      <c r="K338" t="e" vm="2343">
        <v>#VALUE!</v>
      </c>
      <c r="N338" t="e" vm="2344">
        <v>#VALUE!</v>
      </c>
      <c r="Q338" t="e" vm="2345">
        <v>#VALUE!</v>
      </c>
      <c r="T338" t="e" vm="2346">
        <v>#VALUE!</v>
      </c>
    </row>
    <row r="339" spans="1:20">
      <c r="A339" s="73"/>
      <c r="B339" t="e" vm="2347">
        <v>#VALUE!</v>
      </c>
      <c r="E339" t="e" vm="2348">
        <v>#VALUE!</v>
      </c>
      <c r="H339" t="e" vm="2349">
        <v>#VALUE!</v>
      </c>
      <c r="K339" t="e" vm="2350">
        <v>#VALUE!</v>
      </c>
      <c r="N339" t="e" vm="2351">
        <v>#VALUE!</v>
      </c>
      <c r="Q339" t="e" vm="2352">
        <v>#VALUE!</v>
      </c>
      <c r="T339" t="e" vm="2353">
        <v>#VALUE!</v>
      </c>
    </row>
    <row r="340" spans="1:20">
      <c r="A340" s="73"/>
      <c r="B340" t="e" vm="2354">
        <v>#VALUE!</v>
      </c>
      <c r="E340" t="e" vm="2355">
        <v>#VALUE!</v>
      </c>
      <c r="H340" t="e" vm="2356">
        <v>#VALUE!</v>
      </c>
      <c r="K340" t="e" vm="2357">
        <v>#VALUE!</v>
      </c>
      <c r="N340" t="e" vm="2358">
        <v>#VALUE!</v>
      </c>
      <c r="Q340" t="e" vm="2359">
        <v>#VALUE!</v>
      </c>
      <c r="T340" t="e" vm="2360">
        <v>#VALUE!</v>
      </c>
    </row>
    <row r="341" spans="1:20">
      <c r="A341" s="73"/>
      <c r="B341" t="e" vm="2361">
        <v>#VALUE!</v>
      </c>
      <c r="E341" t="e" vm="2362">
        <v>#VALUE!</v>
      </c>
      <c r="H341" t="e" vm="2363">
        <v>#VALUE!</v>
      </c>
      <c r="K341" t="e" vm="2364">
        <v>#VALUE!</v>
      </c>
      <c r="N341" t="e" vm="2365">
        <v>#VALUE!</v>
      </c>
      <c r="Q341" t="e" vm="2366">
        <v>#VALUE!</v>
      </c>
      <c r="T341" t="e" vm="2367">
        <v>#VALUE!</v>
      </c>
    </row>
    <row r="342" spans="1:20">
      <c r="A342" s="73"/>
      <c r="B342" t="e" vm="2368">
        <v>#VALUE!</v>
      </c>
      <c r="E342" t="e" vm="2369">
        <v>#VALUE!</v>
      </c>
      <c r="H342" t="e" vm="2370">
        <v>#VALUE!</v>
      </c>
      <c r="K342" t="e" vm="2371">
        <v>#VALUE!</v>
      </c>
      <c r="N342" t="e" vm="2372">
        <v>#VALUE!</v>
      </c>
      <c r="Q342" t="e" vm="2373">
        <v>#VALUE!</v>
      </c>
      <c r="T342" t="e" vm="2374">
        <v>#VALUE!</v>
      </c>
    </row>
    <row r="343" spans="1:20">
      <c r="A343" s="73"/>
      <c r="B343" t="e" vm="2375">
        <v>#VALUE!</v>
      </c>
      <c r="E343" t="e" vm="2376">
        <v>#VALUE!</v>
      </c>
      <c r="H343" t="e" vm="2377">
        <v>#VALUE!</v>
      </c>
      <c r="K343" t="e" vm="2378">
        <v>#VALUE!</v>
      </c>
      <c r="N343" t="e" vm="2379">
        <v>#VALUE!</v>
      </c>
      <c r="Q343" t="e" vm="2380">
        <v>#VALUE!</v>
      </c>
      <c r="T343" t="e" vm="2381">
        <v>#VALUE!</v>
      </c>
    </row>
    <row r="344" spans="1:20">
      <c r="A344" s="73"/>
      <c r="B344" t="e" vm="2382">
        <v>#VALUE!</v>
      </c>
      <c r="E344" t="e" vm="2383">
        <v>#VALUE!</v>
      </c>
      <c r="H344" t="e" vm="2384">
        <v>#VALUE!</v>
      </c>
      <c r="K344" t="e" vm="2385">
        <v>#VALUE!</v>
      </c>
      <c r="N344" t="e" vm="2386">
        <v>#VALUE!</v>
      </c>
      <c r="Q344" t="e" vm="2387">
        <v>#VALUE!</v>
      </c>
      <c r="T344" t="e" vm="2388">
        <v>#VALUE!</v>
      </c>
    </row>
    <row r="345" spans="1:20">
      <c r="A345" s="73"/>
      <c r="B345" t="e" vm="2389">
        <v>#VALUE!</v>
      </c>
      <c r="E345" t="e" vm="2390">
        <v>#VALUE!</v>
      </c>
      <c r="H345" t="e" vm="2391">
        <v>#VALUE!</v>
      </c>
      <c r="K345" t="e" vm="2392">
        <v>#VALUE!</v>
      </c>
      <c r="N345" t="e" vm="2393">
        <v>#VALUE!</v>
      </c>
      <c r="Q345" t="e" vm="2394">
        <v>#VALUE!</v>
      </c>
      <c r="T345" t="e" vm="2395">
        <v>#VALUE!</v>
      </c>
    </row>
    <row r="346" spans="1:20">
      <c r="A346" s="73"/>
      <c r="B346" t="e" vm="2396">
        <v>#VALUE!</v>
      </c>
      <c r="E346" t="e" vm="2397">
        <v>#VALUE!</v>
      </c>
      <c r="H346" t="e" vm="2398">
        <v>#VALUE!</v>
      </c>
      <c r="K346" t="e" vm="2399">
        <v>#VALUE!</v>
      </c>
      <c r="N346" t="e" vm="2400">
        <v>#VALUE!</v>
      </c>
      <c r="Q346" t="e" vm="2401">
        <v>#VALUE!</v>
      </c>
      <c r="T346" t="e" vm="2402">
        <v>#VALUE!</v>
      </c>
    </row>
    <row r="347" spans="1:20">
      <c r="A347" s="73"/>
      <c r="B347" t="e" vm="2403">
        <v>#VALUE!</v>
      </c>
      <c r="E347" t="e" vm="2404">
        <v>#VALUE!</v>
      </c>
      <c r="H347" t="e" vm="2405">
        <v>#VALUE!</v>
      </c>
      <c r="K347" t="e" vm="2406">
        <v>#VALUE!</v>
      </c>
      <c r="N347" t="e" vm="2407">
        <v>#VALUE!</v>
      </c>
      <c r="Q347" t="e" vm="2408">
        <v>#VALUE!</v>
      </c>
      <c r="T347" t="e" vm="2409">
        <v>#VALUE!</v>
      </c>
    </row>
    <row r="348" spans="1:20">
      <c r="A348" s="73"/>
      <c r="B348" t="e" vm="2410">
        <v>#VALUE!</v>
      </c>
      <c r="E348" t="e" vm="2411">
        <v>#VALUE!</v>
      </c>
      <c r="H348" t="e" vm="2412">
        <v>#VALUE!</v>
      </c>
      <c r="K348" t="e" vm="2413">
        <v>#VALUE!</v>
      </c>
      <c r="N348" t="e" vm="2414">
        <v>#VALUE!</v>
      </c>
      <c r="Q348" t="e" vm="2415">
        <v>#VALUE!</v>
      </c>
      <c r="T348" t="e" vm="2416">
        <v>#VALUE!</v>
      </c>
    </row>
    <row r="349" spans="1:20">
      <c r="A349" s="73"/>
      <c r="B349" t="e" vm="2417">
        <v>#VALUE!</v>
      </c>
      <c r="E349" t="e" vm="2418">
        <v>#VALUE!</v>
      </c>
      <c r="H349" t="e" vm="2419">
        <v>#VALUE!</v>
      </c>
      <c r="K349" t="e" vm="2420">
        <v>#VALUE!</v>
      </c>
      <c r="N349" t="e" vm="2421">
        <v>#VALUE!</v>
      </c>
      <c r="Q349" t="e" vm="2422">
        <v>#VALUE!</v>
      </c>
      <c r="T349" t="e" vm="2423">
        <v>#VALUE!</v>
      </c>
    </row>
    <row r="350" spans="1:20">
      <c r="A350" s="73"/>
      <c r="B350" t="e" vm="2424">
        <v>#VALUE!</v>
      </c>
      <c r="E350" t="e" vm="2425">
        <v>#VALUE!</v>
      </c>
      <c r="H350" t="e" vm="2426">
        <v>#VALUE!</v>
      </c>
      <c r="K350" t="e" vm="2427">
        <v>#VALUE!</v>
      </c>
      <c r="N350" t="e" vm="2428">
        <v>#VALUE!</v>
      </c>
      <c r="Q350" t="e" vm="2429">
        <v>#VALUE!</v>
      </c>
      <c r="T350" t="e" vm="2430">
        <v>#VALUE!</v>
      </c>
    </row>
    <row r="351" spans="1:20">
      <c r="A351" s="73"/>
      <c r="B351" t="e" vm="2431">
        <v>#VALUE!</v>
      </c>
      <c r="E351" t="e" vm="2432">
        <v>#VALUE!</v>
      </c>
      <c r="H351" t="e" vm="2433">
        <v>#VALUE!</v>
      </c>
      <c r="K351" t="e" vm="2434">
        <v>#VALUE!</v>
      </c>
      <c r="N351" t="e" vm="2435">
        <v>#VALUE!</v>
      </c>
      <c r="Q351" t="e" vm="2436">
        <v>#VALUE!</v>
      </c>
      <c r="T351" t="e" vm="2437">
        <v>#VALUE!</v>
      </c>
    </row>
    <row r="352" spans="1:20">
      <c r="A352" s="73"/>
      <c r="B352" t="e" vm="2438">
        <v>#VALUE!</v>
      </c>
      <c r="E352" t="e" vm="2439">
        <v>#VALUE!</v>
      </c>
      <c r="H352" t="e" vm="2440">
        <v>#VALUE!</v>
      </c>
      <c r="K352" t="e" vm="2441">
        <v>#VALUE!</v>
      </c>
      <c r="N352" t="e" vm="2442">
        <v>#VALUE!</v>
      </c>
      <c r="Q352" t="e" vm="2443">
        <v>#VALUE!</v>
      </c>
      <c r="T352" t="e" vm="2444">
        <v>#VALUE!</v>
      </c>
    </row>
    <row r="353" spans="1:20">
      <c r="A353" s="73"/>
      <c r="B353" t="e" vm="2445">
        <v>#VALUE!</v>
      </c>
      <c r="E353" t="e" vm="2446">
        <v>#VALUE!</v>
      </c>
      <c r="H353" t="e" vm="2447">
        <v>#VALUE!</v>
      </c>
      <c r="K353" t="e" vm="2448">
        <v>#VALUE!</v>
      </c>
      <c r="N353" t="e" vm="2449">
        <v>#VALUE!</v>
      </c>
      <c r="Q353" t="e" vm="2450">
        <v>#VALUE!</v>
      </c>
      <c r="T353" t="e" vm="2451">
        <v>#VALUE!</v>
      </c>
    </row>
    <row r="354" spans="1:20">
      <c r="A354" s="73"/>
      <c r="B354" t="e" vm="2452">
        <v>#VALUE!</v>
      </c>
      <c r="E354" t="e" vm="2453">
        <v>#VALUE!</v>
      </c>
      <c r="H354" t="e" vm="2454">
        <v>#VALUE!</v>
      </c>
      <c r="K354" t="e" vm="2455">
        <v>#VALUE!</v>
      </c>
      <c r="N354" t="e" vm="2456">
        <v>#VALUE!</v>
      </c>
      <c r="Q354" t="e" vm="2457">
        <v>#VALUE!</v>
      </c>
      <c r="T354" t="e" vm="2458">
        <v>#VALUE!</v>
      </c>
    </row>
    <row r="355" spans="1:20">
      <c r="A355" s="73"/>
      <c r="B355" t="e" vm="2459">
        <v>#VALUE!</v>
      </c>
      <c r="E355" t="e" vm="2460">
        <v>#VALUE!</v>
      </c>
      <c r="H355" t="e" vm="2461">
        <v>#VALUE!</v>
      </c>
      <c r="K355" t="e" vm="2462">
        <v>#VALUE!</v>
      </c>
      <c r="N355" t="e" vm="2463">
        <v>#VALUE!</v>
      </c>
      <c r="Q355" t="e" vm="2464">
        <v>#VALUE!</v>
      </c>
      <c r="T355" t="e" vm="2465">
        <v>#VALUE!</v>
      </c>
    </row>
    <row r="356" spans="1:20">
      <c r="A356" s="73"/>
      <c r="B356" t="e" vm="2466">
        <v>#VALUE!</v>
      </c>
      <c r="E356" t="e" vm="2467">
        <v>#VALUE!</v>
      </c>
      <c r="H356" t="e" vm="2468">
        <v>#VALUE!</v>
      </c>
      <c r="K356" t="e" vm="2469">
        <v>#VALUE!</v>
      </c>
      <c r="N356" t="e" vm="2470">
        <v>#VALUE!</v>
      </c>
      <c r="Q356" t="e" vm="2471">
        <v>#VALUE!</v>
      </c>
      <c r="T356" t="e" vm="2472">
        <v>#VALUE!</v>
      </c>
    </row>
    <row r="357" spans="1:20">
      <c r="A357" s="73"/>
      <c r="B357" t="e" vm="2473">
        <v>#VALUE!</v>
      </c>
      <c r="E357" t="e" vm="2474">
        <v>#VALUE!</v>
      </c>
      <c r="H357" t="e" vm="2475">
        <v>#VALUE!</v>
      </c>
      <c r="K357" t="e" vm="2476">
        <v>#VALUE!</v>
      </c>
      <c r="N357" t="e" vm="2477">
        <v>#VALUE!</v>
      </c>
      <c r="Q357" t="e" vm="2478">
        <v>#VALUE!</v>
      </c>
      <c r="T357" t="e" vm="2479">
        <v>#VALUE!</v>
      </c>
    </row>
    <row r="358" spans="1:20">
      <c r="A358" s="73"/>
      <c r="B358" t="e" vm="2480">
        <v>#VALUE!</v>
      </c>
      <c r="E358" t="e" vm="2481">
        <v>#VALUE!</v>
      </c>
      <c r="H358" t="e" vm="2482">
        <v>#VALUE!</v>
      </c>
      <c r="K358" t="e" vm="2483">
        <v>#VALUE!</v>
      </c>
      <c r="N358" t="e" vm="2484">
        <v>#VALUE!</v>
      </c>
      <c r="Q358" t="e" vm="2485">
        <v>#VALUE!</v>
      </c>
      <c r="T358" t="e" vm="2486">
        <v>#VALUE!</v>
      </c>
    </row>
    <row r="359" spans="1:20">
      <c r="A359" s="73"/>
      <c r="B359" t="e" vm="2487">
        <v>#VALUE!</v>
      </c>
      <c r="E359" t="e" vm="2488">
        <v>#VALUE!</v>
      </c>
      <c r="H359" t="e" vm="2489">
        <v>#VALUE!</v>
      </c>
      <c r="K359" t="e" vm="2490">
        <v>#VALUE!</v>
      </c>
      <c r="N359" t="e" vm="2491">
        <v>#VALUE!</v>
      </c>
      <c r="Q359" t="e" vm="2492">
        <v>#VALUE!</v>
      </c>
      <c r="T359" t="e" vm="2493">
        <v>#VALUE!</v>
      </c>
    </row>
    <row r="360" spans="1:20">
      <c r="A360" s="73"/>
      <c r="B360" t="e" vm="2494">
        <v>#VALUE!</v>
      </c>
      <c r="E360" t="e" vm="2495">
        <v>#VALUE!</v>
      </c>
      <c r="H360" t="e" vm="2496">
        <v>#VALUE!</v>
      </c>
      <c r="K360" t="e" vm="2497">
        <v>#VALUE!</v>
      </c>
      <c r="N360" t="e" vm="2498">
        <v>#VALUE!</v>
      </c>
      <c r="Q360" t="e" vm="2499">
        <v>#VALUE!</v>
      </c>
      <c r="T360" t="e" vm="2500">
        <v>#VALUE!</v>
      </c>
    </row>
    <row r="361" spans="1:20">
      <c r="A361" s="73"/>
      <c r="B361" t="e" vm="2501">
        <v>#VALUE!</v>
      </c>
      <c r="E361" t="e" vm="2502">
        <v>#VALUE!</v>
      </c>
      <c r="H361" t="e" vm="2503">
        <v>#VALUE!</v>
      </c>
      <c r="K361" t="e" vm="2504">
        <v>#VALUE!</v>
      </c>
      <c r="N361" t="e" vm="2505">
        <v>#VALUE!</v>
      </c>
      <c r="Q361" t="e" vm="2506">
        <v>#VALUE!</v>
      </c>
      <c r="T361" t="e" vm="2507">
        <v>#VALUE!</v>
      </c>
    </row>
    <row r="362" spans="1:20">
      <c r="A362" s="73"/>
      <c r="B362" t="e" vm="2508">
        <v>#VALUE!</v>
      </c>
      <c r="E362" t="e" vm="2509">
        <v>#VALUE!</v>
      </c>
      <c r="H362" t="e" vm="2510">
        <v>#VALUE!</v>
      </c>
      <c r="K362" t="e" vm="2511">
        <v>#VALUE!</v>
      </c>
      <c r="N362" t="e" vm="2512">
        <v>#VALUE!</v>
      </c>
      <c r="Q362" t="e" vm="2513">
        <v>#VALUE!</v>
      </c>
      <c r="T362" t="e" vm="2514">
        <v>#VALUE!</v>
      </c>
    </row>
    <row r="363" spans="1:20">
      <c r="A363" s="73"/>
      <c r="B363" t="e" vm="2515">
        <v>#VALUE!</v>
      </c>
      <c r="E363" t="e" vm="2516">
        <v>#VALUE!</v>
      </c>
      <c r="H363" t="e" vm="2517">
        <v>#VALUE!</v>
      </c>
      <c r="K363" t="e" vm="2518">
        <v>#VALUE!</v>
      </c>
      <c r="N363" t="e" vm="2519">
        <v>#VALUE!</v>
      </c>
      <c r="Q363" t="e" vm="2520">
        <v>#VALUE!</v>
      </c>
      <c r="T363" t="e" vm="2521">
        <v>#VALUE!</v>
      </c>
    </row>
    <row r="364" spans="1:20">
      <c r="A364" s="73"/>
      <c r="B364" t="e" vm="2522">
        <v>#VALUE!</v>
      </c>
      <c r="E364" t="e" vm="2523">
        <v>#VALUE!</v>
      </c>
      <c r="H364" t="e" vm="2524">
        <v>#VALUE!</v>
      </c>
      <c r="K364" t="e" vm="2525">
        <v>#VALUE!</v>
      </c>
      <c r="N364" t="e" vm="2526">
        <v>#VALUE!</v>
      </c>
      <c r="Q364" t="e" vm="2527">
        <v>#VALUE!</v>
      </c>
      <c r="T364" t="e" vm="2528">
        <v>#VALUE!</v>
      </c>
    </row>
    <row r="365" spans="1:20">
      <c r="A365" s="73"/>
      <c r="B365" t="e" vm="2529">
        <v>#VALUE!</v>
      </c>
      <c r="E365" t="e" vm="2530">
        <v>#VALUE!</v>
      </c>
      <c r="H365" t="e" vm="2531">
        <v>#VALUE!</v>
      </c>
      <c r="K365" t="e" vm="2532">
        <v>#VALUE!</v>
      </c>
      <c r="N365" t="e" vm="2533">
        <v>#VALUE!</v>
      </c>
      <c r="Q365" t="e" vm="2534">
        <v>#VALUE!</v>
      </c>
      <c r="T365" t="e" vm="2535">
        <v>#VALUE!</v>
      </c>
    </row>
    <row r="366" spans="1:20">
      <c r="A366" s="73"/>
      <c r="B366" t="e" vm="2536">
        <v>#VALUE!</v>
      </c>
      <c r="E366" t="e" vm="2537">
        <v>#VALUE!</v>
      </c>
      <c r="H366" t="e" vm="2538">
        <v>#VALUE!</v>
      </c>
      <c r="K366" t="e" vm="2539">
        <v>#VALUE!</v>
      </c>
      <c r="N366" t="e" vm="2540">
        <v>#VALUE!</v>
      </c>
      <c r="Q366" t="e" vm="2541">
        <v>#VALUE!</v>
      </c>
      <c r="T366" t="e" vm="2542">
        <v>#VALUE!</v>
      </c>
    </row>
    <row r="367" spans="1:20">
      <c r="A367" s="73"/>
      <c r="B367" t="e" vm="2543">
        <v>#VALUE!</v>
      </c>
      <c r="E367" t="e" vm="2544">
        <v>#VALUE!</v>
      </c>
      <c r="H367" t="e" vm="2545">
        <v>#VALUE!</v>
      </c>
      <c r="K367" t="e" vm="2546">
        <v>#VALUE!</v>
      </c>
      <c r="N367" t="e" vm="2547">
        <v>#VALUE!</v>
      </c>
      <c r="Q367" t="e" vm="2548">
        <v>#VALUE!</v>
      </c>
      <c r="T367" t="e" vm="2549">
        <v>#VALUE!</v>
      </c>
    </row>
    <row r="368" spans="1:20">
      <c r="A368" s="73"/>
      <c r="B368" t="e" vm="2550">
        <v>#VALUE!</v>
      </c>
      <c r="E368" t="e" vm="2551">
        <v>#VALUE!</v>
      </c>
      <c r="H368" t="e" vm="2552">
        <v>#VALUE!</v>
      </c>
      <c r="K368" t="e" vm="2553">
        <v>#VALUE!</v>
      </c>
      <c r="N368" t="e" vm="2554">
        <v>#VALUE!</v>
      </c>
      <c r="Q368" t="e" vm="2555">
        <v>#VALUE!</v>
      </c>
      <c r="T368" t="e" vm="2556">
        <v>#VALUE!</v>
      </c>
    </row>
    <row r="369" spans="1:20">
      <c r="A369" s="73"/>
      <c r="B369" t="e" vm="2557">
        <v>#VALUE!</v>
      </c>
      <c r="E369" t="e" vm="2558">
        <v>#VALUE!</v>
      </c>
      <c r="H369" t="e" vm="2559">
        <v>#VALUE!</v>
      </c>
      <c r="K369" t="e" vm="2560">
        <v>#VALUE!</v>
      </c>
      <c r="N369" t="e" vm="2561">
        <v>#VALUE!</v>
      </c>
      <c r="Q369" t="e" vm="2562">
        <v>#VALUE!</v>
      </c>
      <c r="T369" t="e" vm="2563">
        <v>#VALUE!</v>
      </c>
    </row>
    <row r="370" spans="1:20">
      <c r="A370" s="73"/>
      <c r="B370" t="e" vm="2564">
        <v>#VALUE!</v>
      </c>
      <c r="E370" t="e" vm="2565">
        <v>#VALUE!</v>
      </c>
      <c r="H370" t="e" vm="2566">
        <v>#VALUE!</v>
      </c>
      <c r="K370" t="e" vm="2567">
        <v>#VALUE!</v>
      </c>
      <c r="N370" t="e" vm="2568">
        <v>#VALUE!</v>
      </c>
      <c r="Q370" t="e" vm="2569">
        <v>#VALUE!</v>
      </c>
      <c r="T370" t="e" vm="2570">
        <v>#VALUE!</v>
      </c>
    </row>
    <row r="371" spans="1:20">
      <c r="A371" s="73"/>
      <c r="B371" t="e" vm="2571">
        <v>#VALUE!</v>
      </c>
      <c r="E371" t="e" vm="2572">
        <v>#VALUE!</v>
      </c>
      <c r="H371" t="e" vm="2573">
        <v>#VALUE!</v>
      </c>
      <c r="K371" t="e" vm="2574">
        <v>#VALUE!</v>
      </c>
      <c r="N371" t="e" vm="2575">
        <v>#VALUE!</v>
      </c>
      <c r="Q371" t="e" vm="2576">
        <v>#VALUE!</v>
      </c>
      <c r="T371" t="e" vm="2577">
        <v>#VALUE!</v>
      </c>
    </row>
    <row r="372" spans="1:20">
      <c r="A372" s="73"/>
      <c r="B372" t="e" vm="2578">
        <v>#VALUE!</v>
      </c>
      <c r="E372" t="e" vm="2579">
        <v>#VALUE!</v>
      </c>
      <c r="H372" t="e" vm="2580">
        <v>#VALUE!</v>
      </c>
      <c r="K372" t="e" vm="2581">
        <v>#VALUE!</v>
      </c>
      <c r="N372" t="e" vm="2582">
        <v>#VALUE!</v>
      </c>
      <c r="Q372" t="e" vm="2583">
        <v>#VALUE!</v>
      </c>
      <c r="T372" t="e" vm="2584">
        <v>#VALUE!</v>
      </c>
    </row>
    <row r="373" spans="1:20">
      <c r="A373" s="73"/>
      <c r="B373" t="e" vm="2585">
        <v>#VALUE!</v>
      </c>
      <c r="E373" t="e" vm="2586">
        <v>#VALUE!</v>
      </c>
      <c r="H373" t="e" vm="2587">
        <v>#VALUE!</v>
      </c>
      <c r="K373" t="e" vm="2588">
        <v>#VALUE!</v>
      </c>
      <c r="N373" t="e" vm="2589">
        <v>#VALUE!</v>
      </c>
      <c r="Q373" t="e" vm="2590">
        <v>#VALUE!</v>
      </c>
      <c r="T373" t="e" vm="2591">
        <v>#VALUE!</v>
      </c>
    </row>
    <row r="374" spans="1:20">
      <c r="A374" s="73"/>
      <c r="B374" t="e" vm="2592">
        <v>#VALUE!</v>
      </c>
      <c r="E374" t="e" vm="2593">
        <v>#VALUE!</v>
      </c>
      <c r="H374" t="e" vm="2594">
        <v>#VALUE!</v>
      </c>
      <c r="K374" t="e" vm="2595">
        <v>#VALUE!</v>
      </c>
      <c r="N374" t="e" vm="2596">
        <v>#VALUE!</v>
      </c>
      <c r="Q374" t="e" vm="2597">
        <v>#VALUE!</v>
      </c>
      <c r="T374" t="e" vm="2598">
        <v>#VALUE!</v>
      </c>
    </row>
    <row r="375" spans="1:20">
      <c r="A375" s="73"/>
      <c r="B375" t="e" vm="2599">
        <v>#VALUE!</v>
      </c>
      <c r="E375" t="e" vm="2600">
        <v>#VALUE!</v>
      </c>
      <c r="H375" t="e" vm="2601">
        <v>#VALUE!</v>
      </c>
      <c r="K375" t="e" vm="2602">
        <v>#VALUE!</v>
      </c>
      <c r="N375" t="e" vm="2603">
        <v>#VALUE!</v>
      </c>
      <c r="Q375" t="e" vm="2604">
        <v>#VALUE!</v>
      </c>
      <c r="T375" t="e" vm="2605">
        <v>#VALUE!</v>
      </c>
    </row>
    <row r="376" spans="1:20">
      <c r="A376" s="73"/>
      <c r="B376" t="e" vm="2606">
        <v>#VALUE!</v>
      </c>
      <c r="E376" t="e" vm="2607">
        <v>#VALUE!</v>
      </c>
      <c r="H376" t="e" vm="2608">
        <v>#VALUE!</v>
      </c>
      <c r="K376" t="e" vm="2609">
        <v>#VALUE!</v>
      </c>
      <c r="N376" t="e" vm="2610">
        <v>#VALUE!</v>
      </c>
      <c r="Q376" t="e" vm="2611">
        <v>#VALUE!</v>
      </c>
      <c r="T376" t="e" vm="2612">
        <v>#VALUE!</v>
      </c>
    </row>
    <row r="377" spans="1:20">
      <c r="A377" s="73"/>
      <c r="B377" t="e" vm="2613">
        <v>#VALUE!</v>
      </c>
      <c r="E377" t="e" vm="2614">
        <v>#VALUE!</v>
      </c>
      <c r="H377" t="e" vm="2615">
        <v>#VALUE!</v>
      </c>
      <c r="K377" t="e" vm="2616">
        <v>#VALUE!</v>
      </c>
      <c r="N377" t="e" vm="2617">
        <v>#VALUE!</v>
      </c>
      <c r="Q377" t="e" vm="2618">
        <v>#VALUE!</v>
      </c>
      <c r="T377" t="e" vm="2619">
        <v>#VALUE!</v>
      </c>
    </row>
    <row r="378" spans="1:20">
      <c r="A378" s="73"/>
      <c r="B378" t="e" vm="2620">
        <v>#VALUE!</v>
      </c>
      <c r="E378" t="e" vm="2621">
        <v>#VALUE!</v>
      </c>
      <c r="H378" t="e" vm="2622">
        <v>#VALUE!</v>
      </c>
      <c r="K378" t="e" vm="2623">
        <v>#VALUE!</v>
      </c>
      <c r="N378" t="e" vm="2624">
        <v>#VALUE!</v>
      </c>
      <c r="Q378" t="e" vm="2625">
        <v>#VALUE!</v>
      </c>
      <c r="T378" t="e" vm="2626">
        <v>#VALUE!</v>
      </c>
    </row>
    <row r="379" spans="1:20">
      <c r="A379" s="73"/>
      <c r="B379" t="e" vm="2627">
        <v>#VALUE!</v>
      </c>
      <c r="E379" t="e" vm="2628">
        <v>#VALUE!</v>
      </c>
      <c r="H379" t="e" vm="2629">
        <v>#VALUE!</v>
      </c>
      <c r="K379" t="e" vm="2630">
        <v>#VALUE!</v>
      </c>
      <c r="N379" t="e" vm="2631">
        <v>#VALUE!</v>
      </c>
      <c r="Q379" t="e" vm="2632">
        <v>#VALUE!</v>
      </c>
      <c r="T379" t="e" vm="2633">
        <v>#VALUE!</v>
      </c>
    </row>
    <row r="380" spans="1:20">
      <c r="A380" s="73"/>
      <c r="B380" t="e" vm="2634">
        <v>#VALUE!</v>
      </c>
      <c r="E380" t="e" vm="2635">
        <v>#VALUE!</v>
      </c>
      <c r="H380" t="e" vm="2636">
        <v>#VALUE!</v>
      </c>
      <c r="K380" t="e" vm="2637">
        <v>#VALUE!</v>
      </c>
      <c r="N380" t="e" vm="2638">
        <v>#VALUE!</v>
      </c>
      <c r="Q380" t="e" vm="2639">
        <v>#VALUE!</v>
      </c>
      <c r="T380" t="e" vm="2640">
        <v>#VALUE!</v>
      </c>
    </row>
    <row r="381" spans="1:20">
      <c r="A381" s="73"/>
      <c r="B381" t="e" vm="2641">
        <v>#VALUE!</v>
      </c>
      <c r="E381" t="e" vm="2642">
        <v>#VALUE!</v>
      </c>
      <c r="H381" t="e" vm="2643">
        <v>#VALUE!</v>
      </c>
      <c r="K381" t="e" vm="2644">
        <v>#VALUE!</v>
      </c>
      <c r="N381" t="e" vm="2645">
        <v>#VALUE!</v>
      </c>
      <c r="Q381" t="e" vm="2646">
        <v>#VALUE!</v>
      </c>
      <c r="T381" t="e" vm="2647">
        <v>#VALUE!</v>
      </c>
    </row>
    <row r="382" spans="1:20">
      <c r="A382" s="73"/>
      <c r="B382" t="e" vm="2648">
        <v>#VALUE!</v>
      </c>
      <c r="E382" t="e" vm="2649">
        <v>#VALUE!</v>
      </c>
      <c r="H382" t="e" vm="2650">
        <v>#VALUE!</v>
      </c>
      <c r="K382" t="e" vm="2651">
        <v>#VALUE!</v>
      </c>
      <c r="N382" t="e" vm="2652">
        <v>#VALUE!</v>
      </c>
      <c r="Q382" t="e" vm="2653">
        <v>#VALUE!</v>
      </c>
      <c r="T382" t="e" vm="2654">
        <v>#VALUE!</v>
      </c>
    </row>
    <row r="383" spans="1:20">
      <c r="A383" s="73"/>
      <c r="B383" t="e" vm="2655">
        <v>#VALUE!</v>
      </c>
      <c r="E383" t="e" vm="2656">
        <v>#VALUE!</v>
      </c>
      <c r="H383" t="e" vm="2657">
        <v>#VALUE!</v>
      </c>
      <c r="K383" t="e" vm="2658">
        <v>#VALUE!</v>
      </c>
      <c r="N383" t="e" vm="2659">
        <v>#VALUE!</v>
      </c>
      <c r="Q383" t="e" vm="2660">
        <v>#VALUE!</v>
      </c>
      <c r="T383" t="e" vm="2661">
        <v>#VALUE!</v>
      </c>
    </row>
    <row r="384" spans="1:20">
      <c r="A384" s="73"/>
      <c r="B384" t="e" vm="2662">
        <v>#VALUE!</v>
      </c>
      <c r="E384" t="e" vm="2663">
        <v>#VALUE!</v>
      </c>
      <c r="H384" t="e" vm="2664">
        <v>#VALUE!</v>
      </c>
      <c r="K384" t="e" vm="2665">
        <v>#VALUE!</v>
      </c>
      <c r="N384" t="e" vm="2666">
        <v>#VALUE!</v>
      </c>
      <c r="Q384" t="e" vm="2667">
        <v>#VALUE!</v>
      </c>
      <c r="T384" t="e" vm="2668">
        <v>#VALUE!</v>
      </c>
    </row>
    <row r="385" spans="1:20">
      <c r="A385" s="73"/>
      <c r="B385" t="e" vm="2669">
        <v>#VALUE!</v>
      </c>
      <c r="E385" t="e" vm="2670">
        <v>#VALUE!</v>
      </c>
      <c r="H385" t="e" vm="2671">
        <v>#VALUE!</v>
      </c>
      <c r="K385" t="e" vm="2672">
        <v>#VALUE!</v>
      </c>
      <c r="N385" t="e" vm="2673">
        <v>#VALUE!</v>
      </c>
      <c r="Q385" t="e" vm="2674">
        <v>#VALUE!</v>
      </c>
      <c r="T385" t="e" vm="2675">
        <v>#VALUE!</v>
      </c>
    </row>
    <row r="386" spans="1:20">
      <c r="A386" s="73"/>
      <c r="B386" t="e" vm="2676">
        <v>#VALUE!</v>
      </c>
      <c r="E386" t="e" vm="2677">
        <v>#VALUE!</v>
      </c>
      <c r="H386" t="e" vm="2678">
        <v>#VALUE!</v>
      </c>
      <c r="K386" t="e" vm="2679">
        <v>#VALUE!</v>
      </c>
      <c r="N386" t="e" vm="2680">
        <v>#VALUE!</v>
      </c>
      <c r="Q386" t="e" vm="2681">
        <v>#VALUE!</v>
      </c>
      <c r="T386" t="e" vm="2682">
        <v>#VALUE!</v>
      </c>
    </row>
    <row r="387" spans="1:20">
      <c r="A387" s="73"/>
      <c r="B387" t="e" vm="2683">
        <v>#VALUE!</v>
      </c>
      <c r="E387" t="e" vm="2684">
        <v>#VALUE!</v>
      </c>
      <c r="H387" t="e" vm="2685">
        <v>#VALUE!</v>
      </c>
      <c r="K387" t="e" vm="2686">
        <v>#VALUE!</v>
      </c>
      <c r="N387" t="e" vm="2687">
        <v>#VALUE!</v>
      </c>
      <c r="Q387" t="e" vm="2688">
        <v>#VALUE!</v>
      </c>
      <c r="T387" t="e" vm="2689">
        <v>#VALUE!</v>
      </c>
    </row>
    <row r="388" spans="1:20">
      <c r="A388" s="73"/>
      <c r="B388" t="e" vm="2690">
        <v>#VALUE!</v>
      </c>
      <c r="E388" t="e" vm="2691">
        <v>#VALUE!</v>
      </c>
      <c r="H388" t="e" vm="2692">
        <v>#VALUE!</v>
      </c>
      <c r="K388" t="e" vm="2693">
        <v>#VALUE!</v>
      </c>
      <c r="N388" t="e" vm="2694">
        <v>#VALUE!</v>
      </c>
      <c r="Q388" t="e" vm="2695">
        <v>#VALUE!</v>
      </c>
      <c r="T388" t="e" vm="2696">
        <v>#VALUE!</v>
      </c>
    </row>
    <row r="389" spans="1:20">
      <c r="A389" s="73"/>
      <c r="B389" t="e" vm="2697">
        <v>#VALUE!</v>
      </c>
      <c r="E389" t="e" vm="2698">
        <v>#VALUE!</v>
      </c>
      <c r="H389" t="e" vm="2699">
        <v>#VALUE!</v>
      </c>
      <c r="K389" t="e" vm="2700">
        <v>#VALUE!</v>
      </c>
      <c r="N389" t="e" vm="2701">
        <v>#VALUE!</v>
      </c>
      <c r="Q389" t="e" vm="2702">
        <v>#VALUE!</v>
      </c>
      <c r="T389" t="e" vm="2703">
        <v>#VALUE!</v>
      </c>
    </row>
    <row r="390" spans="1:20">
      <c r="A390" s="73"/>
      <c r="B390" t="e" vm="2704">
        <v>#VALUE!</v>
      </c>
      <c r="E390" t="e" vm="2705">
        <v>#VALUE!</v>
      </c>
      <c r="H390" t="e" vm="2706">
        <v>#VALUE!</v>
      </c>
      <c r="K390" t="e" vm="2707">
        <v>#VALUE!</v>
      </c>
      <c r="N390" t="e" vm="2708">
        <v>#VALUE!</v>
      </c>
      <c r="Q390" t="e" vm="2709">
        <v>#VALUE!</v>
      </c>
      <c r="T390" t="e" vm="2710">
        <v>#VALUE!</v>
      </c>
    </row>
    <row r="391" spans="1:20">
      <c r="A391" s="73"/>
      <c r="B391" t="e" vm="2711">
        <v>#VALUE!</v>
      </c>
      <c r="E391" t="e" vm="2712">
        <v>#VALUE!</v>
      </c>
      <c r="H391" t="e" vm="2713">
        <v>#VALUE!</v>
      </c>
      <c r="K391" t="e" vm="2714">
        <v>#VALUE!</v>
      </c>
      <c r="N391" t="e" vm="2715">
        <v>#VALUE!</v>
      </c>
      <c r="Q391" t="e" vm="2716">
        <v>#VALUE!</v>
      </c>
      <c r="T391" t="e" vm="2717">
        <v>#VALUE!</v>
      </c>
    </row>
    <row r="392" spans="1:20">
      <c r="A392" s="73"/>
      <c r="B392" t="e" vm="2718">
        <v>#VALUE!</v>
      </c>
      <c r="E392" t="e" vm="2719">
        <v>#VALUE!</v>
      </c>
      <c r="H392" t="e" vm="2720">
        <v>#VALUE!</v>
      </c>
      <c r="K392" t="e" vm="2721">
        <v>#VALUE!</v>
      </c>
      <c r="N392" t="e" vm="2722">
        <v>#VALUE!</v>
      </c>
      <c r="Q392" t="e" vm="2723">
        <v>#VALUE!</v>
      </c>
      <c r="T392" t="e" vm="2724">
        <v>#VALUE!</v>
      </c>
    </row>
    <row r="393" spans="1:20">
      <c r="A393" s="73"/>
      <c r="B393" t="e" vm="2725">
        <v>#VALUE!</v>
      </c>
      <c r="E393" t="e" vm="2726">
        <v>#VALUE!</v>
      </c>
      <c r="H393" t="e" vm="2727">
        <v>#VALUE!</v>
      </c>
      <c r="K393" t="e" vm="2728">
        <v>#VALUE!</v>
      </c>
      <c r="N393" t="e" vm="2729">
        <v>#VALUE!</v>
      </c>
      <c r="Q393" t="e" vm="2730">
        <v>#VALUE!</v>
      </c>
      <c r="T393" t="e" vm="2731">
        <v>#VALUE!</v>
      </c>
    </row>
    <row r="394" spans="1:20">
      <c r="A394" s="73"/>
      <c r="B394" t="e" vm="2732">
        <v>#VALUE!</v>
      </c>
      <c r="E394" t="e" vm="2733">
        <v>#VALUE!</v>
      </c>
      <c r="H394" t="e" vm="2734">
        <v>#VALUE!</v>
      </c>
      <c r="K394" t="e" vm="2735">
        <v>#VALUE!</v>
      </c>
      <c r="N394" t="e" vm="2736">
        <v>#VALUE!</v>
      </c>
      <c r="Q394" t="e" vm="2737">
        <v>#VALUE!</v>
      </c>
      <c r="T394" t="e" vm="2738">
        <v>#VALUE!</v>
      </c>
    </row>
    <row r="395" spans="1:20">
      <c r="A395" s="73"/>
      <c r="B395" t="e" vm="2739">
        <v>#VALUE!</v>
      </c>
      <c r="E395" t="e" vm="2740">
        <v>#VALUE!</v>
      </c>
      <c r="H395" t="e" vm="2741">
        <v>#VALUE!</v>
      </c>
      <c r="K395" t="e" vm="2742">
        <v>#VALUE!</v>
      </c>
      <c r="N395" t="e" vm="2743">
        <v>#VALUE!</v>
      </c>
      <c r="Q395" t="e" vm="2744">
        <v>#VALUE!</v>
      </c>
      <c r="T395" t="e" vm="2745">
        <v>#VALUE!</v>
      </c>
    </row>
    <row r="396" spans="1:20">
      <c r="A396" s="73"/>
      <c r="B396" t="e" vm="2746">
        <v>#VALUE!</v>
      </c>
      <c r="E396" t="e" vm="2747">
        <v>#VALUE!</v>
      </c>
      <c r="H396" t="e" vm="2748">
        <v>#VALUE!</v>
      </c>
      <c r="K396" t="e" vm="2749">
        <v>#VALUE!</v>
      </c>
      <c r="N396" t="e" vm="2750">
        <v>#VALUE!</v>
      </c>
      <c r="Q396" t="e" vm="2751">
        <v>#VALUE!</v>
      </c>
      <c r="T396" t="e" vm="2752">
        <v>#VALUE!</v>
      </c>
    </row>
    <row r="397" spans="1:20">
      <c r="A397" s="73"/>
      <c r="B397" t="e" vm="2753">
        <v>#VALUE!</v>
      </c>
      <c r="E397" t="e" vm="2754">
        <v>#VALUE!</v>
      </c>
      <c r="H397" t="e" vm="2755">
        <v>#VALUE!</v>
      </c>
      <c r="K397" t="e" vm="2756">
        <v>#VALUE!</v>
      </c>
      <c r="N397" t="e" vm="2757">
        <v>#VALUE!</v>
      </c>
      <c r="Q397" t="e" vm="2758">
        <v>#VALUE!</v>
      </c>
      <c r="T397" t="e" vm="2759">
        <v>#VALUE!</v>
      </c>
    </row>
    <row r="398" spans="1:20">
      <c r="A398" s="73"/>
      <c r="B398" t="e" vm="2760">
        <v>#VALUE!</v>
      </c>
      <c r="E398" t="e" vm="2761">
        <v>#VALUE!</v>
      </c>
      <c r="H398" t="e" vm="2762">
        <v>#VALUE!</v>
      </c>
      <c r="K398" t="e" vm="2763">
        <v>#VALUE!</v>
      </c>
      <c r="N398" t="e" vm="2764">
        <v>#VALUE!</v>
      </c>
      <c r="Q398" t="e" vm="2765">
        <v>#VALUE!</v>
      </c>
      <c r="T398" t="e" vm="2766">
        <v>#VALUE!</v>
      </c>
    </row>
    <row r="399" spans="1:20">
      <c r="A399" s="73"/>
      <c r="B399" t="e" vm="2767">
        <v>#VALUE!</v>
      </c>
      <c r="E399" t="e" vm="2768">
        <v>#VALUE!</v>
      </c>
      <c r="H399" t="e" vm="2769">
        <v>#VALUE!</v>
      </c>
      <c r="K399" t="e" vm="2770">
        <v>#VALUE!</v>
      </c>
      <c r="N399" t="e" vm="2771">
        <v>#VALUE!</v>
      </c>
      <c r="Q399" t="e" vm="2772">
        <v>#VALUE!</v>
      </c>
      <c r="T399" t="e" vm="2773">
        <v>#VALUE!</v>
      </c>
    </row>
    <row r="400" spans="1:20">
      <c r="A400" s="73"/>
      <c r="B400" t="e" vm="2774">
        <v>#VALUE!</v>
      </c>
      <c r="E400" t="e" vm="2775">
        <v>#VALUE!</v>
      </c>
      <c r="H400" t="e" vm="2776">
        <v>#VALUE!</v>
      </c>
      <c r="K400" t="e" vm="2777">
        <v>#VALUE!</v>
      </c>
      <c r="N400" t="e" vm="2778">
        <v>#VALUE!</v>
      </c>
      <c r="Q400" t="e" vm="2779">
        <v>#VALUE!</v>
      </c>
      <c r="T400" t="e" vm="2780">
        <v>#VALUE!</v>
      </c>
    </row>
    <row r="401" spans="1:20">
      <c r="A401" s="73"/>
      <c r="B401" t="e" vm="2781">
        <v>#VALUE!</v>
      </c>
      <c r="E401" t="e" vm="2782">
        <v>#VALUE!</v>
      </c>
      <c r="H401" t="e" vm="2783">
        <v>#VALUE!</v>
      </c>
      <c r="K401" t="e" vm="2784">
        <v>#VALUE!</v>
      </c>
      <c r="N401" t="e" vm="2785">
        <v>#VALUE!</v>
      </c>
      <c r="Q401" t="e" vm="2786">
        <v>#VALUE!</v>
      </c>
      <c r="T401" t="e" vm="2787">
        <v>#VALUE!</v>
      </c>
    </row>
    <row r="402" spans="1:20">
      <c r="A402" s="73"/>
      <c r="B402" t="e" vm="2788">
        <v>#VALUE!</v>
      </c>
      <c r="E402" t="e" vm="2789">
        <v>#VALUE!</v>
      </c>
      <c r="H402" t="e" vm="2790">
        <v>#VALUE!</v>
      </c>
      <c r="K402" t="e" vm="2791">
        <v>#VALUE!</v>
      </c>
      <c r="N402" t="e" vm="2792">
        <v>#VALUE!</v>
      </c>
      <c r="Q402" t="e" vm="2793">
        <v>#VALUE!</v>
      </c>
      <c r="T402" t="e" vm="2794">
        <v>#VALUE!</v>
      </c>
    </row>
    <row r="403" spans="1:20">
      <c r="A403" s="73"/>
      <c r="B403" t="e" vm="2795">
        <v>#VALUE!</v>
      </c>
      <c r="E403" t="e" vm="2796">
        <v>#VALUE!</v>
      </c>
      <c r="H403" t="e" vm="2797">
        <v>#VALUE!</v>
      </c>
      <c r="K403" t="e" vm="2798">
        <v>#VALUE!</v>
      </c>
      <c r="N403" t="e" vm="2799">
        <v>#VALUE!</v>
      </c>
      <c r="Q403" t="e" vm="2800">
        <v>#VALUE!</v>
      </c>
      <c r="T403" t="e" vm="2801">
        <v>#VALUE!</v>
      </c>
    </row>
    <row r="404" spans="1:20">
      <c r="A404" s="73"/>
      <c r="B404" t="e" vm="2802">
        <v>#VALUE!</v>
      </c>
      <c r="E404" t="e" vm="2803">
        <v>#VALUE!</v>
      </c>
      <c r="H404" t="e" vm="2804">
        <v>#VALUE!</v>
      </c>
      <c r="K404" t="e" vm="2805">
        <v>#VALUE!</v>
      </c>
      <c r="N404" t="e" vm="2806">
        <v>#VALUE!</v>
      </c>
      <c r="Q404" t="e" vm="2807">
        <v>#VALUE!</v>
      </c>
      <c r="T404" t="e" vm="2808">
        <v>#VALUE!</v>
      </c>
    </row>
    <row r="405" spans="1:20">
      <c r="A405" s="73"/>
      <c r="B405" t="e" vm="2809">
        <v>#VALUE!</v>
      </c>
      <c r="E405" t="e" vm="2810">
        <v>#VALUE!</v>
      </c>
      <c r="H405" t="e" vm="2811">
        <v>#VALUE!</v>
      </c>
      <c r="K405" t="e" vm="2812">
        <v>#VALUE!</v>
      </c>
      <c r="N405" t="e" vm="2813">
        <v>#VALUE!</v>
      </c>
      <c r="Q405" t="e" vm="2814">
        <v>#VALUE!</v>
      </c>
      <c r="T405" t="e" vm="2815">
        <v>#VALUE!</v>
      </c>
    </row>
    <row r="406" spans="1:20">
      <c r="A406" s="73"/>
      <c r="B406" t="e" vm="2816">
        <v>#VALUE!</v>
      </c>
      <c r="E406" t="e" vm="2817">
        <v>#VALUE!</v>
      </c>
      <c r="H406" t="e" vm="2818">
        <v>#VALUE!</v>
      </c>
      <c r="K406" t="e" vm="2819">
        <v>#VALUE!</v>
      </c>
      <c r="N406" t="e" vm="2820">
        <v>#VALUE!</v>
      </c>
      <c r="Q406" t="e" vm="2821">
        <v>#VALUE!</v>
      </c>
      <c r="T406" t="e" vm="2822">
        <v>#VALUE!</v>
      </c>
    </row>
    <row r="407" spans="1:20">
      <c r="A407" s="73"/>
      <c r="B407" t="e" vm="2823">
        <v>#VALUE!</v>
      </c>
      <c r="E407" t="e" vm="2824">
        <v>#VALUE!</v>
      </c>
      <c r="H407" t="e" vm="2825">
        <v>#VALUE!</v>
      </c>
      <c r="K407" t="e" vm="2826">
        <v>#VALUE!</v>
      </c>
      <c r="N407" t="e" vm="2827">
        <v>#VALUE!</v>
      </c>
      <c r="Q407" t="e" vm="2828">
        <v>#VALUE!</v>
      </c>
      <c r="T407" t="e" vm="2829">
        <v>#VALUE!</v>
      </c>
    </row>
    <row r="408" spans="1:20">
      <c r="A408" s="73"/>
      <c r="B408" t="e" vm="2830">
        <v>#VALUE!</v>
      </c>
      <c r="E408" t="e" vm="2831">
        <v>#VALUE!</v>
      </c>
      <c r="H408" t="e" vm="2832">
        <v>#VALUE!</v>
      </c>
      <c r="K408" t="e" vm="2833">
        <v>#VALUE!</v>
      </c>
      <c r="N408" t="e" vm="2834">
        <v>#VALUE!</v>
      </c>
      <c r="Q408" t="e" vm="2835">
        <v>#VALUE!</v>
      </c>
      <c r="T408" t="e" vm="2836">
        <v>#VALUE!</v>
      </c>
    </row>
    <row r="409" spans="1:20">
      <c r="A409" s="73"/>
      <c r="B409" t="e" vm="2837">
        <v>#VALUE!</v>
      </c>
      <c r="E409" t="e" vm="2838">
        <v>#VALUE!</v>
      </c>
      <c r="H409" t="e" vm="2839">
        <v>#VALUE!</v>
      </c>
      <c r="K409" t="e" vm="2840">
        <v>#VALUE!</v>
      </c>
      <c r="N409" t="e" vm="2841">
        <v>#VALUE!</v>
      </c>
      <c r="Q409" t="e" vm="2842">
        <v>#VALUE!</v>
      </c>
      <c r="T409" t="e" vm="2843">
        <v>#VALUE!</v>
      </c>
    </row>
    <row r="410" spans="1:20">
      <c r="A410" s="73"/>
      <c r="B410" t="e" vm="2844">
        <v>#VALUE!</v>
      </c>
      <c r="E410" t="e" vm="2845">
        <v>#VALUE!</v>
      </c>
      <c r="H410" t="e" vm="2846">
        <v>#VALUE!</v>
      </c>
      <c r="K410" t="e" vm="2847">
        <v>#VALUE!</v>
      </c>
      <c r="N410" t="e" vm="2848">
        <v>#VALUE!</v>
      </c>
      <c r="Q410" t="e" vm="2849">
        <v>#VALUE!</v>
      </c>
      <c r="T410" t="e" vm="2850">
        <v>#VALUE!</v>
      </c>
    </row>
    <row r="411" spans="1:20">
      <c r="A411" s="73"/>
      <c r="B411" t="e" vm="2851">
        <v>#VALUE!</v>
      </c>
      <c r="E411" t="e" vm="2852">
        <v>#VALUE!</v>
      </c>
      <c r="H411" t="e" vm="2853">
        <v>#VALUE!</v>
      </c>
      <c r="K411" t="e" vm="2854">
        <v>#VALUE!</v>
      </c>
      <c r="N411" t="e" vm="2855">
        <v>#VALUE!</v>
      </c>
      <c r="Q411" t="e" vm="2856">
        <v>#VALUE!</v>
      </c>
      <c r="T411" t="e" vm="2857">
        <v>#VALUE!</v>
      </c>
    </row>
    <row r="412" spans="1:20">
      <c r="A412" s="73"/>
      <c r="B412" t="e" vm="2858">
        <v>#VALUE!</v>
      </c>
      <c r="E412" t="e" vm="2859">
        <v>#VALUE!</v>
      </c>
      <c r="H412" t="e" vm="2860">
        <v>#VALUE!</v>
      </c>
      <c r="K412" t="e" vm="2861">
        <v>#VALUE!</v>
      </c>
      <c r="N412" t="e" vm="2862">
        <v>#VALUE!</v>
      </c>
      <c r="Q412" t="e" vm="2863">
        <v>#VALUE!</v>
      </c>
      <c r="T412" t="e" vm="2864">
        <v>#VALUE!</v>
      </c>
    </row>
    <row r="413" spans="1:20">
      <c r="A413" s="73"/>
      <c r="B413" t="e" vm="2865">
        <v>#VALUE!</v>
      </c>
      <c r="E413" t="e" vm="2866">
        <v>#VALUE!</v>
      </c>
      <c r="H413" t="e" vm="2867">
        <v>#VALUE!</v>
      </c>
      <c r="K413" t="e" vm="2868">
        <v>#VALUE!</v>
      </c>
      <c r="N413" t="e" vm="2869">
        <v>#VALUE!</v>
      </c>
      <c r="Q413" t="e" vm="2870">
        <v>#VALUE!</v>
      </c>
      <c r="T413" t="e" vm="2871">
        <v>#VALUE!</v>
      </c>
    </row>
    <row r="414" spans="1:20">
      <c r="A414" s="73"/>
      <c r="B414" t="e" vm="2872">
        <v>#VALUE!</v>
      </c>
      <c r="E414" t="e" vm="2873">
        <v>#VALUE!</v>
      </c>
      <c r="H414" t="e" vm="2874">
        <v>#VALUE!</v>
      </c>
      <c r="K414" t="e" vm="2875">
        <v>#VALUE!</v>
      </c>
      <c r="N414" t="e" vm="2876">
        <v>#VALUE!</v>
      </c>
      <c r="Q414" t="e" vm="2877">
        <v>#VALUE!</v>
      </c>
      <c r="T414" t="e" vm="2878">
        <v>#VALUE!</v>
      </c>
    </row>
    <row r="415" spans="1:20">
      <c r="A415" s="73"/>
      <c r="B415" t="e" vm="2879">
        <v>#VALUE!</v>
      </c>
      <c r="E415" t="e" vm="2880">
        <v>#VALUE!</v>
      </c>
      <c r="H415" t="e" vm="2881">
        <v>#VALUE!</v>
      </c>
      <c r="K415" t="e" vm="2882">
        <v>#VALUE!</v>
      </c>
      <c r="N415" t="e" vm="2883">
        <v>#VALUE!</v>
      </c>
      <c r="Q415" t="e" vm="2884">
        <v>#VALUE!</v>
      </c>
      <c r="T415" t="e" vm="2885">
        <v>#VALUE!</v>
      </c>
    </row>
    <row r="416" spans="1:20">
      <c r="A416" s="73"/>
      <c r="B416" t="e" vm="2886">
        <v>#VALUE!</v>
      </c>
      <c r="E416" t="e" vm="2887">
        <v>#VALUE!</v>
      </c>
      <c r="H416" t="e" vm="2888">
        <v>#VALUE!</v>
      </c>
      <c r="K416" t="e" vm="2889">
        <v>#VALUE!</v>
      </c>
      <c r="N416" t="e" vm="2890">
        <v>#VALUE!</v>
      </c>
      <c r="Q416" t="e" vm="2891">
        <v>#VALUE!</v>
      </c>
      <c r="T416" t="e" vm="2892">
        <v>#VALUE!</v>
      </c>
    </row>
    <row r="417" spans="1:20">
      <c r="A417" s="73"/>
      <c r="B417" t="e" vm="2893">
        <v>#VALUE!</v>
      </c>
      <c r="E417" t="e" vm="2894">
        <v>#VALUE!</v>
      </c>
      <c r="H417" t="e" vm="2895">
        <v>#VALUE!</v>
      </c>
      <c r="K417" t="e" vm="2896">
        <v>#VALUE!</v>
      </c>
      <c r="N417" t="e" vm="2897">
        <v>#VALUE!</v>
      </c>
      <c r="Q417" t="e" vm="2898">
        <v>#VALUE!</v>
      </c>
      <c r="T417" t="e" vm="2899">
        <v>#VALUE!</v>
      </c>
    </row>
    <row r="418" spans="1:20">
      <c r="A418" s="73"/>
      <c r="B418" t="e" vm="2900">
        <v>#VALUE!</v>
      </c>
      <c r="E418" t="e" vm="2901">
        <v>#VALUE!</v>
      </c>
      <c r="H418" t="e" vm="2902">
        <v>#VALUE!</v>
      </c>
      <c r="K418" t="e" vm="2903">
        <v>#VALUE!</v>
      </c>
      <c r="N418" t="e" vm="2904">
        <v>#VALUE!</v>
      </c>
      <c r="Q418" t="e" vm="2905">
        <v>#VALUE!</v>
      </c>
      <c r="T418" t="e" vm="2906">
        <v>#VALUE!</v>
      </c>
    </row>
    <row r="419" spans="1:20">
      <c r="A419" s="73"/>
      <c r="B419" t="e" vm="2907">
        <v>#VALUE!</v>
      </c>
      <c r="E419" t="e" vm="2908">
        <v>#VALUE!</v>
      </c>
      <c r="H419" t="e" vm="2909">
        <v>#VALUE!</v>
      </c>
      <c r="K419" t="e" vm="2910">
        <v>#VALUE!</v>
      </c>
      <c r="N419" t="e" vm="2911">
        <v>#VALUE!</v>
      </c>
      <c r="Q419" t="e" vm="2912">
        <v>#VALUE!</v>
      </c>
      <c r="T419" t="e" vm="2913">
        <v>#VALUE!</v>
      </c>
    </row>
    <row r="420" spans="1:20">
      <c r="A420" s="73"/>
      <c r="B420" t="e" vm="2914">
        <v>#VALUE!</v>
      </c>
      <c r="E420" t="e" vm="2915">
        <v>#VALUE!</v>
      </c>
      <c r="H420" t="e" vm="2916">
        <v>#VALUE!</v>
      </c>
      <c r="K420" t="e" vm="2917">
        <v>#VALUE!</v>
      </c>
      <c r="N420" t="e" vm="2918">
        <v>#VALUE!</v>
      </c>
      <c r="Q420" t="e" vm="2919">
        <v>#VALUE!</v>
      </c>
      <c r="T420" t="e" vm="2920">
        <v>#VALUE!</v>
      </c>
    </row>
    <row r="421" spans="1:20">
      <c r="A421" s="73"/>
      <c r="B421" t="e" vm="2921">
        <v>#VALUE!</v>
      </c>
      <c r="E421" t="e" vm="2922">
        <v>#VALUE!</v>
      </c>
      <c r="H421" t="e" vm="2923">
        <v>#VALUE!</v>
      </c>
      <c r="K421" t="e" vm="2924">
        <v>#VALUE!</v>
      </c>
      <c r="N421" t="e" vm="2925">
        <v>#VALUE!</v>
      </c>
      <c r="Q421" t="e" vm="2926">
        <v>#VALUE!</v>
      </c>
      <c r="T421" t="e" vm="2927">
        <v>#VALUE!</v>
      </c>
    </row>
    <row r="422" spans="1:20">
      <c r="A422" s="73"/>
      <c r="B422" t="e" vm="2928">
        <v>#VALUE!</v>
      </c>
      <c r="E422" t="e" vm="2929">
        <v>#VALUE!</v>
      </c>
      <c r="H422" t="e" vm="2930">
        <v>#VALUE!</v>
      </c>
      <c r="K422" t="e" vm="2931">
        <v>#VALUE!</v>
      </c>
      <c r="N422" t="e" vm="2932">
        <v>#VALUE!</v>
      </c>
      <c r="Q422" t="e" vm="2933">
        <v>#VALUE!</v>
      </c>
      <c r="T422" t="e" vm="2934">
        <v>#VALUE!</v>
      </c>
    </row>
    <row r="423" spans="1:20">
      <c r="A423" s="73"/>
      <c r="B423" t="e" vm="2935">
        <v>#VALUE!</v>
      </c>
      <c r="E423" t="e" vm="2936">
        <v>#VALUE!</v>
      </c>
      <c r="H423" t="e" vm="2937">
        <v>#VALUE!</v>
      </c>
      <c r="K423" t="e" vm="2938">
        <v>#VALUE!</v>
      </c>
      <c r="N423" t="e" vm="2939">
        <v>#VALUE!</v>
      </c>
      <c r="Q423" t="e" vm="2940">
        <v>#VALUE!</v>
      </c>
      <c r="T423" t="e" vm="2941">
        <v>#VALUE!</v>
      </c>
    </row>
    <row r="424" spans="1:20">
      <c r="A424" s="73"/>
      <c r="B424" t="e" vm="2942">
        <v>#VALUE!</v>
      </c>
      <c r="E424" t="e" vm="2943">
        <v>#VALUE!</v>
      </c>
      <c r="H424" t="e" vm="2944">
        <v>#VALUE!</v>
      </c>
      <c r="K424" t="e" vm="2945">
        <v>#VALUE!</v>
      </c>
      <c r="N424" t="e" vm="2946">
        <v>#VALUE!</v>
      </c>
      <c r="Q424" t="e" vm="2947">
        <v>#VALUE!</v>
      </c>
      <c r="T424" t="e" vm="2948">
        <v>#VALUE!</v>
      </c>
    </row>
  </sheetData>
  <phoneticPr fontId="3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A82B-7794-4B0A-AF52-E3878C89F3B2}">
  <dimension ref="B1:K22"/>
  <sheetViews>
    <sheetView showGridLines="0" workbookViewId="0">
      <selection activeCell="C12" sqref="C12"/>
    </sheetView>
  </sheetViews>
  <sheetFormatPr defaultRowHeight="14.25"/>
  <cols>
    <col min="1" max="10" width="5.5" customWidth="1"/>
  </cols>
  <sheetData>
    <row r="1" spans="2:11" ht="15" thickBot="1"/>
    <row r="2" spans="2:11" ht="24.75" thickTop="1" thickBot="1">
      <c r="B2" s="266" t="s">
        <v>197</v>
      </c>
      <c r="C2" s="267"/>
      <c r="D2" s="267"/>
      <c r="E2" s="267"/>
      <c r="F2" s="267"/>
      <c r="G2" s="267"/>
      <c r="H2" s="267"/>
      <c r="I2" s="267"/>
      <c r="J2" s="268"/>
    </row>
    <row r="3" spans="2:11">
      <c r="B3" s="123"/>
      <c r="C3" s="124"/>
      <c r="D3" s="124"/>
      <c r="E3" s="124"/>
      <c r="F3" s="124"/>
      <c r="G3" s="124"/>
      <c r="H3" s="124"/>
      <c r="I3" s="124"/>
      <c r="J3" s="125"/>
      <c r="K3" s="72">
        <v>3</v>
      </c>
    </row>
    <row r="4" spans="2:11">
      <c r="B4" s="126"/>
      <c r="C4" s="118"/>
      <c r="D4" s="119">
        <v>1</v>
      </c>
      <c r="E4" s="118"/>
      <c r="F4" s="118"/>
      <c r="G4" s="119">
        <v>2</v>
      </c>
      <c r="H4" s="118"/>
      <c r="I4" s="120">
        <v>5</v>
      </c>
      <c r="J4" s="127"/>
      <c r="K4" s="72">
        <v>4</v>
      </c>
    </row>
    <row r="5" spans="2:11">
      <c r="B5" s="126"/>
      <c r="C5" s="118"/>
      <c r="D5" s="118"/>
      <c r="E5" s="120">
        <v>3</v>
      </c>
      <c r="F5" s="118"/>
      <c r="G5" s="118"/>
      <c r="H5" s="118"/>
      <c r="I5" s="118"/>
      <c r="J5" s="127"/>
      <c r="K5" s="72">
        <v>5</v>
      </c>
    </row>
    <row r="6" spans="2:11">
      <c r="B6" s="126"/>
      <c r="C6" s="121">
        <v>6</v>
      </c>
      <c r="D6" s="118"/>
      <c r="E6" s="118"/>
      <c r="F6" s="122">
        <v>1</v>
      </c>
      <c r="G6" s="118"/>
      <c r="H6" s="118"/>
      <c r="I6" s="120">
        <v>4</v>
      </c>
      <c r="J6" s="127"/>
      <c r="K6" s="72">
        <v>6</v>
      </c>
    </row>
    <row r="7" spans="2:11">
      <c r="B7" s="126"/>
      <c r="C7" s="118"/>
      <c r="D7" s="118"/>
      <c r="E7" s="122">
        <v>2</v>
      </c>
      <c r="F7" s="118"/>
      <c r="G7" s="121">
        <v>5</v>
      </c>
      <c r="H7" s="118"/>
      <c r="I7" s="118"/>
      <c r="J7" s="127"/>
      <c r="K7" s="72">
        <v>7</v>
      </c>
    </row>
    <row r="8" spans="2:11">
      <c r="B8" s="126"/>
      <c r="C8" s="118"/>
      <c r="D8" s="118"/>
      <c r="E8" s="118"/>
      <c r="F8" s="118"/>
      <c r="G8" s="118"/>
      <c r="H8" s="118"/>
      <c r="I8" s="119">
        <v>3</v>
      </c>
      <c r="J8" s="127"/>
      <c r="K8" s="72">
        <v>8</v>
      </c>
    </row>
    <row r="9" spans="2:11" ht="15" thickBot="1">
      <c r="B9" s="126"/>
      <c r="C9" s="120">
        <v>2</v>
      </c>
      <c r="D9" s="118"/>
      <c r="E9" s="121">
        <v>4</v>
      </c>
      <c r="F9" s="133"/>
      <c r="G9" s="118"/>
      <c r="H9" s="122">
        <v>5</v>
      </c>
      <c r="I9" s="118"/>
      <c r="J9" s="127"/>
      <c r="K9" s="72">
        <v>9</v>
      </c>
    </row>
    <row r="10" spans="2:11" ht="15" thickBot="1">
      <c r="B10" s="126"/>
      <c r="C10" s="118"/>
      <c r="D10" s="118"/>
      <c r="E10" s="131"/>
      <c r="F10" s="135" t="s">
        <v>198</v>
      </c>
      <c r="G10" s="132"/>
      <c r="H10" s="118"/>
      <c r="I10" s="118"/>
      <c r="J10" s="127"/>
      <c r="K10" s="72">
        <v>10</v>
      </c>
    </row>
    <row r="11" spans="2:11">
      <c r="B11" s="126"/>
      <c r="C11" s="118"/>
      <c r="D11" s="120">
        <v>1</v>
      </c>
      <c r="E11" s="118"/>
      <c r="F11" s="134"/>
      <c r="G11" s="118"/>
      <c r="H11" s="119">
        <v>4</v>
      </c>
      <c r="I11" s="118"/>
      <c r="J11" s="127"/>
      <c r="K11" s="72">
        <v>11</v>
      </c>
    </row>
    <row r="12" spans="2:11">
      <c r="B12" s="126"/>
      <c r="C12" s="122">
        <v>3</v>
      </c>
      <c r="D12" s="118"/>
      <c r="E12" s="118"/>
      <c r="F12" s="121">
        <v>3</v>
      </c>
      <c r="G12" s="118"/>
      <c r="H12" s="118"/>
      <c r="I12" s="118"/>
      <c r="J12" s="127"/>
      <c r="K12" s="72">
        <v>12</v>
      </c>
    </row>
    <row r="13" spans="2:11">
      <c r="B13" s="126"/>
      <c r="C13" s="118"/>
      <c r="D13" s="118"/>
      <c r="E13" s="118"/>
      <c r="F13" s="118"/>
      <c r="G13" s="118"/>
      <c r="H13" s="118"/>
      <c r="I13" s="120">
        <v>6</v>
      </c>
      <c r="J13" s="127"/>
      <c r="K13" s="72">
        <v>13</v>
      </c>
    </row>
    <row r="14" spans="2:11">
      <c r="B14" s="126"/>
      <c r="C14" s="118"/>
      <c r="D14" s="119">
        <v>6</v>
      </c>
      <c r="E14" s="118"/>
      <c r="F14" s="118"/>
      <c r="G14" s="119">
        <v>5</v>
      </c>
      <c r="H14" s="118"/>
      <c r="I14" s="118"/>
      <c r="J14" s="127"/>
      <c r="K14" s="72">
        <v>14</v>
      </c>
    </row>
    <row r="15" spans="2:11">
      <c r="B15" s="126"/>
      <c r="C15" s="118"/>
      <c r="D15" s="118"/>
      <c r="E15" s="118"/>
      <c r="F15" s="118"/>
      <c r="G15" s="118"/>
      <c r="H15" s="120">
        <v>7</v>
      </c>
      <c r="I15" s="118"/>
      <c r="J15" s="127"/>
      <c r="K15" s="72">
        <v>15</v>
      </c>
    </row>
    <row r="16" spans="2:11">
      <c r="B16" s="126"/>
      <c r="C16" s="118"/>
      <c r="D16" s="121">
        <v>2</v>
      </c>
      <c r="E16" s="118"/>
      <c r="F16" s="122">
        <v>4</v>
      </c>
      <c r="G16" s="118"/>
      <c r="H16" s="118"/>
      <c r="I16" s="121">
        <v>1</v>
      </c>
      <c r="J16" s="127"/>
      <c r="K16" s="72">
        <v>16</v>
      </c>
    </row>
    <row r="17" spans="2:11" ht="15" thickBot="1">
      <c r="B17" s="128"/>
      <c r="C17" s="129"/>
      <c r="D17" s="129"/>
      <c r="E17" s="129"/>
      <c r="F17" s="129"/>
      <c r="G17" s="129"/>
      <c r="H17" s="129"/>
      <c r="I17" s="129"/>
      <c r="J17" s="130"/>
      <c r="K17" s="72">
        <v>17</v>
      </c>
    </row>
    <row r="18" spans="2:11">
      <c r="B18" s="72" t="s">
        <v>199</v>
      </c>
      <c r="C18" s="72" t="s">
        <v>200</v>
      </c>
      <c r="D18" s="72" t="s">
        <v>201</v>
      </c>
      <c r="E18" s="72" t="s">
        <v>202</v>
      </c>
      <c r="F18" s="72" t="s">
        <v>203</v>
      </c>
      <c r="G18" s="72" t="s">
        <v>204</v>
      </c>
      <c r="H18" s="72" t="s">
        <v>205</v>
      </c>
      <c r="I18" s="72" t="s">
        <v>206</v>
      </c>
      <c r="J18" s="72" t="s">
        <v>207</v>
      </c>
    </row>
    <row r="20" spans="2:11" ht="15" thickBot="1"/>
    <row r="21" spans="2:11" ht="15.75" thickTop="1" thickBot="1">
      <c r="B21" s="75" t="s">
        <v>198</v>
      </c>
      <c r="C21" t="s">
        <v>208</v>
      </c>
    </row>
    <row r="22" spans="2:11" ht="15" thickTop="1"/>
  </sheetData>
  <mergeCells count="1">
    <mergeCell ref="B2:J2"/>
  </mergeCells>
  <phoneticPr fontId="3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2F45D-BBC4-4BCC-87DD-FF95F4136C18}">
  <dimension ref="A1:I6"/>
  <sheetViews>
    <sheetView workbookViewId="0">
      <selection activeCell="I30" sqref="I30"/>
    </sheetView>
  </sheetViews>
  <sheetFormatPr defaultRowHeight="14.25"/>
  <cols>
    <col min="1" max="1" width="21.5" customWidth="1"/>
    <col min="2" max="2" width="13.875" customWidth="1"/>
    <col min="3" max="3" width="13.75" customWidth="1"/>
  </cols>
  <sheetData>
    <row r="1" spans="1:9" ht="15">
      <c r="A1" s="95" t="s">
        <v>8</v>
      </c>
      <c r="B1" s="49" t="s">
        <v>9</v>
      </c>
      <c r="C1" s="49" t="s">
        <v>10</v>
      </c>
      <c r="D1" s="49" t="s">
        <v>11</v>
      </c>
      <c r="E1" s="49" t="s">
        <v>12</v>
      </c>
      <c r="F1" s="49" t="s">
        <v>13</v>
      </c>
      <c r="G1" s="49" t="s">
        <v>14</v>
      </c>
      <c r="H1" s="49" t="s">
        <v>15</v>
      </c>
      <c r="I1" s="49" t="s">
        <v>16</v>
      </c>
    </row>
    <row r="2" spans="1:9" ht="15">
      <c r="A2" s="96" t="s">
        <v>17</v>
      </c>
      <c r="B2" s="50" t="s">
        <v>18</v>
      </c>
      <c r="C2" s="55">
        <v>24000</v>
      </c>
      <c r="D2" s="55">
        <v>4500</v>
      </c>
      <c r="E2" s="55">
        <v>1875</v>
      </c>
      <c r="F2" s="55">
        <v>375</v>
      </c>
      <c r="G2" s="55"/>
      <c r="H2" s="55"/>
      <c r="I2" s="55"/>
    </row>
    <row r="3" spans="1:9" ht="15">
      <c r="A3" s="97" t="s">
        <v>19</v>
      </c>
      <c r="B3" s="51" t="s">
        <v>20</v>
      </c>
      <c r="C3" s="56">
        <v>80000</v>
      </c>
      <c r="D3" s="56">
        <v>15000</v>
      </c>
      <c r="E3" s="56">
        <v>5000</v>
      </c>
      <c r="F3" s="56">
        <v>1000</v>
      </c>
      <c r="G3" s="56"/>
      <c r="H3" s="56"/>
      <c r="I3" s="56"/>
    </row>
    <row r="4" spans="1:9" ht="15">
      <c r="A4" s="98" t="s">
        <v>21</v>
      </c>
      <c r="B4" s="52" t="s">
        <v>22</v>
      </c>
      <c r="C4" s="57">
        <v>540000</v>
      </c>
      <c r="D4" s="57">
        <v>180000</v>
      </c>
      <c r="E4" s="57">
        <v>36000</v>
      </c>
      <c r="F4" s="57">
        <v>10000</v>
      </c>
      <c r="G4" s="57">
        <v>1500</v>
      </c>
      <c r="H4" s="57">
        <v>350</v>
      </c>
      <c r="I4" s="57">
        <v>140</v>
      </c>
    </row>
    <row r="5" spans="1:9" ht="15">
      <c r="A5" s="99" t="s">
        <v>23</v>
      </c>
      <c r="B5" s="53" t="s">
        <v>24</v>
      </c>
      <c r="C5" s="58">
        <v>2800000</v>
      </c>
      <c r="D5" s="58">
        <v>1000000</v>
      </c>
      <c r="E5" s="58">
        <v>180000</v>
      </c>
      <c r="F5" s="58">
        <v>20000</v>
      </c>
      <c r="G5" s="58">
        <v>8000</v>
      </c>
      <c r="H5" s="58">
        <v>2000</v>
      </c>
      <c r="I5" s="58">
        <v>400</v>
      </c>
    </row>
    <row r="6" spans="1:9" ht="15">
      <c r="A6" s="100" t="s">
        <v>25</v>
      </c>
      <c r="B6" s="54" t="s">
        <v>26</v>
      </c>
      <c r="C6" s="59">
        <v>8000000</v>
      </c>
      <c r="D6" s="59">
        <v>4000000</v>
      </c>
      <c r="E6" s="59">
        <v>600000</v>
      </c>
      <c r="F6" s="59">
        <v>400000</v>
      </c>
      <c r="G6" s="59">
        <v>12000</v>
      </c>
      <c r="H6" s="59">
        <v>6000</v>
      </c>
      <c r="I6" s="59">
        <v>3000</v>
      </c>
    </row>
  </sheetData>
  <phoneticPr fontId="37"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2A2FE-265A-46D2-8950-6DEBE134E4FA}">
  <dimension ref="A1:X137"/>
  <sheetViews>
    <sheetView workbookViewId="0">
      <selection activeCell="T28" sqref="T28"/>
    </sheetView>
  </sheetViews>
  <sheetFormatPr defaultRowHeight="15"/>
  <cols>
    <col min="1" max="1" width="10.125" style="106" bestFit="1" customWidth="1"/>
    <col min="2" max="2" width="5" style="106" bestFit="1" customWidth="1"/>
    <col min="3" max="3" width="10.875" style="106" bestFit="1" customWidth="1"/>
    <col min="4" max="4" width="8.375" style="106" bestFit="1" customWidth="1"/>
    <col min="5" max="5" width="10.375" style="106" bestFit="1" customWidth="1"/>
    <col min="6" max="6" width="8.125" style="106" bestFit="1" customWidth="1"/>
    <col min="7" max="7" width="10.125" style="106" bestFit="1" customWidth="1"/>
    <col min="8" max="8" width="8.75" style="106" bestFit="1" customWidth="1"/>
    <col min="9" max="10" width="10.875" style="106" bestFit="1" customWidth="1"/>
    <col min="11" max="11" width="8.375" style="106" bestFit="1" customWidth="1"/>
    <col min="12" max="12" width="10.375" style="106" bestFit="1" customWidth="1"/>
    <col min="13" max="13" width="8.125" style="106" bestFit="1" customWidth="1"/>
    <col min="14" max="14" width="10.125" style="106" bestFit="1" customWidth="1"/>
    <col min="15" max="15" width="8.75" style="106" bestFit="1" customWidth="1"/>
    <col min="16" max="16" width="10.875" style="106" bestFit="1" customWidth="1"/>
    <col min="17" max="17" width="9" style="106"/>
    <col min="18" max="18" width="5.75" style="106" bestFit="1" customWidth="1"/>
    <col min="19" max="19" width="7.75" style="106" bestFit="1" customWidth="1"/>
    <col min="20" max="20" width="7.75" style="106" customWidth="1"/>
    <col min="21" max="21" width="7.75" style="106" bestFit="1" customWidth="1"/>
    <col min="22" max="22" width="17.375" style="106" bestFit="1" customWidth="1"/>
    <col min="23" max="23" width="6.75" style="106" bestFit="1" customWidth="1"/>
    <col min="24" max="16384" width="9" style="106"/>
  </cols>
  <sheetData>
    <row r="1" spans="1:24" ht="15.75" thickBot="1">
      <c r="B1" s="106" t="s">
        <v>340</v>
      </c>
      <c r="J1" s="106" t="s">
        <v>225</v>
      </c>
      <c r="R1" s="106" t="s">
        <v>339</v>
      </c>
    </row>
    <row r="2" spans="1:24" ht="15.75" thickBot="1">
      <c r="A2" s="104" t="s">
        <v>30</v>
      </c>
      <c r="B2" s="49" t="s">
        <v>31</v>
      </c>
      <c r="C2" s="49" t="s">
        <v>10</v>
      </c>
      <c r="D2" s="49" t="s">
        <v>11</v>
      </c>
      <c r="E2" s="49" t="s">
        <v>12</v>
      </c>
      <c r="F2" s="49" t="s">
        <v>13</v>
      </c>
      <c r="G2" s="49" t="s">
        <v>14</v>
      </c>
      <c r="H2" s="49" t="s">
        <v>15</v>
      </c>
      <c r="I2" s="49" t="s">
        <v>16</v>
      </c>
      <c r="J2" s="49" t="s">
        <v>10</v>
      </c>
      <c r="K2" s="49" t="s">
        <v>11</v>
      </c>
      <c r="L2" s="49" t="s">
        <v>12</v>
      </c>
      <c r="M2" s="49" t="s">
        <v>13</v>
      </c>
      <c r="N2" s="49" t="s">
        <v>14</v>
      </c>
      <c r="O2" s="49" t="s">
        <v>15</v>
      </c>
      <c r="P2" s="49" t="s">
        <v>16</v>
      </c>
      <c r="R2" s="117" t="s">
        <v>230</v>
      </c>
      <c r="S2" s="117" t="s">
        <v>228</v>
      </c>
      <c r="T2" s="194" t="s">
        <v>405</v>
      </c>
      <c r="U2" s="117" t="s">
        <v>229</v>
      </c>
      <c r="V2" s="117" t="s">
        <v>30</v>
      </c>
      <c r="W2" s="117" t="s">
        <v>227</v>
      </c>
      <c r="X2" s="117" t="s">
        <v>341</v>
      </c>
    </row>
    <row r="3" spans="1:24">
      <c r="A3" s="108" t="s">
        <v>32</v>
      </c>
      <c r="B3" s="80">
        <v>0.1</v>
      </c>
      <c r="C3" s="79">
        <v>400</v>
      </c>
      <c r="D3" s="79"/>
      <c r="E3" s="79"/>
      <c r="F3" s="79"/>
      <c r="G3" s="79"/>
      <c r="H3" s="79"/>
      <c r="I3" s="79"/>
      <c r="J3" s="109">
        <v>4000</v>
      </c>
      <c r="K3" s="109">
        <v>0</v>
      </c>
      <c r="L3" s="109">
        <v>0</v>
      </c>
      <c r="M3" s="109">
        <v>0</v>
      </c>
      <c r="N3" s="109">
        <v>0</v>
      </c>
      <c r="O3" s="109">
        <v>0</v>
      </c>
      <c r="P3" s="109">
        <v>0</v>
      </c>
      <c r="R3" s="116" t="s">
        <v>231</v>
      </c>
      <c r="S3" s="116" t="s">
        <v>199</v>
      </c>
      <c r="T3" s="116" cm="1">
        <f t="array" aca="1" ref="T3" ca="1">COLUMN(INDIRECT(S3&amp;1))</f>
        <v>2</v>
      </c>
      <c r="U3" s="116">
        <v>10</v>
      </c>
      <c r="V3" s="116" t="s">
        <v>226</v>
      </c>
      <c r="W3" s="116">
        <v>0</v>
      </c>
      <c r="X3" s="116">
        <f t="shared" ref="X3:X31" si="0">W3*_xlfn.XLOOKUP($V3,$A$3:$A$6,$B$3:$B$6,1)</f>
        <v>0</v>
      </c>
    </row>
    <row r="4" spans="1:24">
      <c r="A4" s="110" t="s">
        <v>33</v>
      </c>
      <c r="B4" s="81">
        <v>0.15</v>
      </c>
      <c r="C4" s="76">
        <v>150</v>
      </c>
      <c r="D4" s="76">
        <v>90</v>
      </c>
      <c r="E4" s="76"/>
      <c r="F4" s="76"/>
      <c r="G4" s="76"/>
      <c r="H4" s="76"/>
      <c r="I4" s="76"/>
      <c r="J4" s="111">
        <v>1000</v>
      </c>
      <c r="K4" s="111">
        <v>600</v>
      </c>
      <c r="L4" s="111">
        <v>0</v>
      </c>
      <c r="M4" s="111">
        <v>0</v>
      </c>
      <c r="N4" s="111">
        <v>0</v>
      </c>
      <c r="O4" s="111">
        <v>0</v>
      </c>
      <c r="P4" s="111">
        <v>0</v>
      </c>
      <c r="R4" s="116" t="s">
        <v>232</v>
      </c>
      <c r="S4" s="116" t="s">
        <v>199</v>
      </c>
      <c r="T4" s="116" cm="1">
        <f t="array" aca="1" ref="T4" ca="1">COLUMN(INDIRECT(S4&amp;1))</f>
        <v>2</v>
      </c>
      <c r="U4" s="116">
        <v>11</v>
      </c>
      <c r="V4" s="116" t="s">
        <v>226</v>
      </c>
      <c r="W4" s="116">
        <v>0</v>
      </c>
      <c r="X4" s="116">
        <f t="shared" si="0"/>
        <v>0</v>
      </c>
    </row>
    <row r="5" spans="1:24">
      <c r="A5" s="112" t="s">
        <v>34</v>
      </c>
      <c r="B5" s="82">
        <v>0.6</v>
      </c>
      <c r="C5" s="77"/>
      <c r="D5" s="77">
        <v>90</v>
      </c>
      <c r="E5" s="77"/>
      <c r="F5" s="77">
        <v>75</v>
      </c>
      <c r="G5" s="77"/>
      <c r="H5" s="77"/>
      <c r="I5" s="77"/>
      <c r="J5" s="113">
        <v>0</v>
      </c>
      <c r="K5" s="113">
        <v>150</v>
      </c>
      <c r="L5" s="113">
        <v>0</v>
      </c>
      <c r="M5" s="113">
        <v>125</v>
      </c>
      <c r="N5" s="113">
        <v>0</v>
      </c>
      <c r="O5" s="113">
        <v>0</v>
      </c>
      <c r="P5" s="113">
        <v>0</v>
      </c>
      <c r="R5" s="116" t="s">
        <v>233</v>
      </c>
      <c r="S5" s="116" t="s">
        <v>199</v>
      </c>
      <c r="T5" s="116" cm="1">
        <f t="array" aca="1" ref="T5" ca="1">COLUMN(INDIRECT(S5&amp;1))</f>
        <v>2</v>
      </c>
      <c r="U5" s="116">
        <v>12</v>
      </c>
      <c r="V5" s="116" t="s">
        <v>226</v>
      </c>
      <c r="W5" s="116">
        <v>0</v>
      </c>
      <c r="X5" s="116">
        <f t="shared" si="0"/>
        <v>0</v>
      </c>
    </row>
    <row r="6" spans="1:24">
      <c r="A6" s="114" t="s">
        <v>35</v>
      </c>
      <c r="B6" s="83">
        <v>1.2</v>
      </c>
      <c r="C6" s="78"/>
      <c r="D6" s="78"/>
      <c r="E6" s="78">
        <v>60</v>
      </c>
      <c r="F6" s="78">
        <v>120</v>
      </c>
      <c r="G6" s="78"/>
      <c r="H6" s="78"/>
      <c r="I6" s="78"/>
      <c r="J6" s="115">
        <v>0</v>
      </c>
      <c r="K6" s="115">
        <v>0</v>
      </c>
      <c r="L6" s="115">
        <v>50</v>
      </c>
      <c r="M6" s="115">
        <v>100</v>
      </c>
      <c r="N6" s="115">
        <v>0</v>
      </c>
      <c r="O6" s="115">
        <v>0</v>
      </c>
      <c r="P6" s="115">
        <v>0</v>
      </c>
      <c r="R6" s="116" t="s">
        <v>234</v>
      </c>
      <c r="S6" s="116" t="s">
        <v>199</v>
      </c>
      <c r="T6" s="116" cm="1">
        <f t="array" aca="1" ref="T6" ca="1">COLUMN(INDIRECT(S6&amp;1))</f>
        <v>2</v>
      </c>
      <c r="U6" s="116">
        <v>13</v>
      </c>
      <c r="V6" s="116" t="s">
        <v>226</v>
      </c>
      <c r="W6" s="116">
        <v>0</v>
      </c>
      <c r="X6" s="116">
        <f t="shared" si="0"/>
        <v>0</v>
      </c>
    </row>
    <row r="7" spans="1:24">
      <c r="A7"/>
      <c r="B7"/>
      <c r="C7"/>
      <c r="D7"/>
      <c r="E7"/>
      <c r="F7"/>
      <c r="G7"/>
      <c r="H7"/>
      <c r="I7"/>
      <c r="J7"/>
      <c r="K7"/>
      <c r="L7"/>
      <c r="M7"/>
      <c r="N7"/>
      <c r="O7"/>
      <c r="P7"/>
      <c r="R7" s="116" t="s">
        <v>235</v>
      </c>
      <c r="S7" s="116" t="s">
        <v>199</v>
      </c>
      <c r="T7" s="116" cm="1">
        <f t="array" aca="1" ref="T7" ca="1">COLUMN(INDIRECT(S7&amp;1))</f>
        <v>2</v>
      </c>
      <c r="U7" s="116">
        <v>14</v>
      </c>
      <c r="V7" s="116" t="s">
        <v>226</v>
      </c>
      <c r="W7" s="116">
        <v>0</v>
      </c>
      <c r="X7" s="116">
        <f t="shared" si="0"/>
        <v>0</v>
      </c>
    </row>
    <row r="8" spans="1:24" ht="15" customHeight="1">
      <c r="A8"/>
      <c r="B8"/>
      <c r="C8"/>
      <c r="D8"/>
      <c r="E8"/>
      <c r="F8"/>
      <c r="G8"/>
      <c r="H8"/>
      <c r="I8"/>
      <c r="J8"/>
      <c r="K8"/>
      <c r="L8"/>
      <c r="M8"/>
      <c r="N8"/>
      <c r="O8"/>
      <c r="P8"/>
      <c r="R8" s="116" t="s">
        <v>236</v>
      </c>
      <c r="S8" s="116" t="s">
        <v>199</v>
      </c>
      <c r="T8" s="116" cm="1">
        <f t="array" aca="1" ref="T8" ca="1">COLUMN(INDIRECT(S8&amp;1))</f>
        <v>2</v>
      </c>
      <c r="U8" s="116">
        <v>15</v>
      </c>
      <c r="V8" s="116" t="s">
        <v>226</v>
      </c>
      <c r="W8" s="116">
        <v>0</v>
      </c>
      <c r="X8" s="116">
        <f t="shared" si="0"/>
        <v>0</v>
      </c>
    </row>
    <row r="9" spans="1:24">
      <c r="A9" t="s">
        <v>344</v>
      </c>
      <c r="B9"/>
      <c r="C9"/>
      <c r="D9"/>
      <c r="E9"/>
      <c r="F9"/>
      <c r="G9"/>
      <c r="H9"/>
      <c r="I9"/>
      <c r="J9"/>
      <c r="K9"/>
      <c r="L9"/>
      <c r="M9"/>
      <c r="N9"/>
      <c r="O9"/>
      <c r="P9"/>
      <c r="R9" s="116" t="s">
        <v>237</v>
      </c>
      <c r="S9" s="116" t="s">
        <v>199</v>
      </c>
      <c r="T9" s="116" cm="1">
        <f t="array" aca="1" ref="T9" ca="1">COLUMN(INDIRECT(S9&amp;1))</f>
        <v>2</v>
      </c>
      <c r="U9" s="116">
        <v>16</v>
      </c>
      <c r="V9" s="116" t="s">
        <v>226</v>
      </c>
      <c r="W9" s="116">
        <v>0</v>
      </c>
      <c r="X9" s="116">
        <f t="shared" si="0"/>
        <v>0</v>
      </c>
    </row>
    <row r="10" spans="1:24">
      <c r="A10" s="148" t="s">
        <v>345</v>
      </c>
      <c r="B10" s="148" t="s">
        <v>346</v>
      </c>
      <c r="C10"/>
      <c r="D10"/>
      <c r="E10"/>
      <c r="F10"/>
      <c r="G10"/>
      <c r="H10"/>
      <c r="I10"/>
      <c r="J10"/>
      <c r="K10"/>
      <c r="L10"/>
      <c r="M10"/>
      <c r="N10"/>
      <c r="O10"/>
      <c r="P10"/>
      <c r="R10" s="116" t="s">
        <v>238</v>
      </c>
      <c r="S10" s="116" t="s">
        <v>199</v>
      </c>
      <c r="T10" s="116" cm="1">
        <f t="array" aca="1" ref="T10" ca="1">COLUMN(INDIRECT(S10&amp;1))</f>
        <v>2</v>
      </c>
      <c r="U10" s="116">
        <v>17</v>
      </c>
      <c r="V10" s="116" t="s">
        <v>226</v>
      </c>
      <c r="W10" s="116">
        <v>0</v>
      </c>
      <c r="X10" s="116">
        <f t="shared" si="0"/>
        <v>0</v>
      </c>
    </row>
    <row r="11" spans="1:24">
      <c r="A11" s="182">
        <v>0</v>
      </c>
      <c r="B11" s="182">
        <v>0.75</v>
      </c>
      <c r="C11"/>
      <c r="D11"/>
      <c r="E11"/>
      <c r="F11"/>
      <c r="G11"/>
      <c r="H11"/>
      <c r="I11"/>
      <c r="J11"/>
      <c r="K11"/>
      <c r="L11"/>
      <c r="M11"/>
      <c r="N11"/>
      <c r="O11"/>
      <c r="P11"/>
      <c r="R11" s="116" t="s">
        <v>239</v>
      </c>
      <c r="S11" s="116" t="s">
        <v>199</v>
      </c>
      <c r="T11" s="116" cm="1">
        <f t="array" aca="1" ref="T11" ca="1">COLUMN(INDIRECT(S11&amp;1))</f>
        <v>2</v>
      </c>
      <c r="U11" s="116">
        <v>3</v>
      </c>
      <c r="V11" s="116" t="s">
        <v>226</v>
      </c>
      <c r="W11" s="116">
        <v>0</v>
      </c>
      <c r="X11" s="116">
        <f t="shared" si="0"/>
        <v>0</v>
      </c>
    </row>
    <row r="12" spans="1:24">
      <c r="A12" s="182">
        <v>1</v>
      </c>
      <c r="B12" s="182">
        <f>$B$11+A12*0.05</f>
        <v>0.8</v>
      </c>
      <c r="C12"/>
      <c r="D12"/>
      <c r="E12"/>
      <c r="F12"/>
      <c r="G12"/>
      <c r="H12"/>
      <c r="I12"/>
      <c r="J12"/>
      <c r="K12"/>
      <c r="L12"/>
      <c r="M12"/>
      <c r="N12"/>
      <c r="O12"/>
      <c r="P12"/>
      <c r="R12" s="116" t="s">
        <v>240</v>
      </c>
      <c r="S12" s="116" t="s">
        <v>199</v>
      </c>
      <c r="T12" s="116" cm="1">
        <f t="array" aca="1" ref="T12" ca="1">COLUMN(INDIRECT(S12&amp;1))</f>
        <v>2</v>
      </c>
      <c r="U12" s="116">
        <v>4</v>
      </c>
      <c r="V12" s="116" t="s">
        <v>226</v>
      </c>
      <c r="W12" s="116">
        <v>0</v>
      </c>
      <c r="X12" s="116">
        <f t="shared" si="0"/>
        <v>0</v>
      </c>
    </row>
    <row r="13" spans="1:24">
      <c r="A13" s="182">
        <v>2</v>
      </c>
      <c r="B13" s="182">
        <f t="shared" ref="B13:B16" si="1">$B$11+A13*0.05</f>
        <v>0.85</v>
      </c>
      <c r="C13"/>
      <c r="D13"/>
      <c r="E13"/>
      <c r="F13"/>
      <c r="G13"/>
      <c r="H13"/>
      <c r="I13"/>
      <c r="J13"/>
      <c r="K13"/>
      <c r="L13"/>
      <c r="M13"/>
      <c r="N13"/>
      <c r="O13"/>
      <c r="P13"/>
      <c r="R13" s="116" t="s">
        <v>241</v>
      </c>
      <c r="S13" s="116" t="s">
        <v>199</v>
      </c>
      <c r="T13" s="116" cm="1">
        <f t="array" aca="1" ref="T13" ca="1">COLUMN(INDIRECT(S13&amp;1))</f>
        <v>2</v>
      </c>
      <c r="U13" s="116">
        <v>5</v>
      </c>
      <c r="V13" s="116" t="s">
        <v>226</v>
      </c>
      <c r="W13" s="116">
        <v>0</v>
      </c>
      <c r="X13" s="116">
        <f t="shared" si="0"/>
        <v>0</v>
      </c>
    </row>
    <row r="14" spans="1:24">
      <c r="A14" s="182">
        <v>3</v>
      </c>
      <c r="B14" s="182">
        <f t="shared" si="1"/>
        <v>0.9</v>
      </c>
      <c r="C14"/>
      <c r="D14"/>
      <c r="E14"/>
      <c r="F14"/>
      <c r="G14"/>
      <c r="H14"/>
      <c r="I14"/>
      <c r="J14"/>
      <c r="K14"/>
      <c r="L14"/>
      <c r="M14"/>
      <c r="N14"/>
      <c r="O14"/>
      <c r="P14"/>
      <c r="R14" s="116" t="s">
        <v>242</v>
      </c>
      <c r="S14" s="116" t="s">
        <v>199</v>
      </c>
      <c r="T14" s="116" cm="1">
        <f t="array" aca="1" ref="T14" ca="1">COLUMN(INDIRECT(S14&amp;1))</f>
        <v>2</v>
      </c>
      <c r="U14" s="116">
        <v>6</v>
      </c>
      <c r="V14" s="116" t="s">
        <v>226</v>
      </c>
      <c r="W14" s="116">
        <v>0</v>
      </c>
      <c r="X14" s="116">
        <f t="shared" si="0"/>
        <v>0</v>
      </c>
    </row>
    <row r="15" spans="1:24">
      <c r="A15" s="182">
        <v>4</v>
      </c>
      <c r="B15" s="182">
        <f t="shared" si="1"/>
        <v>0.95</v>
      </c>
      <c r="C15"/>
      <c r="D15"/>
      <c r="E15"/>
      <c r="F15"/>
      <c r="G15"/>
      <c r="H15"/>
      <c r="I15"/>
      <c r="J15"/>
      <c r="K15"/>
      <c r="L15"/>
      <c r="M15"/>
      <c r="N15"/>
      <c r="O15"/>
      <c r="P15"/>
      <c r="R15" s="116" t="s">
        <v>243</v>
      </c>
      <c r="S15" s="116" t="s">
        <v>199</v>
      </c>
      <c r="T15" s="116" cm="1">
        <f t="array" aca="1" ref="T15" ca="1">COLUMN(INDIRECT(S15&amp;1))</f>
        <v>2</v>
      </c>
      <c r="U15" s="116">
        <v>7</v>
      </c>
      <c r="V15" s="116" t="s">
        <v>226</v>
      </c>
      <c r="W15" s="116">
        <v>0</v>
      </c>
      <c r="X15" s="116">
        <f t="shared" si="0"/>
        <v>0</v>
      </c>
    </row>
    <row r="16" spans="1:24">
      <c r="A16" s="182">
        <v>5</v>
      </c>
      <c r="B16" s="182">
        <f t="shared" si="1"/>
        <v>1</v>
      </c>
      <c r="C16"/>
      <c r="D16"/>
      <c r="E16"/>
      <c r="F16"/>
      <c r="G16"/>
      <c r="H16"/>
      <c r="I16"/>
      <c r="J16"/>
      <c r="K16"/>
      <c r="L16"/>
      <c r="M16"/>
      <c r="N16"/>
      <c r="O16"/>
      <c r="P16"/>
      <c r="R16" s="116" t="s">
        <v>244</v>
      </c>
      <c r="S16" s="116" t="s">
        <v>199</v>
      </c>
      <c r="T16" s="116" cm="1">
        <f t="array" aca="1" ref="T16" ca="1">COLUMN(INDIRECT(S16&amp;1))</f>
        <v>2</v>
      </c>
      <c r="U16" s="116">
        <v>8</v>
      </c>
      <c r="V16" s="116" t="s">
        <v>226</v>
      </c>
      <c r="W16" s="116">
        <v>0</v>
      </c>
      <c r="X16" s="116">
        <f t="shared" si="0"/>
        <v>0</v>
      </c>
    </row>
    <row r="17" spans="18:24">
      <c r="R17" s="116" t="s">
        <v>245</v>
      </c>
      <c r="S17" s="116" t="s">
        <v>199</v>
      </c>
      <c r="T17" s="116" cm="1">
        <f t="array" aca="1" ref="T17" ca="1">COLUMN(INDIRECT(S17&amp;1))</f>
        <v>2</v>
      </c>
      <c r="U17" s="116">
        <v>9</v>
      </c>
      <c r="V17" s="116" t="s">
        <v>226</v>
      </c>
      <c r="W17" s="116">
        <v>0</v>
      </c>
      <c r="X17" s="116">
        <f t="shared" si="0"/>
        <v>0</v>
      </c>
    </row>
    <row r="18" spans="18:24">
      <c r="R18" s="116" t="s">
        <v>246</v>
      </c>
      <c r="S18" s="116" t="s">
        <v>200</v>
      </c>
      <c r="T18" s="116" cm="1">
        <f t="array" aca="1" ref="T18" ca="1">COLUMN(INDIRECT(S18&amp;1))</f>
        <v>3</v>
      </c>
      <c r="U18" s="116">
        <v>10</v>
      </c>
      <c r="V18" s="116" t="s">
        <v>226</v>
      </c>
      <c r="W18" s="116">
        <v>0</v>
      </c>
      <c r="X18" s="116">
        <f t="shared" si="0"/>
        <v>0</v>
      </c>
    </row>
    <row r="19" spans="18:24">
      <c r="R19" s="116" t="s">
        <v>247</v>
      </c>
      <c r="S19" s="116" t="s">
        <v>200</v>
      </c>
      <c r="T19" s="116" cm="1">
        <f t="array" aca="1" ref="T19" ca="1">COLUMN(INDIRECT(S19&amp;1))</f>
        <v>3</v>
      </c>
      <c r="U19" s="116">
        <v>11</v>
      </c>
      <c r="V19" s="116" t="s">
        <v>226</v>
      </c>
      <c r="W19" s="116">
        <v>0</v>
      </c>
      <c r="X19" s="116">
        <f t="shared" si="0"/>
        <v>0</v>
      </c>
    </row>
    <row r="20" spans="18:24">
      <c r="R20" s="116" t="s">
        <v>110</v>
      </c>
      <c r="S20" s="116" t="s">
        <v>200</v>
      </c>
      <c r="T20" s="116" cm="1">
        <f t="array" aca="1" ref="T20" ca="1">COLUMN(INDIRECT(S20&amp;1))</f>
        <v>3</v>
      </c>
      <c r="U20" s="116">
        <v>12</v>
      </c>
      <c r="V20" s="116" t="s">
        <v>34</v>
      </c>
      <c r="W20" s="116">
        <v>3000</v>
      </c>
      <c r="X20" s="116">
        <f t="shared" si="0"/>
        <v>1800</v>
      </c>
    </row>
    <row r="21" spans="18:24">
      <c r="R21" s="116" t="s">
        <v>248</v>
      </c>
      <c r="S21" s="116" t="s">
        <v>200</v>
      </c>
      <c r="T21" s="116" cm="1">
        <f t="array" aca="1" ref="T21" ca="1">COLUMN(INDIRECT(S21&amp;1))</f>
        <v>3</v>
      </c>
      <c r="U21" s="116">
        <v>13</v>
      </c>
      <c r="V21" s="116" t="s">
        <v>226</v>
      </c>
      <c r="W21" s="116">
        <v>0</v>
      </c>
      <c r="X21" s="116">
        <f t="shared" si="0"/>
        <v>0</v>
      </c>
    </row>
    <row r="22" spans="18:24">
      <c r="R22" s="116" t="s">
        <v>249</v>
      </c>
      <c r="S22" s="116" t="s">
        <v>200</v>
      </c>
      <c r="T22" s="116" cm="1">
        <f t="array" aca="1" ref="T22" ca="1">COLUMN(INDIRECT(S22&amp;1))</f>
        <v>3</v>
      </c>
      <c r="U22" s="116">
        <v>14</v>
      </c>
      <c r="V22" s="116" t="s">
        <v>226</v>
      </c>
      <c r="W22" s="116">
        <v>0</v>
      </c>
      <c r="X22" s="116">
        <f t="shared" si="0"/>
        <v>0</v>
      </c>
    </row>
    <row r="23" spans="18:24">
      <c r="R23" s="116" t="s">
        <v>250</v>
      </c>
      <c r="S23" s="116" t="s">
        <v>200</v>
      </c>
      <c r="T23" s="116" cm="1">
        <f t="array" aca="1" ref="T23" ca="1">COLUMN(INDIRECT(S23&amp;1))</f>
        <v>3</v>
      </c>
      <c r="U23" s="116">
        <v>15</v>
      </c>
      <c r="V23" s="116" t="s">
        <v>226</v>
      </c>
      <c r="W23" s="116">
        <v>0</v>
      </c>
      <c r="X23" s="116">
        <f t="shared" si="0"/>
        <v>0</v>
      </c>
    </row>
    <row r="24" spans="18:24">
      <c r="R24" s="116" t="s">
        <v>251</v>
      </c>
      <c r="S24" s="116" t="s">
        <v>200</v>
      </c>
      <c r="T24" s="116" cm="1">
        <f t="array" aca="1" ref="T24" ca="1">COLUMN(INDIRECT(S24&amp;1))</f>
        <v>3</v>
      </c>
      <c r="U24" s="116">
        <v>16</v>
      </c>
      <c r="V24" s="116" t="s">
        <v>226</v>
      </c>
      <c r="W24" s="116">
        <v>0</v>
      </c>
      <c r="X24" s="116">
        <f t="shared" si="0"/>
        <v>0</v>
      </c>
    </row>
    <row r="25" spans="18:24">
      <c r="R25" s="116" t="s">
        <v>252</v>
      </c>
      <c r="S25" s="116" t="s">
        <v>200</v>
      </c>
      <c r="T25" s="116" cm="1">
        <f t="array" aca="1" ref="T25" ca="1">COLUMN(INDIRECT(S25&amp;1))</f>
        <v>3</v>
      </c>
      <c r="U25" s="116">
        <v>17</v>
      </c>
      <c r="V25" s="116" t="s">
        <v>226</v>
      </c>
      <c r="W25" s="116">
        <v>0</v>
      </c>
      <c r="X25" s="116">
        <f t="shared" si="0"/>
        <v>0</v>
      </c>
    </row>
    <row r="26" spans="18:24">
      <c r="R26" s="116" t="s">
        <v>111</v>
      </c>
      <c r="S26" s="116" t="s">
        <v>200</v>
      </c>
      <c r="T26" s="116" cm="1">
        <f t="array" aca="1" ref="T26" ca="1">COLUMN(INDIRECT(S26&amp;1))</f>
        <v>3</v>
      </c>
      <c r="U26" s="116">
        <v>3</v>
      </c>
      <c r="V26" s="116" t="s">
        <v>226</v>
      </c>
      <c r="W26" s="116">
        <v>0</v>
      </c>
      <c r="X26" s="116">
        <f t="shared" si="0"/>
        <v>0</v>
      </c>
    </row>
    <row r="27" spans="18:24">
      <c r="R27" s="116" t="s">
        <v>253</v>
      </c>
      <c r="S27" s="116" t="s">
        <v>200</v>
      </c>
      <c r="T27" s="116" cm="1">
        <f t="array" aca="1" ref="T27" ca="1">COLUMN(INDIRECT(S27&amp;1))</f>
        <v>3</v>
      </c>
      <c r="U27" s="116">
        <v>4</v>
      </c>
      <c r="V27" s="116" t="s">
        <v>226</v>
      </c>
      <c r="W27" s="116">
        <v>0</v>
      </c>
      <c r="X27" s="116">
        <f t="shared" si="0"/>
        <v>0</v>
      </c>
    </row>
    <row r="28" spans="18:24">
      <c r="R28" s="116" t="s">
        <v>254</v>
      </c>
      <c r="S28" s="116" t="s">
        <v>200</v>
      </c>
      <c r="T28" s="116" cm="1">
        <f t="array" aca="1" ref="T28" ca="1">COLUMN(INDIRECT(S28&amp;1))</f>
        <v>3</v>
      </c>
      <c r="U28" s="116">
        <v>5</v>
      </c>
      <c r="V28" s="116" t="s">
        <v>226</v>
      </c>
      <c r="W28" s="116">
        <v>0</v>
      </c>
      <c r="X28" s="116">
        <f t="shared" si="0"/>
        <v>0</v>
      </c>
    </row>
    <row r="29" spans="18:24">
      <c r="R29" s="116" t="s">
        <v>100</v>
      </c>
      <c r="S29" s="116" t="s">
        <v>200</v>
      </c>
      <c r="T29" s="116" cm="1">
        <f t="array" aca="1" ref="T29" ca="1">COLUMN(INDIRECT(S29&amp;1))</f>
        <v>3</v>
      </c>
      <c r="U29" s="116">
        <v>6</v>
      </c>
      <c r="V29" s="116" t="s">
        <v>32</v>
      </c>
      <c r="W29" s="116">
        <v>6000</v>
      </c>
      <c r="X29" s="116">
        <f t="shared" si="0"/>
        <v>600</v>
      </c>
    </row>
    <row r="30" spans="18:24">
      <c r="R30" s="116" t="s">
        <v>255</v>
      </c>
      <c r="S30" s="116" t="s">
        <v>200</v>
      </c>
      <c r="T30" s="116" cm="1">
        <f t="array" aca="1" ref="T30" ca="1">COLUMN(INDIRECT(S30&amp;1))</f>
        <v>3</v>
      </c>
      <c r="U30" s="116">
        <v>7</v>
      </c>
      <c r="V30" s="116" t="s">
        <v>226</v>
      </c>
      <c r="W30" s="116">
        <v>0</v>
      </c>
      <c r="X30" s="116">
        <f t="shared" si="0"/>
        <v>0</v>
      </c>
    </row>
    <row r="31" spans="18:24">
      <c r="R31" s="116" t="s">
        <v>256</v>
      </c>
      <c r="S31" s="116" t="s">
        <v>200</v>
      </c>
      <c r="T31" s="116" cm="1">
        <f t="array" aca="1" ref="T31" ca="1">COLUMN(INDIRECT(S31&amp;1))</f>
        <v>3</v>
      </c>
      <c r="U31" s="116">
        <v>8</v>
      </c>
      <c r="V31" s="116" t="s">
        <v>226</v>
      </c>
      <c r="W31" s="116">
        <v>0</v>
      </c>
      <c r="X31" s="116">
        <f t="shared" si="0"/>
        <v>0</v>
      </c>
    </row>
    <row r="32" spans="18:24">
      <c r="R32" s="116" t="s">
        <v>105</v>
      </c>
      <c r="S32" s="116" t="s">
        <v>205</v>
      </c>
      <c r="T32" s="116" cm="1">
        <f t="array" aca="1" ref="T32" ca="1">COLUMN(INDIRECT(S32&amp;1))</f>
        <v>8</v>
      </c>
      <c r="U32" s="116">
        <v>15</v>
      </c>
      <c r="V32" s="116" t="s">
        <v>35</v>
      </c>
      <c r="W32" s="116">
        <v>7000</v>
      </c>
      <c r="X32" s="116">
        <f t="shared" ref="X32:X63" si="2">W32*_xlfn.XLOOKUP($V32,$A$3:$A$6,$B$3:$B$6,1)</f>
        <v>8400</v>
      </c>
    </row>
    <row r="33" spans="18:24">
      <c r="R33" s="116" t="s">
        <v>257</v>
      </c>
      <c r="S33" s="116" t="s">
        <v>201</v>
      </c>
      <c r="T33" s="116" cm="1">
        <f t="array" aca="1" ref="T33" ca="1">COLUMN(INDIRECT(S33&amp;1))</f>
        <v>4</v>
      </c>
      <c r="U33" s="116">
        <v>10</v>
      </c>
      <c r="V33" s="116" t="s">
        <v>226</v>
      </c>
      <c r="W33" s="116">
        <v>0</v>
      </c>
      <c r="X33" s="116">
        <f t="shared" si="2"/>
        <v>0</v>
      </c>
    </row>
    <row r="34" spans="18:24">
      <c r="R34" s="116" t="s">
        <v>133</v>
      </c>
      <c r="S34" s="116" t="s">
        <v>206</v>
      </c>
      <c r="T34" s="116" cm="1">
        <f t="array" aca="1" ref="T34" ca="1">COLUMN(INDIRECT(S34&amp;1))</f>
        <v>9</v>
      </c>
      <c r="U34" s="116">
        <v>13</v>
      </c>
      <c r="V34" s="116" t="s">
        <v>35</v>
      </c>
      <c r="W34" s="116">
        <v>6000</v>
      </c>
      <c r="X34" s="116">
        <f t="shared" si="2"/>
        <v>7200</v>
      </c>
    </row>
    <row r="35" spans="18:24">
      <c r="R35" s="116" t="s">
        <v>258</v>
      </c>
      <c r="S35" s="116" t="s">
        <v>201</v>
      </c>
      <c r="T35" s="116" cm="1">
        <f t="array" aca="1" ref="T35" ca="1">COLUMN(INDIRECT(S35&amp;1))</f>
        <v>4</v>
      </c>
      <c r="U35" s="116">
        <v>12</v>
      </c>
      <c r="V35" s="116" t="s">
        <v>226</v>
      </c>
      <c r="W35" s="116">
        <v>0</v>
      </c>
      <c r="X35" s="116">
        <f t="shared" si="2"/>
        <v>0</v>
      </c>
    </row>
    <row r="36" spans="18:24">
      <c r="R36" s="116" t="s">
        <v>259</v>
      </c>
      <c r="S36" s="116" t="s">
        <v>201</v>
      </c>
      <c r="T36" s="116" cm="1">
        <f t="array" aca="1" ref="T36" ca="1">COLUMN(INDIRECT(S36&amp;1))</f>
        <v>4</v>
      </c>
      <c r="U36" s="116">
        <v>13</v>
      </c>
      <c r="V36" s="116" t="s">
        <v>226</v>
      </c>
      <c r="W36" s="116">
        <v>0</v>
      </c>
      <c r="X36" s="116">
        <f t="shared" si="2"/>
        <v>0</v>
      </c>
    </row>
    <row r="37" spans="18:24">
      <c r="R37" s="116" t="s">
        <v>135</v>
      </c>
      <c r="S37" s="116" t="s">
        <v>201</v>
      </c>
      <c r="T37" s="116" cm="1">
        <f t="array" aca="1" ref="T37" ca="1">COLUMN(INDIRECT(S37&amp;1))</f>
        <v>4</v>
      </c>
      <c r="U37" s="116">
        <v>14</v>
      </c>
      <c r="V37" s="116" t="s">
        <v>33</v>
      </c>
      <c r="W37" s="116">
        <v>6000</v>
      </c>
      <c r="X37" s="116">
        <f t="shared" si="2"/>
        <v>900</v>
      </c>
    </row>
    <row r="38" spans="18:24">
      <c r="R38" s="116" t="s">
        <v>260</v>
      </c>
      <c r="S38" s="116" t="s">
        <v>201</v>
      </c>
      <c r="T38" s="116" cm="1">
        <f t="array" aca="1" ref="T38" ca="1">COLUMN(INDIRECT(S38&amp;1))</f>
        <v>4</v>
      </c>
      <c r="U38" s="116">
        <v>15</v>
      </c>
      <c r="V38" s="116" t="s">
        <v>226</v>
      </c>
      <c r="W38" s="116">
        <v>0</v>
      </c>
      <c r="X38" s="116">
        <f t="shared" si="2"/>
        <v>0</v>
      </c>
    </row>
    <row r="39" spans="18:24">
      <c r="R39" s="116" t="s">
        <v>112</v>
      </c>
      <c r="S39" s="116" t="s">
        <v>201</v>
      </c>
      <c r="T39" s="116" cm="1">
        <f t="array" aca="1" ref="T39" ca="1">COLUMN(INDIRECT(S39&amp;1))</f>
        <v>4</v>
      </c>
      <c r="U39" s="116">
        <v>16</v>
      </c>
      <c r="V39" s="116" t="s">
        <v>32</v>
      </c>
      <c r="W39" s="116">
        <v>2000</v>
      </c>
      <c r="X39" s="116">
        <f t="shared" si="2"/>
        <v>200</v>
      </c>
    </row>
    <row r="40" spans="18:24">
      <c r="R40" s="116" t="s">
        <v>261</v>
      </c>
      <c r="S40" s="116" t="s">
        <v>201</v>
      </c>
      <c r="T40" s="116" cm="1">
        <f t="array" aca="1" ref="T40" ca="1">COLUMN(INDIRECT(S40&amp;1))</f>
        <v>4</v>
      </c>
      <c r="U40" s="116">
        <v>17</v>
      </c>
      <c r="V40" s="116" t="s">
        <v>226</v>
      </c>
      <c r="W40" s="116">
        <v>0</v>
      </c>
      <c r="X40" s="116">
        <f t="shared" si="2"/>
        <v>0</v>
      </c>
    </row>
    <row r="41" spans="18:24">
      <c r="R41" s="116" t="s">
        <v>262</v>
      </c>
      <c r="S41" s="116" t="s">
        <v>201</v>
      </c>
      <c r="T41" s="116" cm="1">
        <f t="array" aca="1" ref="T41" ca="1">COLUMN(INDIRECT(S41&amp;1))</f>
        <v>4</v>
      </c>
      <c r="U41" s="116">
        <v>3</v>
      </c>
      <c r="V41" s="116" t="s">
        <v>226</v>
      </c>
      <c r="W41" s="116">
        <v>0</v>
      </c>
      <c r="X41" s="116">
        <f t="shared" si="2"/>
        <v>0</v>
      </c>
    </row>
    <row r="42" spans="18:24">
      <c r="R42" s="116" t="s">
        <v>132</v>
      </c>
      <c r="S42" s="116" t="s">
        <v>201</v>
      </c>
      <c r="T42" s="116" cm="1">
        <f t="array" aca="1" ref="T42" ca="1">COLUMN(INDIRECT(S42&amp;1))</f>
        <v>4</v>
      </c>
      <c r="U42" s="116">
        <v>4</v>
      </c>
      <c r="V42" s="116" t="s">
        <v>33</v>
      </c>
      <c r="W42" s="116">
        <v>1000</v>
      </c>
      <c r="X42" s="116">
        <f t="shared" si="2"/>
        <v>150</v>
      </c>
    </row>
    <row r="43" spans="18:24">
      <c r="R43" s="116" t="s">
        <v>263</v>
      </c>
      <c r="S43" s="116" t="s">
        <v>201</v>
      </c>
      <c r="T43" s="116" cm="1">
        <f t="array" aca="1" ref="T43" ca="1">COLUMN(INDIRECT(S43&amp;1))</f>
        <v>4</v>
      </c>
      <c r="U43" s="116">
        <v>5</v>
      </c>
      <c r="V43" s="116" t="s">
        <v>226</v>
      </c>
      <c r="W43" s="116">
        <v>0</v>
      </c>
      <c r="X43" s="116">
        <f t="shared" si="2"/>
        <v>0</v>
      </c>
    </row>
    <row r="44" spans="18:24">
      <c r="R44" s="116" t="s">
        <v>264</v>
      </c>
      <c r="S44" s="116" t="s">
        <v>201</v>
      </c>
      <c r="T44" s="116" cm="1">
        <f t="array" aca="1" ref="T44" ca="1">COLUMN(INDIRECT(S44&amp;1))</f>
        <v>4</v>
      </c>
      <c r="U44" s="116">
        <v>6</v>
      </c>
      <c r="V44" s="116" t="s">
        <v>226</v>
      </c>
      <c r="W44" s="116">
        <v>0</v>
      </c>
      <c r="X44" s="116">
        <f t="shared" si="2"/>
        <v>0</v>
      </c>
    </row>
    <row r="45" spans="18:24">
      <c r="R45" s="116" t="s">
        <v>265</v>
      </c>
      <c r="S45" s="116" t="s">
        <v>201</v>
      </c>
      <c r="T45" s="116" cm="1">
        <f t="array" aca="1" ref="T45" ca="1">COLUMN(INDIRECT(S45&amp;1))</f>
        <v>4</v>
      </c>
      <c r="U45" s="116">
        <v>7</v>
      </c>
      <c r="V45" s="116" t="s">
        <v>226</v>
      </c>
      <c r="W45" s="116">
        <v>0</v>
      </c>
      <c r="X45" s="116">
        <f t="shared" si="2"/>
        <v>0</v>
      </c>
    </row>
    <row r="46" spans="18:24">
      <c r="R46" s="116" t="s">
        <v>266</v>
      </c>
      <c r="S46" s="116" t="s">
        <v>201</v>
      </c>
      <c r="T46" s="116" cm="1">
        <f t="array" aca="1" ref="T46" ca="1">COLUMN(INDIRECT(S46&amp;1))</f>
        <v>4</v>
      </c>
      <c r="U46" s="116">
        <v>8</v>
      </c>
      <c r="V46" s="116" t="s">
        <v>226</v>
      </c>
      <c r="W46" s="116">
        <v>0</v>
      </c>
      <c r="X46" s="116">
        <f t="shared" si="2"/>
        <v>0</v>
      </c>
    </row>
    <row r="47" spans="18:24">
      <c r="R47" s="116" t="s">
        <v>267</v>
      </c>
      <c r="S47" s="116" t="s">
        <v>201</v>
      </c>
      <c r="T47" s="116" cm="1">
        <f t="array" aca="1" ref="T47" ca="1">COLUMN(INDIRECT(S47&amp;1))</f>
        <v>4</v>
      </c>
      <c r="U47" s="116">
        <v>9</v>
      </c>
      <c r="V47" s="116" t="s">
        <v>226</v>
      </c>
      <c r="W47" s="116">
        <v>0</v>
      </c>
      <c r="X47" s="116">
        <f t="shared" si="2"/>
        <v>0</v>
      </c>
    </row>
    <row r="48" spans="18:24">
      <c r="R48" s="116" t="s">
        <v>268</v>
      </c>
      <c r="S48" s="116" t="s">
        <v>202</v>
      </c>
      <c r="T48" s="116" cm="1">
        <f t="array" aca="1" ref="T48" ca="1">COLUMN(INDIRECT(S48&amp;1))</f>
        <v>5</v>
      </c>
      <c r="U48" s="116">
        <v>10</v>
      </c>
      <c r="V48" s="116" t="s">
        <v>226</v>
      </c>
      <c r="W48" s="116">
        <v>0</v>
      </c>
      <c r="X48" s="116">
        <f t="shared" si="2"/>
        <v>0</v>
      </c>
    </row>
    <row r="49" spans="18:24">
      <c r="R49" s="116" t="s">
        <v>269</v>
      </c>
      <c r="S49" s="116" t="s">
        <v>202</v>
      </c>
      <c r="T49" s="116" cm="1">
        <f t="array" aca="1" ref="T49" ca="1">COLUMN(INDIRECT(S49&amp;1))</f>
        <v>5</v>
      </c>
      <c r="U49" s="116">
        <v>11</v>
      </c>
      <c r="V49" s="116" t="s">
        <v>226</v>
      </c>
      <c r="W49" s="116">
        <v>0</v>
      </c>
      <c r="X49" s="116">
        <f t="shared" si="2"/>
        <v>0</v>
      </c>
    </row>
    <row r="50" spans="18:24">
      <c r="R50" s="116" t="s">
        <v>270</v>
      </c>
      <c r="S50" s="116" t="s">
        <v>202</v>
      </c>
      <c r="T50" s="116" cm="1">
        <f t="array" aca="1" ref="T50" ca="1">COLUMN(INDIRECT(S50&amp;1))</f>
        <v>5</v>
      </c>
      <c r="U50" s="116">
        <v>12</v>
      </c>
      <c r="V50" s="116" t="s">
        <v>226</v>
      </c>
      <c r="W50" s="116">
        <v>0</v>
      </c>
      <c r="X50" s="116">
        <f t="shared" si="2"/>
        <v>0</v>
      </c>
    </row>
    <row r="51" spans="18:24">
      <c r="R51" s="116" t="s">
        <v>271</v>
      </c>
      <c r="S51" s="116" t="s">
        <v>202</v>
      </c>
      <c r="T51" s="116" cm="1">
        <f t="array" aca="1" ref="T51" ca="1">COLUMN(INDIRECT(S51&amp;1))</f>
        <v>5</v>
      </c>
      <c r="U51" s="116">
        <v>13</v>
      </c>
      <c r="V51" s="116" t="s">
        <v>226</v>
      </c>
      <c r="W51" s="116">
        <v>0</v>
      </c>
      <c r="X51" s="116">
        <f t="shared" si="2"/>
        <v>0</v>
      </c>
    </row>
    <row r="52" spans="18:24">
      <c r="R52" s="116" t="s">
        <v>272</v>
      </c>
      <c r="S52" s="116" t="s">
        <v>202</v>
      </c>
      <c r="T52" s="116" cm="1">
        <f t="array" aca="1" ref="T52" ca="1">COLUMN(INDIRECT(S52&amp;1))</f>
        <v>5</v>
      </c>
      <c r="U52" s="116">
        <v>14</v>
      </c>
      <c r="V52" s="116" t="s">
        <v>226</v>
      </c>
      <c r="W52" s="116">
        <v>0</v>
      </c>
      <c r="X52" s="116">
        <f t="shared" si="2"/>
        <v>0</v>
      </c>
    </row>
    <row r="53" spans="18:24">
      <c r="R53" s="116" t="s">
        <v>273</v>
      </c>
      <c r="S53" s="116" t="s">
        <v>202</v>
      </c>
      <c r="T53" s="116" cm="1">
        <f t="array" aca="1" ref="T53" ca="1">COLUMN(INDIRECT(S53&amp;1))</f>
        <v>5</v>
      </c>
      <c r="U53" s="116">
        <v>15</v>
      </c>
      <c r="V53" s="116" t="s">
        <v>226</v>
      </c>
      <c r="W53" s="116">
        <v>0</v>
      </c>
      <c r="X53" s="116">
        <f t="shared" si="2"/>
        <v>0</v>
      </c>
    </row>
    <row r="54" spans="18:24">
      <c r="R54" s="116" t="s">
        <v>274</v>
      </c>
      <c r="S54" s="116" t="s">
        <v>202</v>
      </c>
      <c r="T54" s="116" cm="1">
        <f t="array" aca="1" ref="T54" ca="1">COLUMN(INDIRECT(S54&amp;1))</f>
        <v>5</v>
      </c>
      <c r="U54" s="116">
        <v>16</v>
      </c>
      <c r="V54" s="116" t="s">
        <v>226</v>
      </c>
      <c r="W54" s="116">
        <v>0</v>
      </c>
      <c r="X54" s="116">
        <f t="shared" si="2"/>
        <v>0</v>
      </c>
    </row>
    <row r="55" spans="18:24">
      <c r="R55" s="116" t="s">
        <v>275</v>
      </c>
      <c r="S55" s="116" t="s">
        <v>202</v>
      </c>
      <c r="T55" s="116" cm="1">
        <f t="array" aca="1" ref="T55" ca="1">COLUMN(INDIRECT(S55&amp;1))</f>
        <v>5</v>
      </c>
      <c r="U55" s="116">
        <v>17</v>
      </c>
      <c r="V55" s="116" t="s">
        <v>226</v>
      </c>
      <c r="W55" s="116">
        <v>0</v>
      </c>
      <c r="X55" s="116">
        <f t="shared" si="2"/>
        <v>0</v>
      </c>
    </row>
    <row r="56" spans="18:24">
      <c r="R56" s="116" t="s">
        <v>276</v>
      </c>
      <c r="S56" s="116" t="s">
        <v>202</v>
      </c>
      <c r="T56" s="116" cm="1">
        <f t="array" aca="1" ref="T56" ca="1">COLUMN(INDIRECT(S56&amp;1))</f>
        <v>5</v>
      </c>
      <c r="U56" s="116">
        <v>3</v>
      </c>
      <c r="V56" s="116" t="s">
        <v>226</v>
      </c>
      <c r="W56" s="116">
        <v>0</v>
      </c>
      <c r="X56" s="116">
        <f t="shared" si="2"/>
        <v>0</v>
      </c>
    </row>
    <row r="57" spans="18:24">
      <c r="R57" s="116" t="s">
        <v>277</v>
      </c>
      <c r="S57" s="116" t="s">
        <v>202</v>
      </c>
      <c r="T57" s="116" cm="1">
        <f t="array" aca="1" ref="T57" ca="1">COLUMN(INDIRECT(S57&amp;1))</f>
        <v>5</v>
      </c>
      <c r="U57" s="116">
        <v>4</v>
      </c>
      <c r="V57" s="116" t="s">
        <v>226</v>
      </c>
      <c r="W57" s="116">
        <v>0</v>
      </c>
      <c r="X57" s="116">
        <f t="shared" si="2"/>
        <v>0</v>
      </c>
    </row>
    <row r="58" spans="18:24">
      <c r="R58" s="116" t="s">
        <v>101</v>
      </c>
      <c r="S58" s="116" t="s">
        <v>206</v>
      </c>
      <c r="T58" s="116" cm="1">
        <f t="array" aca="1" ref="T58" ca="1">COLUMN(INDIRECT(S58&amp;1))</f>
        <v>9</v>
      </c>
      <c r="U58" s="116">
        <v>4</v>
      </c>
      <c r="V58" s="116" t="s">
        <v>35</v>
      </c>
      <c r="W58" s="116">
        <v>5000</v>
      </c>
      <c r="X58" s="116">
        <f t="shared" si="2"/>
        <v>6000</v>
      </c>
    </row>
    <row r="59" spans="18:24">
      <c r="R59" s="116" t="s">
        <v>278</v>
      </c>
      <c r="S59" s="116" t="s">
        <v>202</v>
      </c>
      <c r="T59" s="116" cm="1">
        <f t="array" aca="1" ref="T59" ca="1">COLUMN(INDIRECT(S59&amp;1))</f>
        <v>5</v>
      </c>
      <c r="U59" s="116">
        <v>6</v>
      </c>
      <c r="V59" s="116" t="s">
        <v>226</v>
      </c>
      <c r="W59" s="116">
        <v>0</v>
      </c>
      <c r="X59" s="116">
        <f t="shared" si="2"/>
        <v>0</v>
      </c>
    </row>
    <row r="60" spans="18:24">
      <c r="R60" s="116" t="s">
        <v>104</v>
      </c>
      <c r="S60" s="116" t="s">
        <v>202</v>
      </c>
      <c r="T60" s="116" cm="1">
        <f t="array" aca="1" ref="T60" ca="1">COLUMN(INDIRECT(S60&amp;1))</f>
        <v>5</v>
      </c>
      <c r="U60" s="116">
        <v>7</v>
      </c>
      <c r="V60" s="116" t="s">
        <v>34</v>
      </c>
      <c r="W60" s="116">
        <v>2000</v>
      </c>
      <c r="X60" s="116">
        <f t="shared" si="2"/>
        <v>1200</v>
      </c>
    </row>
    <row r="61" spans="18:24">
      <c r="R61" s="116" t="s">
        <v>279</v>
      </c>
      <c r="S61" s="116" t="s">
        <v>202</v>
      </c>
      <c r="T61" s="116" cm="1">
        <f t="array" aca="1" ref="T61" ca="1">COLUMN(INDIRECT(S61&amp;1))</f>
        <v>5</v>
      </c>
      <c r="U61" s="116">
        <v>8</v>
      </c>
      <c r="V61" s="116" t="s">
        <v>226</v>
      </c>
      <c r="W61" s="116">
        <v>0</v>
      </c>
      <c r="X61" s="116">
        <f t="shared" si="2"/>
        <v>0</v>
      </c>
    </row>
    <row r="62" spans="18:24">
      <c r="R62" s="116" t="s">
        <v>108</v>
      </c>
      <c r="S62" s="116" t="s">
        <v>202</v>
      </c>
      <c r="T62" s="116" cm="1">
        <f t="array" aca="1" ref="T62" ca="1">COLUMN(INDIRECT(S62&amp;1))</f>
        <v>5</v>
      </c>
      <c r="U62" s="116">
        <v>9</v>
      </c>
      <c r="V62" s="116" t="s">
        <v>32</v>
      </c>
      <c r="W62" s="116">
        <v>4000</v>
      </c>
      <c r="X62" s="116">
        <f t="shared" si="2"/>
        <v>400</v>
      </c>
    </row>
    <row r="63" spans="18:24">
      <c r="R63" s="116" t="s">
        <v>280</v>
      </c>
      <c r="S63" s="116" t="s">
        <v>203</v>
      </c>
      <c r="T63" s="116" cm="1">
        <f t="array" aca="1" ref="T63" ca="1">COLUMN(INDIRECT(S63&amp;1))</f>
        <v>6</v>
      </c>
      <c r="U63" s="116">
        <v>10</v>
      </c>
      <c r="V63" s="116" t="s">
        <v>208</v>
      </c>
      <c r="W63" s="116">
        <v>0</v>
      </c>
      <c r="X63" s="116">
        <f t="shared" si="2"/>
        <v>0</v>
      </c>
    </row>
    <row r="64" spans="18:24">
      <c r="R64" s="116" t="s">
        <v>281</v>
      </c>
      <c r="S64" s="116" t="s">
        <v>203</v>
      </c>
      <c r="T64" s="116" cm="1">
        <f t="array" aca="1" ref="T64" ca="1">COLUMN(INDIRECT(S64&amp;1))</f>
        <v>6</v>
      </c>
      <c r="U64" s="116">
        <v>11</v>
      </c>
      <c r="V64" s="116" t="s">
        <v>226</v>
      </c>
      <c r="W64" s="116">
        <v>0</v>
      </c>
      <c r="X64" s="116">
        <f t="shared" ref="X64:X95" si="3">W64*_xlfn.XLOOKUP($V64,$A$3:$A$6,$B$3:$B$6,1)</f>
        <v>0</v>
      </c>
    </row>
    <row r="65" spans="18:24">
      <c r="R65" s="116" t="s">
        <v>115</v>
      </c>
      <c r="S65" s="116" t="s">
        <v>203</v>
      </c>
      <c r="T65" s="116" cm="1">
        <f t="array" aca="1" ref="T65" ca="1">COLUMN(INDIRECT(S65&amp;1))</f>
        <v>6</v>
      </c>
      <c r="U65" s="116">
        <v>12</v>
      </c>
      <c r="V65" s="116" t="s">
        <v>32</v>
      </c>
      <c r="W65" s="116">
        <v>3000</v>
      </c>
      <c r="X65" s="116">
        <f t="shared" si="3"/>
        <v>300</v>
      </c>
    </row>
    <row r="66" spans="18:24">
      <c r="R66" s="116" t="s">
        <v>282</v>
      </c>
      <c r="S66" s="116" t="s">
        <v>203</v>
      </c>
      <c r="T66" s="116" cm="1">
        <f t="array" aca="1" ref="T66" ca="1">COLUMN(INDIRECT(S66&amp;1))</f>
        <v>6</v>
      </c>
      <c r="U66" s="116">
        <v>13</v>
      </c>
      <c r="V66" s="116" t="s">
        <v>226</v>
      </c>
      <c r="W66" s="116">
        <v>0</v>
      </c>
      <c r="X66" s="116">
        <f t="shared" si="3"/>
        <v>0</v>
      </c>
    </row>
    <row r="67" spans="18:24">
      <c r="R67" s="116" t="s">
        <v>283</v>
      </c>
      <c r="S67" s="116" t="s">
        <v>203</v>
      </c>
      <c r="T67" s="116" cm="1">
        <f t="array" aca="1" ref="T67" ca="1">COLUMN(INDIRECT(S67&amp;1))</f>
        <v>6</v>
      </c>
      <c r="U67" s="116">
        <v>14</v>
      </c>
      <c r="V67" s="116" t="s">
        <v>226</v>
      </c>
      <c r="W67" s="116">
        <v>0</v>
      </c>
      <c r="X67" s="116">
        <f t="shared" si="3"/>
        <v>0</v>
      </c>
    </row>
    <row r="68" spans="18:24">
      <c r="R68" s="116" t="s">
        <v>284</v>
      </c>
      <c r="S68" s="116" t="s">
        <v>203</v>
      </c>
      <c r="T68" s="116" cm="1">
        <f t="array" aca="1" ref="T68" ca="1">COLUMN(INDIRECT(S68&amp;1))</f>
        <v>6</v>
      </c>
      <c r="U68" s="116">
        <v>15</v>
      </c>
      <c r="V68" s="116" t="s">
        <v>226</v>
      </c>
      <c r="W68" s="116">
        <v>0</v>
      </c>
      <c r="X68" s="116">
        <f t="shared" si="3"/>
        <v>0</v>
      </c>
    </row>
    <row r="69" spans="18:24">
      <c r="R69" s="116" t="s">
        <v>102</v>
      </c>
      <c r="S69" s="116" t="s">
        <v>203</v>
      </c>
      <c r="T69" s="116" cm="1">
        <f t="array" aca="1" ref="T69" ca="1">COLUMN(INDIRECT(S69&amp;1))</f>
        <v>6</v>
      </c>
      <c r="U69" s="116">
        <v>16</v>
      </c>
      <c r="V69" s="116" t="s">
        <v>34</v>
      </c>
      <c r="W69" s="116">
        <v>4000</v>
      </c>
      <c r="X69" s="116">
        <f t="shared" si="3"/>
        <v>2400</v>
      </c>
    </row>
    <row r="70" spans="18:24">
      <c r="R70" s="116" t="s">
        <v>285</v>
      </c>
      <c r="S70" s="116" t="s">
        <v>203</v>
      </c>
      <c r="T70" s="116" cm="1">
        <f t="array" aca="1" ref="T70" ca="1">COLUMN(INDIRECT(S70&amp;1))</f>
        <v>6</v>
      </c>
      <c r="U70" s="116">
        <v>17</v>
      </c>
      <c r="V70" s="116" t="s">
        <v>226</v>
      </c>
      <c r="W70" s="116">
        <v>0</v>
      </c>
      <c r="X70" s="116">
        <f t="shared" si="3"/>
        <v>0</v>
      </c>
    </row>
    <row r="71" spans="18:24">
      <c r="R71" s="116" t="s">
        <v>286</v>
      </c>
      <c r="S71" s="116" t="s">
        <v>203</v>
      </c>
      <c r="T71" s="116" cm="1">
        <f t="array" aca="1" ref="T71" ca="1">COLUMN(INDIRECT(S71&amp;1))</f>
        <v>6</v>
      </c>
      <c r="U71" s="116">
        <v>3</v>
      </c>
      <c r="V71" s="116" t="s">
        <v>226</v>
      </c>
      <c r="W71" s="116">
        <v>0</v>
      </c>
      <c r="X71" s="116">
        <f t="shared" si="3"/>
        <v>0</v>
      </c>
    </row>
    <row r="72" spans="18:24">
      <c r="R72" s="116" t="s">
        <v>287</v>
      </c>
      <c r="S72" s="116" t="s">
        <v>203</v>
      </c>
      <c r="T72" s="116" cm="1">
        <f t="array" aca="1" ref="T72" ca="1">COLUMN(INDIRECT(S72&amp;1))</f>
        <v>6</v>
      </c>
      <c r="U72" s="116">
        <v>4</v>
      </c>
      <c r="V72" s="116" t="s">
        <v>226</v>
      </c>
      <c r="W72" s="116">
        <v>0</v>
      </c>
      <c r="X72" s="116">
        <f t="shared" si="3"/>
        <v>0</v>
      </c>
    </row>
    <row r="73" spans="18:24">
      <c r="R73" s="116" t="s">
        <v>288</v>
      </c>
      <c r="S73" s="116" t="s">
        <v>203</v>
      </c>
      <c r="T73" s="116" cm="1">
        <f t="array" aca="1" ref="T73" ca="1">COLUMN(INDIRECT(S73&amp;1))</f>
        <v>6</v>
      </c>
      <c r="U73" s="116">
        <v>5</v>
      </c>
      <c r="V73" s="116" t="s">
        <v>226</v>
      </c>
      <c r="W73" s="116">
        <v>0</v>
      </c>
      <c r="X73" s="116">
        <f t="shared" si="3"/>
        <v>0</v>
      </c>
    </row>
    <row r="74" spans="18:24">
      <c r="R74" s="116" t="s">
        <v>117</v>
      </c>
      <c r="S74" s="116" t="s">
        <v>203</v>
      </c>
      <c r="T74" s="116" cm="1">
        <f t="array" aca="1" ref="T74" ca="1">COLUMN(INDIRECT(S74&amp;1))</f>
        <v>6</v>
      </c>
      <c r="U74" s="116">
        <v>6</v>
      </c>
      <c r="V74" s="116" t="s">
        <v>34</v>
      </c>
      <c r="W74" s="116">
        <v>1000</v>
      </c>
      <c r="X74" s="116">
        <f t="shared" si="3"/>
        <v>600</v>
      </c>
    </row>
    <row r="75" spans="18:24">
      <c r="R75" s="116" t="s">
        <v>289</v>
      </c>
      <c r="S75" s="116" t="s">
        <v>203</v>
      </c>
      <c r="T75" s="116" cm="1">
        <f t="array" aca="1" ref="T75" ca="1">COLUMN(INDIRECT(S75&amp;1))</f>
        <v>6</v>
      </c>
      <c r="U75" s="116">
        <v>7</v>
      </c>
      <c r="V75" s="116" t="s">
        <v>226</v>
      </c>
      <c r="W75" s="116">
        <v>0</v>
      </c>
      <c r="X75" s="116">
        <f t="shared" si="3"/>
        <v>0</v>
      </c>
    </row>
    <row r="76" spans="18:24">
      <c r="R76" s="116" t="s">
        <v>290</v>
      </c>
      <c r="S76" s="116" t="s">
        <v>203</v>
      </c>
      <c r="T76" s="116" cm="1">
        <f t="array" aca="1" ref="T76" ca="1">COLUMN(INDIRECT(S76&amp;1))</f>
        <v>6</v>
      </c>
      <c r="U76" s="116">
        <v>8</v>
      </c>
      <c r="V76" s="116" t="s">
        <v>226</v>
      </c>
      <c r="W76" s="116">
        <v>0</v>
      </c>
      <c r="X76" s="116">
        <f t="shared" si="3"/>
        <v>0</v>
      </c>
    </row>
    <row r="77" spans="18:24">
      <c r="R77" s="116" t="s">
        <v>291</v>
      </c>
      <c r="S77" s="116" t="s">
        <v>203</v>
      </c>
      <c r="T77" s="116" cm="1">
        <f t="array" aca="1" ref="T77" ca="1">COLUMN(INDIRECT(S77&amp;1))</f>
        <v>6</v>
      </c>
      <c r="U77" s="116">
        <v>9</v>
      </c>
      <c r="V77" s="116" t="s">
        <v>226</v>
      </c>
      <c r="W77" s="116">
        <v>0</v>
      </c>
      <c r="X77" s="116">
        <f t="shared" si="3"/>
        <v>0</v>
      </c>
    </row>
    <row r="78" spans="18:24">
      <c r="R78" s="116" t="s">
        <v>292</v>
      </c>
      <c r="S78" s="116" t="s">
        <v>204</v>
      </c>
      <c r="T78" s="116" cm="1">
        <f t="array" aca="1" ref="T78" ca="1">COLUMN(INDIRECT(S78&amp;1))</f>
        <v>7</v>
      </c>
      <c r="U78" s="116">
        <v>10</v>
      </c>
      <c r="V78" s="116" t="s">
        <v>226</v>
      </c>
      <c r="W78" s="116">
        <v>0</v>
      </c>
      <c r="X78" s="116">
        <f t="shared" si="3"/>
        <v>0</v>
      </c>
    </row>
    <row r="79" spans="18:24">
      <c r="R79" s="116" t="s">
        <v>293</v>
      </c>
      <c r="S79" s="116" t="s">
        <v>204</v>
      </c>
      <c r="T79" s="116" cm="1">
        <f t="array" aca="1" ref="T79" ca="1">COLUMN(INDIRECT(S79&amp;1))</f>
        <v>7</v>
      </c>
      <c r="U79" s="116">
        <v>11</v>
      </c>
      <c r="V79" s="116" t="s">
        <v>226</v>
      </c>
      <c r="W79" s="116">
        <v>0</v>
      </c>
      <c r="X79" s="116">
        <f t="shared" si="3"/>
        <v>0</v>
      </c>
    </row>
    <row r="80" spans="18:24">
      <c r="R80" s="116" t="s">
        <v>294</v>
      </c>
      <c r="S80" s="116" t="s">
        <v>204</v>
      </c>
      <c r="T80" s="116" cm="1">
        <f t="array" aca="1" ref="T80" ca="1">COLUMN(INDIRECT(S80&amp;1))</f>
        <v>7</v>
      </c>
      <c r="U80" s="116">
        <v>12</v>
      </c>
      <c r="V80" s="116" t="s">
        <v>226</v>
      </c>
      <c r="W80" s="116">
        <v>0</v>
      </c>
      <c r="X80" s="116">
        <f t="shared" si="3"/>
        <v>0</v>
      </c>
    </row>
    <row r="81" spans="18:24">
      <c r="R81" s="116" t="s">
        <v>295</v>
      </c>
      <c r="S81" s="116" t="s">
        <v>204</v>
      </c>
      <c r="T81" s="116" cm="1">
        <f t="array" aca="1" ref="T81" ca="1">COLUMN(INDIRECT(S81&amp;1))</f>
        <v>7</v>
      </c>
      <c r="U81" s="116">
        <v>13</v>
      </c>
      <c r="V81" s="116" t="s">
        <v>226</v>
      </c>
      <c r="W81" s="116">
        <v>0</v>
      </c>
      <c r="X81" s="116">
        <f t="shared" si="3"/>
        <v>0</v>
      </c>
    </row>
    <row r="82" spans="18:24">
      <c r="R82" s="116" t="s">
        <v>120</v>
      </c>
      <c r="S82" s="116" t="s">
        <v>204</v>
      </c>
      <c r="T82" s="116" cm="1">
        <f t="array" aca="1" ref="T82" ca="1">COLUMN(INDIRECT(S82&amp;1))</f>
        <v>7</v>
      </c>
      <c r="U82" s="116">
        <v>14</v>
      </c>
      <c r="V82" s="116" t="s">
        <v>33</v>
      </c>
      <c r="W82" s="116">
        <v>5000</v>
      </c>
      <c r="X82" s="116">
        <f t="shared" si="3"/>
        <v>750</v>
      </c>
    </row>
    <row r="83" spans="18:24">
      <c r="R83" s="116" t="s">
        <v>296</v>
      </c>
      <c r="S83" s="116" t="s">
        <v>204</v>
      </c>
      <c r="T83" s="116" cm="1">
        <f t="array" aca="1" ref="T83" ca="1">COLUMN(INDIRECT(S83&amp;1))</f>
        <v>7</v>
      </c>
      <c r="U83" s="116">
        <v>15</v>
      </c>
      <c r="V83" s="116" t="s">
        <v>226</v>
      </c>
      <c r="W83" s="116">
        <v>0</v>
      </c>
      <c r="X83" s="116">
        <f t="shared" si="3"/>
        <v>0</v>
      </c>
    </row>
    <row r="84" spans="18:24">
      <c r="R84" s="116" t="s">
        <v>297</v>
      </c>
      <c r="S84" s="116" t="s">
        <v>204</v>
      </c>
      <c r="T84" s="116" cm="1">
        <f t="array" aca="1" ref="T84" ca="1">COLUMN(INDIRECT(S84&amp;1))</f>
        <v>7</v>
      </c>
      <c r="U84" s="116">
        <v>16</v>
      </c>
      <c r="V84" s="116" t="s">
        <v>226</v>
      </c>
      <c r="W84" s="116">
        <v>0</v>
      </c>
      <c r="X84" s="116">
        <f t="shared" si="3"/>
        <v>0</v>
      </c>
    </row>
    <row r="85" spans="18:24">
      <c r="R85" s="116" t="s">
        <v>298</v>
      </c>
      <c r="S85" s="116" t="s">
        <v>204</v>
      </c>
      <c r="T85" s="116" cm="1">
        <f t="array" aca="1" ref="T85" ca="1">COLUMN(INDIRECT(S85&amp;1))</f>
        <v>7</v>
      </c>
      <c r="U85" s="116">
        <v>17</v>
      </c>
      <c r="V85" s="116" t="s">
        <v>226</v>
      </c>
      <c r="W85" s="116">
        <v>0</v>
      </c>
      <c r="X85" s="116">
        <f t="shared" si="3"/>
        <v>0</v>
      </c>
    </row>
    <row r="86" spans="18:24">
      <c r="R86" s="116" t="s">
        <v>299</v>
      </c>
      <c r="S86" s="116" t="s">
        <v>204</v>
      </c>
      <c r="T86" s="116" cm="1">
        <f t="array" aca="1" ref="T86" ca="1">COLUMN(INDIRECT(S86&amp;1))</f>
        <v>7</v>
      </c>
      <c r="U86" s="116">
        <v>3</v>
      </c>
      <c r="V86" s="116" t="s">
        <v>226</v>
      </c>
      <c r="W86" s="116">
        <v>0</v>
      </c>
      <c r="X86" s="116">
        <f t="shared" si="3"/>
        <v>0</v>
      </c>
    </row>
    <row r="87" spans="18:24">
      <c r="R87" s="116" t="s">
        <v>119</v>
      </c>
      <c r="S87" s="116" t="s">
        <v>204</v>
      </c>
      <c r="T87" s="116" cm="1">
        <f t="array" aca="1" ref="T87" ca="1">COLUMN(INDIRECT(S87&amp;1))</f>
        <v>7</v>
      </c>
      <c r="U87" s="116">
        <v>4</v>
      </c>
      <c r="V87" s="116" t="s">
        <v>33</v>
      </c>
      <c r="W87" s="116">
        <v>2000</v>
      </c>
      <c r="X87" s="116">
        <f t="shared" si="3"/>
        <v>300</v>
      </c>
    </row>
    <row r="88" spans="18:24">
      <c r="R88" s="116" t="s">
        <v>300</v>
      </c>
      <c r="S88" s="116" t="s">
        <v>204</v>
      </c>
      <c r="T88" s="116" cm="1">
        <f t="array" aca="1" ref="T88" ca="1">COLUMN(INDIRECT(S88&amp;1))</f>
        <v>7</v>
      </c>
      <c r="U88" s="116">
        <v>5</v>
      </c>
      <c r="V88" s="116" t="s">
        <v>226</v>
      </c>
      <c r="W88" s="116">
        <v>0</v>
      </c>
      <c r="X88" s="116">
        <f t="shared" si="3"/>
        <v>0</v>
      </c>
    </row>
    <row r="89" spans="18:24">
      <c r="R89" s="116" t="s">
        <v>301</v>
      </c>
      <c r="S89" s="116" t="s">
        <v>204</v>
      </c>
      <c r="T89" s="116" cm="1">
        <f t="array" aca="1" ref="T89" ca="1">COLUMN(INDIRECT(S89&amp;1))</f>
        <v>7</v>
      </c>
      <c r="U89" s="116">
        <v>6</v>
      </c>
      <c r="V89" s="116" t="s">
        <v>226</v>
      </c>
      <c r="W89" s="116">
        <v>0</v>
      </c>
      <c r="X89" s="116">
        <f t="shared" si="3"/>
        <v>0</v>
      </c>
    </row>
    <row r="90" spans="18:24">
      <c r="R90" s="116" t="s">
        <v>113</v>
      </c>
      <c r="S90" s="116" t="s">
        <v>204</v>
      </c>
      <c r="T90" s="116" cm="1">
        <f t="array" aca="1" ref="T90" ca="1">COLUMN(INDIRECT(S90&amp;1))</f>
        <v>7</v>
      </c>
      <c r="U90" s="116">
        <v>7</v>
      </c>
      <c r="V90" s="116" t="s">
        <v>32</v>
      </c>
      <c r="W90" s="116">
        <v>5000</v>
      </c>
      <c r="X90" s="116">
        <f t="shared" si="3"/>
        <v>500</v>
      </c>
    </row>
    <row r="91" spans="18:24">
      <c r="R91" s="116" t="s">
        <v>302</v>
      </c>
      <c r="S91" s="116" t="s">
        <v>204</v>
      </c>
      <c r="T91" s="116" cm="1">
        <f t="array" aca="1" ref="T91" ca="1">COLUMN(INDIRECT(S91&amp;1))</f>
        <v>7</v>
      </c>
      <c r="U91" s="116">
        <v>8</v>
      </c>
      <c r="V91" s="116" t="s">
        <v>226</v>
      </c>
      <c r="W91" s="116">
        <v>0</v>
      </c>
      <c r="X91" s="116">
        <f t="shared" si="3"/>
        <v>0</v>
      </c>
    </row>
    <row r="92" spans="18:24">
      <c r="R92" s="116" t="s">
        <v>303</v>
      </c>
      <c r="S92" s="116" t="s">
        <v>204</v>
      </c>
      <c r="T92" s="116" cm="1">
        <f t="array" aca="1" ref="T92" ca="1">COLUMN(INDIRECT(S92&amp;1))</f>
        <v>7</v>
      </c>
      <c r="U92" s="116">
        <v>9</v>
      </c>
      <c r="V92" s="116" t="s">
        <v>226</v>
      </c>
      <c r="W92" s="116">
        <v>0</v>
      </c>
      <c r="X92" s="116">
        <f t="shared" si="3"/>
        <v>0</v>
      </c>
    </row>
    <row r="93" spans="18:24">
      <c r="R93" s="116" t="s">
        <v>304</v>
      </c>
      <c r="S93" s="116" t="s">
        <v>205</v>
      </c>
      <c r="T93" s="116" cm="1">
        <f t="array" aca="1" ref="T93" ca="1">COLUMN(INDIRECT(S93&amp;1))</f>
        <v>8</v>
      </c>
      <c r="U93" s="116">
        <v>10</v>
      </c>
      <c r="V93" s="116" t="s">
        <v>226</v>
      </c>
      <c r="W93" s="116">
        <v>0</v>
      </c>
      <c r="X93" s="116">
        <f t="shared" si="3"/>
        <v>0</v>
      </c>
    </row>
    <row r="94" spans="18:24">
      <c r="R94" s="116" t="s">
        <v>106</v>
      </c>
      <c r="S94" s="116" t="s">
        <v>205</v>
      </c>
      <c r="T94" s="116" cm="1">
        <f t="array" aca="1" ref="T94" ca="1">COLUMN(INDIRECT(S94&amp;1))</f>
        <v>8</v>
      </c>
      <c r="U94" s="116">
        <v>11</v>
      </c>
      <c r="V94" s="116" t="s">
        <v>33</v>
      </c>
      <c r="W94" s="116">
        <v>4000</v>
      </c>
      <c r="X94" s="116">
        <f t="shared" si="3"/>
        <v>600</v>
      </c>
    </row>
    <row r="95" spans="18:24">
      <c r="R95" s="116" t="s">
        <v>305</v>
      </c>
      <c r="S95" s="116" t="s">
        <v>205</v>
      </c>
      <c r="T95" s="116" cm="1">
        <f t="array" aca="1" ref="T95" ca="1">COLUMN(INDIRECT(S95&amp;1))</f>
        <v>8</v>
      </c>
      <c r="U95" s="116">
        <v>12</v>
      </c>
      <c r="V95" s="116" t="s">
        <v>226</v>
      </c>
      <c r="W95" s="116">
        <v>0</v>
      </c>
      <c r="X95" s="116">
        <f t="shared" si="3"/>
        <v>0</v>
      </c>
    </row>
    <row r="96" spans="18:24">
      <c r="R96" s="116" t="s">
        <v>306</v>
      </c>
      <c r="S96" s="116" t="s">
        <v>205</v>
      </c>
      <c r="T96" s="116" cm="1">
        <f t="array" aca="1" ref="T96" ca="1">COLUMN(INDIRECT(S96&amp;1))</f>
        <v>8</v>
      </c>
      <c r="U96" s="116">
        <v>13</v>
      </c>
      <c r="V96" s="116" t="s">
        <v>226</v>
      </c>
      <c r="W96" s="116">
        <v>0</v>
      </c>
      <c r="X96" s="116">
        <f t="shared" ref="X96:X119" si="4">W96*_xlfn.XLOOKUP($V96,$A$3:$A$6,$B$3:$B$6,1)</f>
        <v>0</v>
      </c>
    </row>
    <row r="97" spans="18:24">
      <c r="R97" s="116" t="s">
        <v>307</v>
      </c>
      <c r="S97" s="116" t="s">
        <v>205</v>
      </c>
      <c r="T97" s="116" cm="1">
        <f t="array" aca="1" ref="T97" ca="1">COLUMN(INDIRECT(S97&amp;1))</f>
        <v>8</v>
      </c>
      <c r="U97" s="116">
        <v>14</v>
      </c>
      <c r="V97" s="116" t="s">
        <v>226</v>
      </c>
      <c r="W97" s="116">
        <v>0</v>
      </c>
      <c r="X97" s="116">
        <f t="shared" si="4"/>
        <v>0</v>
      </c>
    </row>
    <row r="98" spans="18:24">
      <c r="R98" s="116" t="s">
        <v>116</v>
      </c>
      <c r="S98" s="116" t="s">
        <v>206</v>
      </c>
      <c r="T98" s="116" cm="1">
        <f t="array" aca="1" ref="T98" ca="1">COLUMN(INDIRECT(S98&amp;1))</f>
        <v>9</v>
      </c>
      <c r="U98" s="116">
        <v>6</v>
      </c>
      <c r="V98" s="116" t="s">
        <v>35</v>
      </c>
      <c r="W98" s="116">
        <v>4000</v>
      </c>
      <c r="X98" s="116">
        <f t="shared" si="4"/>
        <v>4800</v>
      </c>
    </row>
    <row r="99" spans="18:24">
      <c r="R99" s="116" t="s">
        <v>308</v>
      </c>
      <c r="S99" s="116" t="s">
        <v>205</v>
      </c>
      <c r="T99" s="116" cm="1">
        <f t="array" aca="1" ref="T99" ca="1">COLUMN(INDIRECT(S99&amp;1))</f>
        <v>8</v>
      </c>
      <c r="U99" s="116">
        <v>16</v>
      </c>
      <c r="V99" s="116" t="s">
        <v>226</v>
      </c>
      <c r="W99" s="116">
        <v>0</v>
      </c>
      <c r="X99" s="116">
        <f t="shared" si="4"/>
        <v>0</v>
      </c>
    </row>
    <row r="100" spans="18:24">
      <c r="R100" s="116" t="s">
        <v>309</v>
      </c>
      <c r="S100" s="116" t="s">
        <v>205</v>
      </c>
      <c r="T100" s="116" cm="1">
        <f t="array" aca="1" ref="T100" ca="1">COLUMN(INDIRECT(S100&amp;1))</f>
        <v>8</v>
      </c>
      <c r="U100" s="116">
        <v>17</v>
      </c>
      <c r="V100" s="116" t="s">
        <v>226</v>
      </c>
      <c r="W100" s="116">
        <v>0</v>
      </c>
      <c r="X100" s="116">
        <f t="shared" si="4"/>
        <v>0</v>
      </c>
    </row>
    <row r="101" spans="18:24">
      <c r="R101" s="116" t="s">
        <v>310</v>
      </c>
      <c r="S101" s="116" t="s">
        <v>205</v>
      </c>
      <c r="T101" s="116" cm="1">
        <f t="array" aca="1" ref="T101" ca="1">COLUMN(INDIRECT(S101&amp;1))</f>
        <v>8</v>
      </c>
      <c r="U101" s="116">
        <v>3</v>
      </c>
      <c r="V101" s="116" t="s">
        <v>226</v>
      </c>
      <c r="W101" s="116">
        <v>0</v>
      </c>
      <c r="X101" s="116">
        <f t="shared" si="4"/>
        <v>0</v>
      </c>
    </row>
    <row r="102" spans="18:24">
      <c r="R102" s="116" t="s">
        <v>311</v>
      </c>
      <c r="S102" s="116" t="s">
        <v>205</v>
      </c>
      <c r="T102" s="116" cm="1">
        <f t="array" aca="1" ref="T102" ca="1">COLUMN(INDIRECT(S102&amp;1))</f>
        <v>8</v>
      </c>
      <c r="U102" s="116">
        <v>4</v>
      </c>
      <c r="V102" s="116" t="s">
        <v>226</v>
      </c>
      <c r="W102" s="116">
        <v>0</v>
      </c>
      <c r="X102" s="116">
        <f t="shared" si="4"/>
        <v>0</v>
      </c>
    </row>
    <row r="103" spans="18:24">
      <c r="R103" s="116" t="s">
        <v>312</v>
      </c>
      <c r="S103" s="116" t="s">
        <v>205</v>
      </c>
      <c r="T103" s="116" cm="1">
        <f t="array" aca="1" ref="T103" ca="1">COLUMN(INDIRECT(S103&amp;1))</f>
        <v>8</v>
      </c>
      <c r="U103" s="116">
        <v>5</v>
      </c>
      <c r="V103" s="116" t="s">
        <v>226</v>
      </c>
      <c r="W103" s="116">
        <v>0</v>
      </c>
      <c r="X103" s="116">
        <f t="shared" si="4"/>
        <v>0</v>
      </c>
    </row>
    <row r="104" spans="18:24">
      <c r="R104" s="116" t="s">
        <v>313</v>
      </c>
      <c r="S104" s="116" t="s">
        <v>205</v>
      </c>
      <c r="T104" s="116" cm="1">
        <f t="array" aca="1" ref="T104" ca="1">COLUMN(INDIRECT(S104&amp;1))</f>
        <v>8</v>
      </c>
      <c r="U104" s="116">
        <v>6</v>
      </c>
      <c r="V104" s="116" t="s">
        <v>226</v>
      </c>
      <c r="W104" s="116">
        <v>0</v>
      </c>
      <c r="X104" s="116">
        <f t="shared" si="4"/>
        <v>0</v>
      </c>
    </row>
    <row r="105" spans="18:24">
      <c r="R105" s="116" t="s">
        <v>314</v>
      </c>
      <c r="S105" s="116" t="s">
        <v>205</v>
      </c>
      <c r="T105" s="116" cm="1">
        <f t="array" aca="1" ref="T105" ca="1">COLUMN(INDIRECT(S105&amp;1))</f>
        <v>8</v>
      </c>
      <c r="U105" s="116">
        <v>7</v>
      </c>
      <c r="V105" s="116" t="s">
        <v>226</v>
      </c>
      <c r="W105" s="116">
        <v>0</v>
      </c>
      <c r="X105" s="116">
        <f t="shared" si="4"/>
        <v>0</v>
      </c>
    </row>
    <row r="106" spans="18:24">
      <c r="R106" s="116" t="s">
        <v>315</v>
      </c>
      <c r="S106" s="116" t="s">
        <v>205</v>
      </c>
      <c r="T106" s="116" cm="1">
        <f t="array" aca="1" ref="T106" ca="1">COLUMN(INDIRECT(S106&amp;1))</f>
        <v>8</v>
      </c>
      <c r="U106" s="116">
        <v>8</v>
      </c>
      <c r="V106" s="116" t="s">
        <v>226</v>
      </c>
      <c r="W106" s="116">
        <v>0</v>
      </c>
      <c r="X106" s="116">
        <f t="shared" si="4"/>
        <v>0</v>
      </c>
    </row>
    <row r="107" spans="18:24">
      <c r="R107" s="116" t="s">
        <v>109</v>
      </c>
      <c r="S107" s="116" t="s">
        <v>205</v>
      </c>
      <c r="T107" s="116" cm="1">
        <f t="array" aca="1" ref="T107" ca="1">COLUMN(INDIRECT(S107&amp;1))</f>
        <v>8</v>
      </c>
      <c r="U107" s="116">
        <v>9</v>
      </c>
      <c r="V107" s="116" t="s">
        <v>34</v>
      </c>
      <c r="W107" s="116">
        <v>5000</v>
      </c>
      <c r="X107" s="116">
        <f t="shared" si="4"/>
        <v>3000</v>
      </c>
    </row>
    <row r="108" spans="18:24">
      <c r="R108" s="116" t="s">
        <v>316</v>
      </c>
      <c r="S108" s="116" t="s">
        <v>206</v>
      </c>
      <c r="T108" s="116" cm="1">
        <f t="array" aca="1" ref="T108" ca="1">COLUMN(INDIRECT(S108&amp;1))</f>
        <v>9</v>
      </c>
      <c r="U108" s="116">
        <v>10</v>
      </c>
      <c r="V108" s="116" t="s">
        <v>226</v>
      </c>
      <c r="W108" s="116">
        <v>0</v>
      </c>
      <c r="X108" s="116">
        <f t="shared" si="4"/>
        <v>0</v>
      </c>
    </row>
    <row r="109" spans="18:24">
      <c r="R109" s="116" t="s">
        <v>317</v>
      </c>
      <c r="S109" s="116" t="s">
        <v>206</v>
      </c>
      <c r="T109" s="116" cm="1">
        <f t="array" aca="1" ref="T109" ca="1">COLUMN(INDIRECT(S109&amp;1))</f>
        <v>9</v>
      </c>
      <c r="U109" s="116">
        <v>11</v>
      </c>
      <c r="V109" s="116" t="s">
        <v>226</v>
      </c>
      <c r="W109" s="116">
        <v>0</v>
      </c>
      <c r="X109" s="116">
        <f t="shared" si="4"/>
        <v>0</v>
      </c>
    </row>
    <row r="110" spans="18:24">
      <c r="R110" s="116" t="s">
        <v>318</v>
      </c>
      <c r="S110" s="116" t="s">
        <v>206</v>
      </c>
      <c r="T110" s="116" cm="1">
        <f t="array" aca="1" ref="T110" ca="1">COLUMN(INDIRECT(S110&amp;1))</f>
        <v>9</v>
      </c>
      <c r="U110" s="116">
        <v>12</v>
      </c>
      <c r="V110" s="116" t="s">
        <v>226</v>
      </c>
      <c r="W110" s="116">
        <v>0</v>
      </c>
      <c r="X110" s="116">
        <f t="shared" si="4"/>
        <v>0</v>
      </c>
    </row>
    <row r="111" spans="18:24">
      <c r="R111" s="116" t="s">
        <v>103</v>
      </c>
      <c r="S111" s="116" t="s">
        <v>202</v>
      </c>
      <c r="T111" s="116" cm="1">
        <f t="array" aca="1" ref="T111" ca="1">COLUMN(INDIRECT(S111&amp;1))</f>
        <v>5</v>
      </c>
      <c r="U111" s="116">
        <v>5</v>
      </c>
      <c r="V111" s="116" t="s">
        <v>35</v>
      </c>
      <c r="W111" s="116">
        <v>3000</v>
      </c>
      <c r="X111" s="116">
        <f t="shared" si="4"/>
        <v>3600</v>
      </c>
    </row>
    <row r="112" spans="18:24">
      <c r="R112" s="116" t="s">
        <v>107</v>
      </c>
      <c r="S112" s="116" t="s">
        <v>206</v>
      </c>
      <c r="T112" s="116" cm="1">
        <f t="array" aca="1" ref="T112" ca="1">COLUMN(INDIRECT(S112&amp;1))</f>
        <v>9</v>
      </c>
      <c r="U112" s="116">
        <v>14</v>
      </c>
      <c r="V112" s="116" t="s">
        <v>226</v>
      </c>
      <c r="W112" s="116">
        <v>0</v>
      </c>
      <c r="X112" s="116">
        <f t="shared" si="4"/>
        <v>0</v>
      </c>
    </row>
    <row r="113" spans="18:24">
      <c r="R113" s="116" t="s">
        <v>319</v>
      </c>
      <c r="S113" s="116" t="s">
        <v>206</v>
      </c>
      <c r="T113" s="116" cm="1">
        <f t="array" aca="1" ref="T113" ca="1">COLUMN(INDIRECT(S113&amp;1))</f>
        <v>9</v>
      </c>
      <c r="U113" s="116">
        <v>15</v>
      </c>
      <c r="V113" s="116" t="s">
        <v>226</v>
      </c>
      <c r="W113" s="116">
        <v>0</v>
      </c>
      <c r="X113" s="116">
        <f t="shared" si="4"/>
        <v>0</v>
      </c>
    </row>
    <row r="114" spans="18:24">
      <c r="R114" s="116" t="s">
        <v>137</v>
      </c>
      <c r="S114" s="116" t="s">
        <v>206</v>
      </c>
      <c r="T114" s="116" cm="1">
        <f t="array" aca="1" ref="T114" ca="1">COLUMN(INDIRECT(S114&amp;1))</f>
        <v>9</v>
      </c>
      <c r="U114" s="116">
        <v>16</v>
      </c>
      <c r="V114" s="116" t="s">
        <v>32</v>
      </c>
      <c r="W114" s="116">
        <v>1000</v>
      </c>
      <c r="X114" s="116">
        <f t="shared" si="4"/>
        <v>100</v>
      </c>
    </row>
    <row r="115" spans="18:24">
      <c r="R115" s="116" t="s">
        <v>320</v>
      </c>
      <c r="S115" s="116" t="s">
        <v>206</v>
      </c>
      <c r="T115" s="116" cm="1">
        <f t="array" aca="1" ref="T115" ca="1">COLUMN(INDIRECT(S115&amp;1))</f>
        <v>9</v>
      </c>
      <c r="U115" s="116">
        <v>17</v>
      </c>
      <c r="V115" s="116" t="s">
        <v>226</v>
      </c>
      <c r="W115" s="116">
        <v>0</v>
      </c>
      <c r="X115" s="116">
        <f t="shared" si="4"/>
        <v>0</v>
      </c>
    </row>
    <row r="116" spans="18:24">
      <c r="R116" s="116" t="s">
        <v>321</v>
      </c>
      <c r="S116" s="116" t="s">
        <v>206</v>
      </c>
      <c r="T116" s="116" cm="1">
        <f t="array" aca="1" ref="T116" ca="1">COLUMN(INDIRECT(S116&amp;1))</f>
        <v>9</v>
      </c>
      <c r="U116" s="116">
        <v>3</v>
      </c>
      <c r="V116" s="116" t="s">
        <v>226</v>
      </c>
      <c r="W116" s="116">
        <v>0</v>
      </c>
      <c r="X116" s="116">
        <f t="shared" si="4"/>
        <v>0</v>
      </c>
    </row>
    <row r="117" spans="18:24">
      <c r="R117" s="116" t="s">
        <v>114</v>
      </c>
      <c r="S117" s="116" t="s">
        <v>200</v>
      </c>
      <c r="T117" s="116" cm="1">
        <f t="array" aca="1" ref="T117" ca="1">COLUMN(INDIRECT(S117&amp;1))</f>
        <v>3</v>
      </c>
      <c r="U117" s="116">
        <v>9</v>
      </c>
      <c r="V117" s="116" t="s">
        <v>35</v>
      </c>
      <c r="W117" s="116">
        <v>2000</v>
      </c>
      <c r="X117" s="116">
        <f t="shared" si="4"/>
        <v>2400</v>
      </c>
    </row>
    <row r="118" spans="18:24">
      <c r="R118" s="116" t="s">
        <v>322</v>
      </c>
      <c r="S118" s="116" t="s">
        <v>206</v>
      </c>
      <c r="T118" s="116" cm="1">
        <f t="array" aca="1" ref="T118" ca="1">COLUMN(INDIRECT(S118&amp;1))</f>
        <v>9</v>
      </c>
      <c r="U118" s="116">
        <v>5</v>
      </c>
      <c r="V118" s="116" t="s">
        <v>226</v>
      </c>
      <c r="W118" s="116">
        <v>0</v>
      </c>
      <c r="X118" s="116">
        <f t="shared" si="4"/>
        <v>0</v>
      </c>
    </row>
    <row r="119" spans="18:24">
      <c r="R119" s="116" t="s">
        <v>136</v>
      </c>
      <c r="S119" s="116" t="s">
        <v>201</v>
      </c>
      <c r="T119" s="116" cm="1">
        <f t="array" aca="1" ref="T119" ca="1">COLUMN(INDIRECT(S119&amp;1))</f>
        <v>4</v>
      </c>
      <c r="U119" s="116">
        <v>11</v>
      </c>
      <c r="V119" s="116" t="s">
        <v>35</v>
      </c>
      <c r="W119" s="116">
        <v>1000</v>
      </c>
      <c r="X119" s="116">
        <f t="shared" si="4"/>
        <v>1200</v>
      </c>
    </row>
    <row r="120" spans="18:24">
      <c r="R120" s="116" t="s">
        <v>323</v>
      </c>
      <c r="S120" s="116" t="s">
        <v>206</v>
      </c>
      <c r="T120" s="116" cm="1">
        <f t="array" aca="1" ref="T120" ca="1">COLUMN(INDIRECT(S120&amp;1))</f>
        <v>9</v>
      </c>
      <c r="U120" s="116">
        <v>7</v>
      </c>
      <c r="V120" s="116" t="s">
        <v>226</v>
      </c>
      <c r="W120" s="116">
        <v>0</v>
      </c>
      <c r="X120" s="116">
        <f t="shared" ref="X120:X130" si="5">W120*_xlfn.XLOOKUP($V120,$A$3:$A$6,$B$3:$B$6,1)</f>
        <v>0</v>
      </c>
    </row>
    <row r="121" spans="18:24">
      <c r="R121" s="116" t="s">
        <v>134</v>
      </c>
      <c r="S121" s="116" t="s">
        <v>206</v>
      </c>
      <c r="T121" s="116" cm="1">
        <f t="array" aca="1" ref="T121" ca="1">COLUMN(INDIRECT(S121&amp;1))</f>
        <v>9</v>
      </c>
      <c r="U121" s="116">
        <v>8</v>
      </c>
      <c r="V121" s="116" t="s">
        <v>33</v>
      </c>
      <c r="W121" s="116">
        <v>3000</v>
      </c>
      <c r="X121" s="116">
        <f t="shared" si="5"/>
        <v>450</v>
      </c>
    </row>
    <row r="122" spans="18:24">
      <c r="R122" s="116" t="s">
        <v>118</v>
      </c>
      <c r="S122" s="116" t="s">
        <v>206</v>
      </c>
      <c r="T122" s="116" cm="1">
        <f t="array" aca="1" ref="T122" ca="1">COLUMN(INDIRECT(S122&amp;1))</f>
        <v>9</v>
      </c>
      <c r="U122" s="116">
        <v>9</v>
      </c>
      <c r="V122" s="116" t="s">
        <v>226</v>
      </c>
      <c r="W122" s="116">
        <v>0</v>
      </c>
      <c r="X122" s="116">
        <f t="shared" si="5"/>
        <v>0</v>
      </c>
    </row>
    <row r="123" spans="18:24">
      <c r="R123" s="116" t="s">
        <v>324</v>
      </c>
      <c r="S123" s="116" t="s">
        <v>207</v>
      </c>
      <c r="T123" s="116" cm="1">
        <f t="array" aca="1" ref="T123" ca="1">COLUMN(INDIRECT(S123&amp;1))</f>
        <v>10</v>
      </c>
      <c r="U123" s="116">
        <v>10</v>
      </c>
      <c r="V123" s="116" t="s">
        <v>226</v>
      </c>
      <c r="W123" s="116">
        <v>0</v>
      </c>
      <c r="X123" s="116">
        <f t="shared" si="5"/>
        <v>0</v>
      </c>
    </row>
    <row r="124" spans="18:24">
      <c r="R124" s="116" t="s">
        <v>325</v>
      </c>
      <c r="S124" s="116" t="s">
        <v>207</v>
      </c>
      <c r="T124" s="116" cm="1">
        <f t="array" aca="1" ref="T124" ca="1">COLUMN(INDIRECT(S124&amp;1))</f>
        <v>10</v>
      </c>
      <c r="U124" s="116">
        <v>11</v>
      </c>
      <c r="V124" s="116" t="s">
        <v>226</v>
      </c>
      <c r="W124" s="116">
        <v>0</v>
      </c>
      <c r="X124" s="116">
        <f t="shared" si="5"/>
        <v>0</v>
      </c>
    </row>
    <row r="125" spans="18:24">
      <c r="R125" s="116" t="s">
        <v>326</v>
      </c>
      <c r="S125" s="116" t="s">
        <v>207</v>
      </c>
      <c r="T125" s="116" cm="1">
        <f t="array" aca="1" ref="T125" ca="1">COLUMN(INDIRECT(S125&amp;1))</f>
        <v>10</v>
      </c>
      <c r="U125" s="116">
        <v>12</v>
      </c>
      <c r="V125" s="116" t="s">
        <v>226</v>
      </c>
      <c r="W125" s="116">
        <v>0</v>
      </c>
      <c r="X125" s="116">
        <f t="shared" si="5"/>
        <v>0</v>
      </c>
    </row>
    <row r="126" spans="18:24">
      <c r="R126" s="116" t="s">
        <v>327</v>
      </c>
      <c r="S126" s="116" t="s">
        <v>207</v>
      </c>
      <c r="T126" s="116" cm="1">
        <f t="array" aca="1" ref="T126" ca="1">COLUMN(INDIRECT(S126&amp;1))</f>
        <v>10</v>
      </c>
      <c r="U126" s="116">
        <v>13</v>
      </c>
      <c r="V126" s="116" t="s">
        <v>226</v>
      </c>
      <c r="W126" s="116">
        <v>0</v>
      </c>
      <c r="X126" s="116">
        <f t="shared" si="5"/>
        <v>0</v>
      </c>
    </row>
    <row r="127" spans="18:24">
      <c r="R127" s="116" t="s">
        <v>328</v>
      </c>
      <c r="S127" s="116" t="s">
        <v>207</v>
      </c>
      <c r="T127" s="116" cm="1">
        <f t="array" aca="1" ref="T127" ca="1">COLUMN(INDIRECT(S127&amp;1))</f>
        <v>10</v>
      </c>
      <c r="U127" s="116">
        <v>14</v>
      </c>
      <c r="V127" s="116" t="s">
        <v>226</v>
      </c>
      <c r="W127" s="116">
        <v>0</v>
      </c>
      <c r="X127" s="116">
        <f t="shared" si="5"/>
        <v>0</v>
      </c>
    </row>
    <row r="128" spans="18:24">
      <c r="R128" s="116" t="s">
        <v>329</v>
      </c>
      <c r="S128" s="116" t="s">
        <v>207</v>
      </c>
      <c r="T128" s="116" cm="1">
        <f t="array" aca="1" ref="T128" ca="1">COLUMN(INDIRECT(S128&amp;1))</f>
        <v>10</v>
      </c>
      <c r="U128" s="116">
        <v>15</v>
      </c>
      <c r="V128" s="116" t="s">
        <v>226</v>
      </c>
      <c r="W128" s="116">
        <v>0</v>
      </c>
      <c r="X128" s="116">
        <f t="shared" si="5"/>
        <v>0</v>
      </c>
    </row>
    <row r="129" spans="18:24">
      <c r="R129" s="116" t="s">
        <v>330</v>
      </c>
      <c r="S129" s="116" t="s">
        <v>207</v>
      </c>
      <c r="T129" s="116" cm="1">
        <f t="array" aca="1" ref="T129" ca="1">COLUMN(INDIRECT(S129&amp;1))</f>
        <v>10</v>
      </c>
      <c r="U129" s="116">
        <v>16</v>
      </c>
      <c r="V129" s="116" t="s">
        <v>226</v>
      </c>
      <c r="W129" s="116">
        <v>0</v>
      </c>
      <c r="X129" s="116">
        <f t="shared" si="5"/>
        <v>0</v>
      </c>
    </row>
    <row r="130" spans="18:24">
      <c r="R130" s="116" t="s">
        <v>331</v>
      </c>
      <c r="S130" s="116" t="s">
        <v>207</v>
      </c>
      <c r="T130" s="116" cm="1">
        <f t="array" aca="1" ref="T130" ca="1">COLUMN(INDIRECT(S130&amp;1))</f>
        <v>10</v>
      </c>
      <c r="U130" s="116">
        <v>17</v>
      </c>
      <c r="V130" s="116" t="s">
        <v>226</v>
      </c>
      <c r="W130" s="116">
        <v>0</v>
      </c>
      <c r="X130" s="116">
        <f t="shared" si="5"/>
        <v>0</v>
      </c>
    </row>
    <row r="131" spans="18:24">
      <c r="R131" s="116" t="s">
        <v>332</v>
      </c>
      <c r="S131" s="116" t="s">
        <v>207</v>
      </c>
      <c r="T131" s="116" cm="1">
        <f t="array" aca="1" ref="T131" ca="1">COLUMN(INDIRECT(S131&amp;1))</f>
        <v>10</v>
      </c>
      <c r="U131" s="116">
        <v>3</v>
      </c>
      <c r="V131" s="116" t="s">
        <v>226</v>
      </c>
      <c r="W131" s="116">
        <v>0</v>
      </c>
      <c r="X131" s="116">
        <f t="shared" ref="X131:X137" si="6">W131*_xlfn.XLOOKUP($V131,$A$3:$A$6,$B$3:$B$6,1)</f>
        <v>0</v>
      </c>
    </row>
    <row r="132" spans="18:24">
      <c r="R132" s="116" t="s">
        <v>333</v>
      </c>
      <c r="S132" s="116" t="s">
        <v>207</v>
      </c>
      <c r="T132" s="116" cm="1">
        <f t="array" aca="1" ref="T132" ca="1">COLUMN(INDIRECT(S132&amp;1))</f>
        <v>10</v>
      </c>
      <c r="U132" s="116">
        <v>4</v>
      </c>
      <c r="V132" s="116" t="s">
        <v>226</v>
      </c>
      <c r="W132" s="116">
        <v>0</v>
      </c>
      <c r="X132" s="116">
        <f t="shared" si="6"/>
        <v>0</v>
      </c>
    </row>
    <row r="133" spans="18:24">
      <c r="R133" s="116" t="s">
        <v>334</v>
      </c>
      <c r="S133" s="116" t="s">
        <v>207</v>
      </c>
      <c r="T133" s="116" cm="1">
        <f t="array" aca="1" ref="T133" ca="1">COLUMN(INDIRECT(S133&amp;1))</f>
        <v>10</v>
      </c>
      <c r="U133" s="116">
        <v>5</v>
      </c>
      <c r="V133" s="116" t="s">
        <v>226</v>
      </c>
      <c r="W133" s="116">
        <v>0</v>
      </c>
      <c r="X133" s="116">
        <f t="shared" si="6"/>
        <v>0</v>
      </c>
    </row>
    <row r="134" spans="18:24">
      <c r="R134" s="116" t="s">
        <v>335</v>
      </c>
      <c r="S134" s="116" t="s">
        <v>207</v>
      </c>
      <c r="T134" s="116" cm="1">
        <f t="array" aca="1" ref="T134" ca="1">COLUMN(INDIRECT(S134&amp;1))</f>
        <v>10</v>
      </c>
      <c r="U134" s="116">
        <v>6</v>
      </c>
      <c r="V134" s="116" t="s">
        <v>226</v>
      </c>
      <c r="W134" s="116">
        <v>0</v>
      </c>
      <c r="X134" s="116">
        <f t="shared" si="6"/>
        <v>0</v>
      </c>
    </row>
    <row r="135" spans="18:24">
      <c r="R135" s="116" t="s">
        <v>336</v>
      </c>
      <c r="S135" s="116" t="s">
        <v>207</v>
      </c>
      <c r="T135" s="116" cm="1">
        <f t="array" aca="1" ref="T135" ca="1">COLUMN(INDIRECT(S135&amp;1))</f>
        <v>10</v>
      </c>
      <c r="U135" s="116">
        <v>7</v>
      </c>
      <c r="V135" s="116" t="s">
        <v>226</v>
      </c>
      <c r="W135" s="116">
        <v>0</v>
      </c>
      <c r="X135" s="116">
        <f t="shared" si="6"/>
        <v>0</v>
      </c>
    </row>
    <row r="136" spans="18:24">
      <c r="R136" s="116" t="s">
        <v>337</v>
      </c>
      <c r="S136" s="116" t="s">
        <v>207</v>
      </c>
      <c r="T136" s="116" cm="1">
        <f t="array" aca="1" ref="T136" ca="1">COLUMN(INDIRECT(S136&amp;1))</f>
        <v>10</v>
      </c>
      <c r="U136" s="116">
        <v>8</v>
      </c>
      <c r="V136" s="116" t="s">
        <v>226</v>
      </c>
      <c r="W136" s="116">
        <v>0</v>
      </c>
      <c r="X136" s="116">
        <f t="shared" si="6"/>
        <v>0</v>
      </c>
    </row>
    <row r="137" spans="18:24">
      <c r="R137" s="116" t="s">
        <v>338</v>
      </c>
      <c r="S137" s="116" t="s">
        <v>207</v>
      </c>
      <c r="T137" s="116" cm="1">
        <f t="array" aca="1" ref="T137" ca="1">COLUMN(INDIRECT(S137&amp;1))</f>
        <v>10</v>
      </c>
      <c r="U137" s="116">
        <v>9</v>
      </c>
      <c r="V137" s="116" t="s">
        <v>226</v>
      </c>
      <c r="W137" s="116">
        <v>0</v>
      </c>
      <c r="X137" s="116">
        <f t="shared" si="6"/>
        <v>0</v>
      </c>
    </row>
  </sheetData>
  <autoFilter ref="R2:X137" xr:uid="{55B2A2FE-265A-46D2-8950-6DEBE134E4FA}"/>
  <phoneticPr fontId="3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FE98A-9100-4750-8B4C-29DC35D232F7}">
  <dimension ref="A1:H422"/>
  <sheetViews>
    <sheetView topLeftCell="A12" workbookViewId="0">
      <selection activeCell="L39" sqref="L39"/>
    </sheetView>
  </sheetViews>
  <sheetFormatPr defaultRowHeight="15"/>
  <cols>
    <col min="1" max="1" width="11.125" style="106" bestFit="1" customWidth="1"/>
    <col min="2" max="2" width="9.75" style="106" bestFit="1" customWidth="1"/>
    <col min="3" max="3" width="7.5" style="106" bestFit="1" customWidth="1"/>
    <col min="4" max="4" width="9.5" style="106" bestFit="1" customWidth="1"/>
    <col min="5" max="5" width="7.125" style="106" bestFit="1" customWidth="1"/>
    <col min="6" max="6" width="9.25" style="106" bestFit="1" customWidth="1"/>
    <col min="7" max="7" width="8.125" style="106" bestFit="1" customWidth="1"/>
    <col min="8" max="8" width="9.875" style="106" bestFit="1" customWidth="1"/>
    <col min="9" max="16384" width="9" style="106"/>
  </cols>
  <sheetData>
    <row r="1" spans="1:8">
      <c r="A1" s="105" t="s">
        <v>219</v>
      </c>
      <c r="B1" s="105" t="s">
        <v>212</v>
      </c>
      <c r="C1" s="105" t="s">
        <v>11</v>
      </c>
      <c r="D1" s="105" t="s">
        <v>12</v>
      </c>
      <c r="E1" s="105" t="s">
        <v>218</v>
      </c>
      <c r="F1" s="105" t="s">
        <v>14</v>
      </c>
      <c r="G1" s="105" t="s">
        <v>15</v>
      </c>
      <c r="H1" s="105" t="s">
        <v>16</v>
      </c>
    </row>
    <row r="2" spans="1:8">
      <c r="A2" s="107" vm="2949">
        <v>45257</v>
      </c>
      <c r="B2" s="106">
        <v>4.25</v>
      </c>
      <c r="C2" s="106">
        <v>10.119999999999999</v>
      </c>
      <c r="D2" s="106">
        <v>52.52</v>
      </c>
      <c r="E2" s="106">
        <v>459.6</v>
      </c>
      <c r="F2" s="106">
        <v>1110</v>
      </c>
      <c r="G2" s="106">
        <v>1980</v>
      </c>
      <c r="H2" s="106">
        <v>5500</v>
      </c>
    </row>
    <row r="3" spans="1:8">
      <c r="A3" s="107" vm="2950">
        <v>45256</v>
      </c>
      <c r="B3" s="106">
        <v>4.2699999999999996</v>
      </c>
      <c r="C3" s="106">
        <v>10.19</v>
      </c>
      <c r="D3" s="106">
        <v>54.8</v>
      </c>
      <c r="E3" s="106">
        <v>458.6</v>
      </c>
      <c r="F3" s="106">
        <v>1139</v>
      </c>
      <c r="G3" s="106">
        <v>1975</v>
      </c>
      <c r="H3" s="106">
        <v>5500</v>
      </c>
    </row>
    <row r="4" spans="1:8">
      <c r="A4" s="107" vm="2951">
        <v>45255</v>
      </c>
      <c r="B4" s="106">
        <v>4.25</v>
      </c>
      <c r="C4" s="106">
        <v>10.18</v>
      </c>
      <c r="D4" s="106">
        <v>54.3</v>
      </c>
      <c r="E4" s="106">
        <v>459.4</v>
      </c>
      <c r="F4" s="106">
        <v>1135</v>
      </c>
      <c r="G4" s="106">
        <v>1976</v>
      </c>
      <c r="H4" s="106">
        <v>5617</v>
      </c>
    </row>
    <row r="5" spans="1:8">
      <c r="A5" s="107" vm="2952">
        <v>45254</v>
      </c>
      <c r="B5" s="106">
        <v>4.16</v>
      </c>
      <c r="C5" s="106">
        <v>9.98</v>
      </c>
      <c r="D5" s="106">
        <v>54.92</v>
      </c>
      <c r="E5" s="106">
        <v>478.4</v>
      </c>
      <c r="F5" s="106">
        <v>1155</v>
      </c>
      <c r="G5" s="106">
        <v>1932</v>
      </c>
      <c r="H5" s="106">
        <v>5585</v>
      </c>
    </row>
    <row r="6" spans="1:8">
      <c r="A6" s="107" vm="2953">
        <v>45253</v>
      </c>
      <c r="B6" s="106">
        <v>4.28</v>
      </c>
      <c r="C6" s="106">
        <v>10.16</v>
      </c>
      <c r="D6" s="106">
        <v>64.95</v>
      </c>
      <c r="E6" s="106">
        <v>473.9</v>
      </c>
      <c r="F6" s="106">
        <v>1167</v>
      </c>
      <c r="G6" s="106">
        <v>1915</v>
      </c>
      <c r="H6" s="106">
        <v>5499</v>
      </c>
    </row>
    <row r="7" spans="1:8">
      <c r="A7" s="107" vm="2954">
        <v>45252</v>
      </c>
      <c r="B7" s="106">
        <v>4.26</v>
      </c>
      <c r="C7" s="106">
        <v>10.15</v>
      </c>
      <c r="D7" s="106">
        <v>52.56</v>
      </c>
      <c r="E7" s="106">
        <v>464.8</v>
      </c>
      <c r="F7" s="106">
        <v>1168</v>
      </c>
      <c r="G7" s="106">
        <v>1913</v>
      </c>
      <c r="H7" s="106">
        <v>5294</v>
      </c>
    </row>
    <row r="8" spans="1:8">
      <c r="A8" s="107" vm="2955">
        <v>45251</v>
      </c>
      <c r="B8" s="106">
        <v>4.25</v>
      </c>
      <c r="C8" s="106">
        <v>10.210000000000001</v>
      </c>
      <c r="D8" s="106">
        <v>52.55</v>
      </c>
      <c r="E8" s="106">
        <v>464.9</v>
      </c>
      <c r="F8" s="106">
        <v>1198</v>
      </c>
      <c r="G8" s="106">
        <v>1908</v>
      </c>
      <c r="H8" s="106">
        <v>5244</v>
      </c>
    </row>
    <row r="9" spans="1:8">
      <c r="A9" s="107" vm="2956">
        <v>45250</v>
      </c>
      <c r="B9" s="106">
        <v>4.1900000000000004</v>
      </c>
      <c r="C9" s="106">
        <v>10.19</v>
      </c>
      <c r="D9" s="106">
        <v>52.54</v>
      </c>
      <c r="E9" s="106">
        <v>460</v>
      </c>
      <c r="F9" s="106">
        <v>1100</v>
      </c>
      <c r="G9" s="106">
        <v>1884</v>
      </c>
      <c r="H9" s="106">
        <v>5199</v>
      </c>
    </row>
    <row r="10" spans="1:8">
      <c r="A10" s="107" vm="2957">
        <v>45249</v>
      </c>
      <c r="B10" s="106">
        <v>4.21</v>
      </c>
      <c r="C10" s="106">
        <v>10</v>
      </c>
      <c r="D10" s="106">
        <v>51</v>
      </c>
      <c r="E10" s="106">
        <v>468.8</v>
      </c>
      <c r="F10" s="106">
        <v>1169</v>
      </c>
      <c r="G10" s="106">
        <v>1899</v>
      </c>
      <c r="H10" s="106">
        <v>5070</v>
      </c>
    </row>
    <row r="11" spans="1:8">
      <c r="A11" s="107" vm="2958">
        <v>45248</v>
      </c>
      <c r="B11" s="106">
        <v>4.25</v>
      </c>
      <c r="C11" s="106">
        <v>10.3</v>
      </c>
      <c r="D11" s="106">
        <v>51.04</v>
      </c>
      <c r="E11" s="106">
        <v>469.8</v>
      </c>
      <c r="F11" s="106">
        <v>1144</v>
      </c>
      <c r="G11" s="106">
        <v>1928</v>
      </c>
      <c r="H11" s="106">
        <v>5194</v>
      </c>
    </row>
    <row r="12" spans="1:8">
      <c r="A12" s="107" vm="2959">
        <v>45247</v>
      </c>
      <c r="B12" s="106">
        <v>4.26</v>
      </c>
      <c r="C12" s="106">
        <v>10.17</v>
      </c>
      <c r="D12" s="106">
        <v>52.34</v>
      </c>
      <c r="E12" s="106">
        <v>455.7</v>
      </c>
      <c r="F12" s="106">
        <v>1143</v>
      </c>
      <c r="G12" s="106">
        <v>1914</v>
      </c>
      <c r="H12" s="106">
        <v>5078</v>
      </c>
    </row>
    <row r="13" spans="1:8">
      <c r="A13" s="107" vm="2960">
        <v>45246</v>
      </c>
      <c r="B13" s="106">
        <v>4.25</v>
      </c>
      <c r="C13" s="106">
        <v>10.119999999999999</v>
      </c>
      <c r="D13" s="106">
        <v>52.67</v>
      </c>
      <c r="E13" s="106">
        <v>441.3</v>
      </c>
      <c r="F13" s="106">
        <v>1130</v>
      </c>
      <c r="G13" s="106">
        <v>1933</v>
      </c>
      <c r="H13" s="106">
        <v>5002</v>
      </c>
    </row>
    <row r="14" spans="1:8">
      <c r="A14" s="107" vm="2961">
        <v>45245</v>
      </c>
      <c r="B14" s="106">
        <v>4.2699999999999996</v>
      </c>
      <c r="C14" s="106">
        <v>10.32</v>
      </c>
      <c r="D14" s="106">
        <v>53.28</v>
      </c>
      <c r="E14" s="106">
        <v>458.5</v>
      </c>
      <c r="F14" s="106">
        <v>1153</v>
      </c>
      <c r="G14" s="106">
        <v>1933</v>
      </c>
      <c r="H14" s="106">
        <v>4984</v>
      </c>
    </row>
    <row r="15" spans="1:8">
      <c r="A15" s="107" vm="2962">
        <v>45244</v>
      </c>
      <c r="B15" s="106">
        <v>4.1900000000000004</v>
      </c>
      <c r="C15" s="106">
        <v>10.45</v>
      </c>
      <c r="D15" s="106">
        <v>52.49</v>
      </c>
      <c r="E15" s="106">
        <v>457.2</v>
      </c>
      <c r="F15" s="106">
        <v>1170</v>
      </c>
      <c r="G15" s="106">
        <v>1953</v>
      </c>
      <c r="H15" s="106">
        <v>4995</v>
      </c>
    </row>
    <row r="16" spans="1:8">
      <c r="A16" s="107" vm="2963">
        <v>45243</v>
      </c>
      <c r="B16" s="106">
        <v>4.2</v>
      </c>
      <c r="C16" s="106">
        <v>10.52</v>
      </c>
      <c r="D16" s="106">
        <v>52</v>
      </c>
      <c r="E16" s="106">
        <v>458</v>
      </c>
      <c r="F16" s="106">
        <v>1176</v>
      </c>
      <c r="G16" s="106">
        <v>1995</v>
      </c>
      <c r="H16" s="106">
        <v>5050</v>
      </c>
    </row>
    <row r="17" spans="1:8">
      <c r="A17" s="107" vm="2964">
        <v>45242</v>
      </c>
      <c r="B17" s="106">
        <v>4.3</v>
      </c>
      <c r="C17" s="106">
        <v>10.6</v>
      </c>
      <c r="D17" s="106">
        <v>52.59</v>
      </c>
      <c r="E17" s="106">
        <v>461.6</v>
      </c>
      <c r="F17" s="106">
        <v>1188</v>
      </c>
      <c r="G17" s="106">
        <v>2050</v>
      </c>
      <c r="H17" s="106">
        <v>4877</v>
      </c>
    </row>
    <row r="18" spans="1:8">
      <c r="A18" s="107" vm="2965">
        <v>45241</v>
      </c>
      <c r="B18" s="106">
        <v>4.3099999999999996</v>
      </c>
      <c r="C18" s="106">
        <v>10.71</v>
      </c>
      <c r="D18" s="106">
        <v>55.6</v>
      </c>
      <c r="E18" s="106">
        <v>451.9</v>
      </c>
      <c r="F18" s="106">
        <v>1196</v>
      </c>
      <c r="G18" s="106">
        <v>1951</v>
      </c>
      <c r="H18" s="106">
        <v>5071</v>
      </c>
    </row>
    <row r="19" spans="1:8">
      <c r="A19" s="107" vm="2966">
        <v>45240</v>
      </c>
      <c r="B19" s="106">
        <v>4.28</v>
      </c>
      <c r="C19" s="106">
        <v>10.59</v>
      </c>
      <c r="D19" s="106">
        <v>55.47</v>
      </c>
      <c r="E19" s="106">
        <v>448.7</v>
      </c>
      <c r="F19" s="106">
        <v>1195</v>
      </c>
      <c r="G19" s="106">
        <v>1954</v>
      </c>
      <c r="H19" s="106">
        <v>5048</v>
      </c>
    </row>
    <row r="20" spans="1:8">
      <c r="A20" s="107" vm="2967">
        <v>45239</v>
      </c>
      <c r="B20" s="106">
        <v>4.28</v>
      </c>
      <c r="C20" s="106">
        <v>10.53</v>
      </c>
      <c r="D20" s="106">
        <v>54.7</v>
      </c>
      <c r="E20" s="106">
        <v>453.4</v>
      </c>
      <c r="F20" s="106">
        <v>1232</v>
      </c>
      <c r="G20" s="106">
        <v>1928</v>
      </c>
      <c r="H20" s="106">
        <v>4954</v>
      </c>
    </row>
    <row r="21" spans="1:8">
      <c r="A21" s="107" vm="2968">
        <v>45238</v>
      </c>
      <c r="B21" s="106">
        <v>4.18</v>
      </c>
      <c r="C21" s="106">
        <v>10.41</v>
      </c>
      <c r="D21" s="106">
        <v>54.75</v>
      </c>
      <c r="E21" s="106">
        <v>455.9</v>
      </c>
      <c r="F21" s="106">
        <v>1299</v>
      </c>
      <c r="G21" s="106">
        <v>1957</v>
      </c>
      <c r="H21" s="106">
        <v>4994</v>
      </c>
    </row>
    <row r="22" spans="1:8">
      <c r="A22" s="107" vm="2969">
        <v>45237</v>
      </c>
      <c r="B22" s="106">
        <v>4.3</v>
      </c>
      <c r="C22" s="106">
        <v>10.38</v>
      </c>
      <c r="D22" s="106">
        <v>55.67</v>
      </c>
      <c r="E22" s="106">
        <v>465.8</v>
      </c>
      <c r="F22" s="106">
        <v>1280</v>
      </c>
      <c r="G22" s="106">
        <v>1950</v>
      </c>
      <c r="H22" s="106">
        <v>5025</v>
      </c>
    </row>
    <row r="23" spans="1:8">
      <c r="A23" s="107" vm="2970">
        <v>45236</v>
      </c>
      <c r="B23" s="106">
        <v>4.28</v>
      </c>
      <c r="C23" s="106">
        <v>10.35</v>
      </c>
      <c r="D23" s="106">
        <v>55.94</v>
      </c>
      <c r="E23" s="106">
        <v>470.6</v>
      </c>
      <c r="F23" s="106">
        <v>1257</v>
      </c>
      <c r="G23" s="106">
        <v>1905</v>
      </c>
      <c r="H23" s="106">
        <v>4992</v>
      </c>
    </row>
    <row r="24" spans="1:8">
      <c r="A24" s="107" vm="2971">
        <v>45235</v>
      </c>
      <c r="B24" s="106">
        <v>4.33</v>
      </c>
      <c r="C24" s="106">
        <v>10.42</v>
      </c>
      <c r="D24" s="106">
        <v>56.38</v>
      </c>
      <c r="E24" s="106">
        <v>482.6</v>
      </c>
      <c r="F24" s="106">
        <v>1220</v>
      </c>
      <c r="G24" s="106">
        <v>1907</v>
      </c>
      <c r="H24" s="106">
        <v>5013</v>
      </c>
    </row>
    <row r="25" spans="1:8">
      <c r="A25" s="107" vm="2972">
        <v>45234</v>
      </c>
      <c r="B25" s="106">
        <v>4.3</v>
      </c>
      <c r="C25" s="106">
        <v>10.46</v>
      </c>
      <c r="D25" s="106">
        <v>56.69</v>
      </c>
      <c r="E25" s="106">
        <v>488</v>
      </c>
      <c r="F25" s="106">
        <v>1249</v>
      </c>
      <c r="G25" s="106">
        <v>1919</v>
      </c>
      <c r="H25" s="106">
        <v>5008</v>
      </c>
    </row>
    <row r="26" spans="1:8">
      <c r="A26" s="107" vm="2973">
        <v>45233</v>
      </c>
      <c r="B26" s="106">
        <v>4.2300000000000004</v>
      </c>
      <c r="C26" s="106">
        <v>10.09</v>
      </c>
      <c r="D26" s="106">
        <v>59.64</v>
      </c>
      <c r="E26" s="106">
        <v>493.5</v>
      </c>
      <c r="F26" s="106">
        <v>1302</v>
      </c>
      <c r="G26" s="106">
        <v>1963</v>
      </c>
      <c r="H26" s="106">
        <v>5010</v>
      </c>
    </row>
    <row r="27" spans="1:8">
      <c r="A27" s="107" vm="2974">
        <v>45232</v>
      </c>
      <c r="B27" s="106">
        <v>4.34</v>
      </c>
      <c r="C27" s="106">
        <v>10.59</v>
      </c>
      <c r="D27" s="106">
        <v>61.35</v>
      </c>
      <c r="E27" s="106">
        <v>488</v>
      </c>
      <c r="F27" s="106">
        <v>1298</v>
      </c>
      <c r="G27" s="106">
        <v>1973</v>
      </c>
      <c r="H27" s="106">
        <v>4977</v>
      </c>
    </row>
    <row r="28" spans="1:8">
      <c r="A28" s="107" vm="2975">
        <v>45231</v>
      </c>
      <c r="B28" s="106">
        <v>4.3899999999999997</v>
      </c>
      <c r="C28" s="106">
        <v>10.47</v>
      </c>
      <c r="D28" s="106">
        <v>61.89</v>
      </c>
      <c r="E28" s="106">
        <v>498.8</v>
      </c>
      <c r="F28" s="106">
        <v>1248</v>
      </c>
      <c r="G28" s="106">
        <v>1992</v>
      </c>
      <c r="H28" s="106">
        <v>4966</v>
      </c>
    </row>
    <row r="29" spans="1:8">
      <c r="A29" s="107" vm="2976">
        <v>45230</v>
      </c>
      <c r="B29" s="106">
        <v>4.41</v>
      </c>
      <c r="C29" s="106">
        <v>10.54</v>
      </c>
      <c r="D29" s="106">
        <v>60.1</v>
      </c>
      <c r="E29" s="106">
        <v>496.7</v>
      </c>
      <c r="F29" s="106">
        <v>1190</v>
      </c>
      <c r="G29" s="106">
        <v>2025</v>
      </c>
      <c r="H29" s="106">
        <v>4921</v>
      </c>
    </row>
    <row r="30" spans="1:8">
      <c r="A30" s="107" vm="2977">
        <v>45229</v>
      </c>
      <c r="B30" s="106">
        <v>4.24</v>
      </c>
      <c r="C30" s="106">
        <v>10.71</v>
      </c>
      <c r="D30" s="106">
        <v>61.12</v>
      </c>
      <c r="E30" s="106">
        <v>484.5</v>
      </c>
      <c r="F30" s="106">
        <v>1188</v>
      </c>
      <c r="G30" s="106">
        <v>2023</v>
      </c>
      <c r="H30" s="106">
        <v>4979</v>
      </c>
    </row>
    <row r="31" spans="1:8">
      <c r="A31" s="107" vm="2978">
        <v>45228</v>
      </c>
      <c r="B31" s="106">
        <v>4.34</v>
      </c>
      <c r="C31" s="106">
        <v>10.88</v>
      </c>
      <c r="D31" s="106">
        <v>64.34</v>
      </c>
      <c r="E31" s="106">
        <v>479.3</v>
      </c>
      <c r="F31" s="106">
        <v>1198</v>
      </c>
      <c r="G31" s="106">
        <v>2001</v>
      </c>
      <c r="H31" s="106">
        <v>4987</v>
      </c>
    </row>
    <row r="32" spans="1:8">
      <c r="A32" s="107" vm="2979">
        <v>45227</v>
      </c>
      <c r="B32" s="106">
        <v>4.29</v>
      </c>
      <c r="C32" s="106">
        <v>10.85</v>
      </c>
      <c r="D32" s="106">
        <v>58</v>
      </c>
      <c r="E32" s="106">
        <v>473.6</v>
      </c>
      <c r="F32" s="106">
        <v>1179</v>
      </c>
      <c r="G32" s="106">
        <v>1993</v>
      </c>
      <c r="H32" s="106">
        <v>4938</v>
      </c>
    </row>
    <row r="33" spans="1:8">
      <c r="A33" s="107" vm="2980">
        <v>45226</v>
      </c>
      <c r="B33" s="106">
        <v>4.3099999999999996</v>
      </c>
      <c r="C33" s="106">
        <v>10.9</v>
      </c>
      <c r="D33" s="106">
        <v>55.12</v>
      </c>
      <c r="E33" s="106">
        <v>458.3</v>
      </c>
      <c r="F33" s="106">
        <v>1189</v>
      </c>
      <c r="G33" s="106">
        <v>1997</v>
      </c>
      <c r="H33" s="106">
        <v>4980</v>
      </c>
    </row>
    <row r="34" spans="1:8">
      <c r="A34" s="107" vm="2981">
        <v>45225</v>
      </c>
      <c r="B34" s="106">
        <v>4.24</v>
      </c>
      <c r="C34" s="106">
        <v>10.5</v>
      </c>
      <c r="D34" s="106">
        <v>57.82</v>
      </c>
      <c r="E34" s="106">
        <v>461.7</v>
      </c>
      <c r="F34" s="106">
        <v>1189</v>
      </c>
      <c r="G34" s="106">
        <v>2000</v>
      </c>
      <c r="H34" s="106">
        <v>4720</v>
      </c>
    </row>
    <row r="35" spans="1:8">
      <c r="A35" s="107" vm="2982">
        <v>45224</v>
      </c>
      <c r="B35" s="106">
        <v>4.32</v>
      </c>
      <c r="C35" s="106">
        <v>10.43</v>
      </c>
      <c r="D35" s="106">
        <v>54.34</v>
      </c>
      <c r="E35" s="106">
        <v>464.2</v>
      </c>
      <c r="F35" s="106">
        <v>1162</v>
      </c>
      <c r="G35" s="106">
        <v>1997</v>
      </c>
      <c r="H35" s="106">
        <v>4980</v>
      </c>
    </row>
    <row r="36" spans="1:8">
      <c r="A36" s="107" vm="2983">
        <v>45223</v>
      </c>
      <c r="B36" s="106">
        <v>4.2699999999999996</v>
      </c>
      <c r="C36" s="106">
        <v>10.4</v>
      </c>
      <c r="D36" s="106">
        <v>53.87</v>
      </c>
      <c r="E36" s="106">
        <v>463.7</v>
      </c>
      <c r="F36" s="106">
        <v>1143</v>
      </c>
      <c r="G36" s="106">
        <v>1999</v>
      </c>
      <c r="H36" s="106">
        <v>4562</v>
      </c>
    </row>
    <row r="37" spans="1:8">
      <c r="A37" s="107" vm="2984">
        <v>45222</v>
      </c>
      <c r="B37" s="106">
        <v>4.1100000000000003</v>
      </c>
      <c r="C37" s="106">
        <v>10.25</v>
      </c>
      <c r="D37" s="106">
        <v>53.09</v>
      </c>
      <c r="E37" s="106">
        <v>459.9</v>
      </c>
      <c r="F37" s="106">
        <v>1142</v>
      </c>
      <c r="G37" s="106">
        <v>1999</v>
      </c>
      <c r="H37" s="106">
        <v>4690</v>
      </c>
    </row>
    <row r="38" spans="1:8">
      <c r="A38" s="107" vm="2985">
        <v>45221</v>
      </c>
      <c r="B38" s="106">
        <v>4.3600000000000003</v>
      </c>
      <c r="C38" s="106">
        <v>10.33</v>
      </c>
      <c r="D38" s="106">
        <v>53</v>
      </c>
      <c r="E38" s="106">
        <v>460</v>
      </c>
      <c r="F38" s="106">
        <v>1144</v>
      </c>
      <c r="G38" s="106">
        <v>1932</v>
      </c>
      <c r="H38" s="106">
        <v>4645</v>
      </c>
    </row>
    <row r="39" spans="1:8">
      <c r="A39" s="107" vm="2986">
        <v>45220</v>
      </c>
      <c r="B39" s="106">
        <v>4.24</v>
      </c>
      <c r="C39" s="106">
        <v>10.31</v>
      </c>
      <c r="D39" s="106">
        <v>52.93</v>
      </c>
      <c r="E39" s="106">
        <v>461.5</v>
      </c>
      <c r="F39" s="106">
        <v>1165</v>
      </c>
      <c r="G39" s="106">
        <v>1931</v>
      </c>
      <c r="H39" s="106">
        <v>4648</v>
      </c>
    </row>
    <row r="40" spans="1:8">
      <c r="A40" s="107" vm="2987">
        <v>45219</v>
      </c>
      <c r="B40" s="106">
        <v>4.3600000000000003</v>
      </c>
      <c r="C40" s="106">
        <v>10.18</v>
      </c>
      <c r="D40" s="106">
        <v>53</v>
      </c>
      <c r="E40" s="106">
        <v>461.4</v>
      </c>
      <c r="F40" s="106">
        <v>1161</v>
      </c>
      <c r="G40" s="106">
        <v>1913</v>
      </c>
      <c r="H40" s="106">
        <v>4728</v>
      </c>
    </row>
    <row r="41" spans="1:8">
      <c r="A41" s="107" vm="2988">
        <v>45218</v>
      </c>
      <c r="B41" s="106">
        <v>4.41</v>
      </c>
      <c r="C41" s="106">
        <v>9.75</v>
      </c>
      <c r="D41" s="106">
        <v>52.57</v>
      </c>
      <c r="E41" s="106">
        <v>463.8</v>
      </c>
      <c r="F41" s="106">
        <v>1157</v>
      </c>
      <c r="G41" s="106">
        <v>1929</v>
      </c>
      <c r="H41" s="106">
        <v>4740</v>
      </c>
    </row>
    <row r="42" spans="1:8">
      <c r="A42" s="107" vm="2989">
        <v>45217</v>
      </c>
      <c r="B42" s="106">
        <v>4.42</v>
      </c>
      <c r="C42" s="106">
        <v>10.17</v>
      </c>
      <c r="D42" s="106">
        <v>52.27</v>
      </c>
      <c r="E42" s="106">
        <v>465.6</v>
      </c>
      <c r="F42" s="106">
        <v>1111</v>
      </c>
      <c r="G42" s="106">
        <v>1936</v>
      </c>
      <c r="H42" s="106">
        <v>4747</v>
      </c>
    </row>
    <row r="43" spans="1:8">
      <c r="A43" s="107" vm="2990">
        <v>45216</v>
      </c>
      <c r="B43" s="106">
        <v>4.3899999999999997</v>
      </c>
      <c r="C43" s="106">
        <v>10.44</v>
      </c>
      <c r="D43" s="106">
        <v>50.6</v>
      </c>
      <c r="E43" s="106">
        <v>448</v>
      </c>
      <c r="F43" s="106">
        <v>1077</v>
      </c>
      <c r="G43" s="106">
        <v>1941</v>
      </c>
      <c r="H43" s="106">
        <v>4500</v>
      </c>
    </row>
    <row r="44" spans="1:8">
      <c r="A44" s="107" vm="2991">
        <v>45215</v>
      </c>
      <c r="B44" s="106">
        <v>4.3600000000000003</v>
      </c>
      <c r="C44" s="106">
        <v>9.9600000000000009</v>
      </c>
      <c r="D44" s="106">
        <v>50.15</v>
      </c>
      <c r="E44" s="106">
        <v>456.7</v>
      </c>
      <c r="F44" s="106">
        <v>1070</v>
      </c>
      <c r="G44" s="106">
        <v>1920</v>
      </c>
      <c r="H44" s="106">
        <v>4661</v>
      </c>
    </row>
    <row r="45" spans="1:8">
      <c r="A45" s="107" vm="2992">
        <v>45214</v>
      </c>
      <c r="B45" s="106">
        <v>4.28</v>
      </c>
      <c r="C45" s="106">
        <v>10.34</v>
      </c>
      <c r="D45" s="106">
        <v>50.1</v>
      </c>
      <c r="E45" s="106">
        <v>467</v>
      </c>
      <c r="F45" s="106">
        <v>1070</v>
      </c>
      <c r="G45" s="106">
        <v>1907</v>
      </c>
      <c r="H45" s="106">
        <v>4600</v>
      </c>
    </row>
    <row r="46" spans="1:8">
      <c r="A46" s="107" vm="2993">
        <v>45213</v>
      </c>
      <c r="B46" s="106">
        <v>4.25</v>
      </c>
      <c r="C46" s="106">
        <v>10.17</v>
      </c>
      <c r="D46" s="106">
        <v>50.2</v>
      </c>
      <c r="E46" s="106">
        <v>452.6</v>
      </c>
      <c r="F46" s="106">
        <v>1044</v>
      </c>
      <c r="G46" s="106">
        <v>1900</v>
      </c>
      <c r="H46" s="106">
        <v>4490</v>
      </c>
    </row>
    <row r="47" spans="1:8">
      <c r="A47" s="107" vm="2994">
        <v>45212</v>
      </c>
      <c r="B47" s="106">
        <v>4.33</v>
      </c>
      <c r="C47" s="106">
        <v>10</v>
      </c>
      <c r="D47" s="106">
        <v>50.2</v>
      </c>
      <c r="E47" s="106">
        <v>446.7</v>
      </c>
      <c r="F47" s="106">
        <v>1043</v>
      </c>
      <c r="G47" s="106">
        <v>1851</v>
      </c>
      <c r="H47" s="106">
        <v>4505</v>
      </c>
    </row>
    <row r="48" spans="1:8">
      <c r="A48" s="107" vm="2995">
        <v>45211</v>
      </c>
      <c r="B48" s="106">
        <v>4.38</v>
      </c>
      <c r="C48" s="106">
        <v>9.9600000000000009</v>
      </c>
      <c r="D48" s="106">
        <v>50.22</v>
      </c>
      <c r="E48" s="106">
        <v>448.1</v>
      </c>
      <c r="F48" s="106">
        <v>1059</v>
      </c>
      <c r="G48" s="106">
        <v>1879</v>
      </c>
      <c r="H48" s="106">
        <v>4517</v>
      </c>
    </row>
    <row r="49" spans="1:8">
      <c r="A49" s="107" vm="2996">
        <v>45210</v>
      </c>
      <c r="B49" s="106">
        <v>4.33</v>
      </c>
      <c r="C49" s="106">
        <v>9.8699999999999992</v>
      </c>
      <c r="D49" s="106">
        <v>50.49</v>
      </c>
      <c r="E49" s="106">
        <v>452.3</v>
      </c>
      <c r="F49" s="106">
        <v>1070</v>
      </c>
      <c r="G49" s="106">
        <v>1883</v>
      </c>
      <c r="H49" s="106">
        <v>4562</v>
      </c>
    </row>
    <row r="50" spans="1:8">
      <c r="A50" s="107" vm="2997">
        <v>45209</v>
      </c>
      <c r="B50" s="106">
        <v>4.2699999999999996</v>
      </c>
      <c r="C50" s="106">
        <v>9.84</v>
      </c>
      <c r="D50" s="106">
        <v>50.89</v>
      </c>
      <c r="E50" s="106">
        <v>453</v>
      </c>
      <c r="F50" s="106">
        <v>1079</v>
      </c>
      <c r="G50" s="106">
        <v>1897</v>
      </c>
      <c r="H50" s="106">
        <v>4530</v>
      </c>
    </row>
    <row r="51" spans="1:8">
      <c r="A51" s="107" vm="2998">
        <v>45208</v>
      </c>
      <c r="B51" s="106">
        <v>4.26</v>
      </c>
      <c r="C51" s="106">
        <v>9.9499999999999993</v>
      </c>
      <c r="D51" s="106">
        <v>52.18</v>
      </c>
      <c r="E51" s="106">
        <v>454.4</v>
      </c>
      <c r="F51" s="106">
        <v>1105</v>
      </c>
      <c r="G51" s="106">
        <v>1906</v>
      </c>
      <c r="H51" s="106">
        <v>4597</v>
      </c>
    </row>
    <row r="52" spans="1:8">
      <c r="A52" s="107" vm="2999">
        <v>45207</v>
      </c>
      <c r="B52" s="106">
        <v>4.3099999999999996</v>
      </c>
      <c r="C52" s="106">
        <v>9.57</v>
      </c>
      <c r="D52" s="106">
        <v>48.58</v>
      </c>
      <c r="E52" s="106">
        <v>447.8</v>
      </c>
      <c r="F52" s="106">
        <v>1119</v>
      </c>
      <c r="G52" s="106">
        <v>1890</v>
      </c>
      <c r="H52" s="106">
        <v>4619</v>
      </c>
    </row>
    <row r="53" spans="1:8">
      <c r="A53" s="107" vm="3000">
        <v>45206</v>
      </c>
      <c r="B53" s="106">
        <v>4.21</v>
      </c>
      <c r="C53" s="106">
        <v>10.199999999999999</v>
      </c>
      <c r="D53" s="106">
        <v>52.96</v>
      </c>
      <c r="E53" s="106">
        <v>453.1</v>
      </c>
      <c r="F53" s="106">
        <v>1096</v>
      </c>
      <c r="G53" s="106">
        <v>1909</v>
      </c>
      <c r="H53" s="106">
        <v>4674</v>
      </c>
    </row>
    <row r="54" spans="1:8">
      <c r="A54" s="107" vm="3001">
        <v>45205</v>
      </c>
      <c r="B54" s="106">
        <v>4.25</v>
      </c>
      <c r="C54" s="106">
        <v>9.57</v>
      </c>
      <c r="D54" s="106">
        <v>48.13</v>
      </c>
      <c r="E54" s="106">
        <v>431.1</v>
      </c>
      <c r="F54" s="106">
        <v>1120</v>
      </c>
      <c r="G54" s="106">
        <v>1895</v>
      </c>
      <c r="H54" s="106">
        <v>4615</v>
      </c>
    </row>
    <row r="55" spans="1:8">
      <c r="A55" s="107" vm="3002">
        <v>45204</v>
      </c>
      <c r="B55" s="106">
        <v>4.3600000000000003</v>
      </c>
      <c r="C55" s="106">
        <v>9.94</v>
      </c>
      <c r="D55" s="106">
        <v>52.76</v>
      </c>
      <c r="E55" s="106">
        <v>462.9</v>
      </c>
      <c r="F55" s="106">
        <v>1213</v>
      </c>
      <c r="G55" s="106">
        <v>1909</v>
      </c>
      <c r="H55" s="106">
        <v>4839</v>
      </c>
    </row>
    <row r="56" spans="1:8">
      <c r="A56" s="107" vm="3003">
        <v>45203</v>
      </c>
      <c r="B56" s="106">
        <v>4.04</v>
      </c>
      <c r="C56" s="106">
        <v>9.19</v>
      </c>
      <c r="D56" s="106">
        <v>51.06</v>
      </c>
      <c r="E56" s="106">
        <v>450</v>
      </c>
      <c r="F56" s="106">
        <v>1198</v>
      </c>
      <c r="G56" s="106">
        <v>1873</v>
      </c>
      <c r="H56" s="106">
        <v>4592</v>
      </c>
    </row>
    <row r="57" spans="1:8">
      <c r="A57" s="107" vm="3004">
        <v>45202</v>
      </c>
      <c r="B57" s="106">
        <v>4.3</v>
      </c>
      <c r="C57" s="106">
        <v>9.4499999999999993</v>
      </c>
      <c r="D57" s="106">
        <v>52.82</v>
      </c>
      <c r="E57" s="106">
        <v>442.6</v>
      </c>
      <c r="F57" s="106">
        <v>1198</v>
      </c>
      <c r="G57" s="106">
        <v>1900</v>
      </c>
      <c r="H57" s="106">
        <v>4986</v>
      </c>
    </row>
    <row r="58" spans="1:8">
      <c r="A58" s="107" vm="3005">
        <v>45201</v>
      </c>
      <c r="B58" s="106">
        <v>4.25</v>
      </c>
      <c r="C58" s="106">
        <v>9.7200000000000006</v>
      </c>
      <c r="D58" s="106">
        <v>52.94</v>
      </c>
      <c r="E58" s="106">
        <v>454.7</v>
      </c>
      <c r="F58" s="106">
        <v>1209</v>
      </c>
      <c r="G58" s="106">
        <v>1985</v>
      </c>
      <c r="H58" s="106">
        <v>5000</v>
      </c>
    </row>
    <row r="59" spans="1:8">
      <c r="A59" s="107" vm="3006">
        <v>45200</v>
      </c>
      <c r="B59" s="106">
        <v>4.28</v>
      </c>
      <c r="C59" s="106">
        <v>9.9700000000000006</v>
      </c>
      <c r="D59" s="106">
        <v>52.89</v>
      </c>
      <c r="E59" s="106">
        <v>464.9</v>
      </c>
      <c r="F59" s="106">
        <v>1197</v>
      </c>
      <c r="G59" s="106">
        <v>1900</v>
      </c>
      <c r="H59" s="106">
        <v>5016</v>
      </c>
    </row>
    <row r="60" spans="1:8">
      <c r="A60" s="107" vm="3007">
        <v>45199</v>
      </c>
      <c r="B60" s="106">
        <v>4.26</v>
      </c>
      <c r="C60" s="106">
        <v>9.98</v>
      </c>
      <c r="D60" s="106">
        <v>52.98</v>
      </c>
      <c r="E60" s="106">
        <v>469.5</v>
      </c>
      <c r="F60" s="106">
        <v>1201</v>
      </c>
      <c r="G60" s="106">
        <v>1900</v>
      </c>
      <c r="H60" s="106">
        <v>5034</v>
      </c>
    </row>
    <row r="61" spans="1:8">
      <c r="A61" s="107" vm="3008">
        <v>45198</v>
      </c>
      <c r="B61" s="106">
        <v>4.28</v>
      </c>
      <c r="C61" s="106">
        <v>9.75</v>
      </c>
      <c r="D61" s="106">
        <v>52.93</v>
      </c>
      <c r="E61" s="106">
        <v>450</v>
      </c>
      <c r="F61" s="106">
        <v>1200</v>
      </c>
      <c r="G61" s="106">
        <v>1906</v>
      </c>
      <c r="H61" s="106">
        <v>5032</v>
      </c>
    </row>
    <row r="62" spans="1:8">
      <c r="A62" s="107" vm="3009">
        <v>45197</v>
      </c>
      <c r="B62" s="106">
        <v>4.3600000000000003</v>
      </c>
      <c r="C62" s="106">
        <v>9.9600000000000009</v>
      </c>
      <c r="D62" s="106">
        <v>53.13</v>
      </c>
      <c r="E62" s="106">
        <v>451</v>
      </c>
      <c r="F62" s="106">
        <v>1237</v>
      </c>
      <c r="G62" s="106">
        <v>1937</v>
      </c>
      <c r="H62" s="106">
        <v>5075</v>
      </c>
    </row>
    <row r="63" spans="1:8">
      <c r="A63" s="107" vm="3010">
        <v>45196</v>
      </c>
      <c r="B63" s="106">
        <v>4.28</v>
      </c>
      <c r="C63" s="106">
        <v>10.08</v>
      </c>
      <c r="D63" s="106">
        <v>53.46</v>
      </c>
      <c r="E63" s="106">
        <v>449.7</v>
      </c>
      <c r="F63" s="106">
        <v>1222</v>
      </c>
      <c r="G63" s="106">
        <v>1985</v>
      </c>
      <c r="H63" s="106">
        <v>5080</v>
      </c>
    </row>
    <row r="64" spans="1:8">
      <c r="A64" s="107" vm="3011">
        <v>45195</v>
      </c>
      <c r="B64" s="106">
        <v>4.25</v>
      </c>
      <c r="C64" s="106">
        <v>9.91</v>
      </c>
      <c r="D64" s="106">
        <v>52.93</v>
      </c>
      <c r="E64" s="106">
        <v>450.8</v>
      </c>
      <c r="F64" s="106">
        <v>1216</v>
      </c>
      <c r="G64" s="106">
        <v>2000</v>
      </c>
      <c r="H64" s="106">
        <v>5093</v>
      </c>
    </row>
    <row r="65" spans="1:8">
      <c r="A65" s="107" vm="3012">
        <v>45194</v>
      </c>
      <c r="B65" s="106">
        <v>4.21</v>
      </c>
      <c r="C65" s="106">
        <v>9.3800000000000008</v>
      </c>
      <c r="D65" s="106">
        <v>50.31</v>
      </c>
      <c r="E65" s="106">
        <v>446.7</v>
      </c>
      <c r="F65" s="106">
        <v>1226</v>
      </c>
      <c r="G65" s="106">
        <v>2012</v>
      </c>
      <c r="H65" s="106">
        <v>5112</v>
      </c>
    </row>
    <row r="66" spans="1:8">
      <c r="A66" s="107" vm="3013">
        <v>45193</v>
      </c>
      <c r="B66" s="106">
        <v>4.2300000000000004</v>
      </c>
      <c r="C66" s="106">
        <v>9.25</v>
      </c>
      <c r="D66" s="106">
        <v>52.97</v>
      </c>
      <c r="E66" s="106">
        <v>447.9</v>
      </c>
      <c r="F66" s="106">
        <v>1225</v>
      </c>
      <c r="G66" s="106">
        <v>2016</v>
      </c>
      <c r="H66" s="106">
        <v>5108</v>
      </c>
    </row>
    <row r="67" spans="1:8">
      <c r="A67" s="107" vm="3014">
        <v>45192</v>
      </c>
      <c r="B67" s="106">
        <v>4.2</v>
      </c>
      <c r="C67" s="106">
        <v>9.8699999999999992</v>
      </c>
      <c r="D67" s="106">
        <v>52.76</v>
      </c>
      <c r="E67" s="106">
        <v>452.8</v>
      </c>
      <c r="F67" s="106">
        <v>1228</v>
      </c>
      <c r="G67" s="106">
        <v>2020</v>
      </c>
      <c r="H67" s="106">
        <v>5127</v>
      </c>
    </row>
    <row r="68" spans="1:8">
      <c r="A68" s="107" vm="3015">
        <v>45191</v>
      </c>
      <c r="B68" s="106">
        <v>4.22</v>
      </c>
      <c r="C68" s="106">
        <v>9.91</v>
      </c>
      <c r="D68" s="106">
        <v>52.93</v>
      </c>
      <c r="E68" s="106">
        <v>452.5</v>
      </c>
      <c r="F68" s="106">
        <v>1262</v>
      </c>
      <c r="G68" s="106">
        <v>2027</v>
      </c>
      <c r="H68" s="106">
        <v>5130</v>
      </c>
    </row>
    <row r="69" spans="1:8">
      <c r="A69" s="107" vm="3016">
        <v>45190</v>
      </c>
      <c r="B69" s="106">
        <v>4.28</v>
      </c>
      <c r="C69" s="106">
        <v>9.83</v>
      </c>
      <c r="D69" s="106">
        <v>50.31</v>
      </c>
      <c r="E69" s="106">
        <v>436</v>
      </c>
      <c r="F69" s="106">
        <v>1255</v>
      </c>
      <c r="G69" s="106">
        <v>1926</v>
      </c>
      <c r="H69" s="106">
        <v>5140</v>
      </c>
    </row>
    <row r="70" spans="1:8">
      <c r="A70" s="107" vm="3017">
        <v>45189</v>
      </c>
      <c r="B70" s="106">
        <v>4.49</v>
      </c>
      <c r="C70" s="106">
        <v>10.039999999999999</v>
      </c>
      <c r="D70" s="106">
        <v>50</v>
      </c>
      <c r="E70" s="106">
        <v>457.1</v>
      </c>
      <c r="F70" s="106">
        <v>1259</v>
      </c>
      <c r="G70" s="106">
        <v>2035</v>
      </c>
      <c r="H70" s="106">
        <v>5098</v>
      </c>
    </row>
    <row r="71" spans="1:8">
      <c r="A71" s="107" vm="3018">
        <v>45188</v>
      </c>
      <c r="B71" s="106">
        <v>4.45</v>
      </c>
      <c r="C71" s="106">
        <v>10.24</v>
      </c>
      <c r="D71" s="106">
        <v>48.5</v>
      </c>
      <c r="E71" s="106">
        <v>467.8</v>
      </c>
      <c r="F71" s="106">
        <v>1251</v>
      </c>
      <c r="G71" s="106">
        <v>1997</v>
      </c>
      <c r="H71" s="106">
        <v>5174</v>
      </c>
    </row>
    <row r="72" spans="1:8">
      <c r="A72" s="107" vm="3019">
        <v>45187</v>
      </c>
      <c r="B72" s="106">
        <v>4.3600000000000003</v>
      </c>
      <c r="C72" s="106">
        <v>10.09</v>
      </c>
      <c r="D72" s="106">
        <v>49.47</v>
      </c>
      <c r="E72" s="106">
        <v>473.2</v>
      </c>
      <c r="F72" s="106">
        <v>1247</v>
      </c>
      <c r="G72" s="106">
        <v>2030</v>
      </c>
      <c r="H72" s="106">
        <v>5050</v>
      </c>
    </row>
    <row r="73" spans="1:8">
      <c r="A73" s="107" vm="3020">
        <v>45186</v>
      </c>
      <c r="B73" s="106">
        <v>4.3899999999999997</v>
      </c>
      <c r="C73" s="106">
        <v>10.16</v>
      </c>
      <c r="D73" s="106">
        <v>49.28</v>
      </c>
      <c r="E73" s="106">
        <v>469</v>
      </c>
      <c r="F73" s="106">
        <v>1245</v>
      </c>
      <c r="G73" s="106">
        <v>2091</v>
      </c>
      <c r="H73" s="106">
        <v>5196</v>
      </c>
    </row>
    <row r="74" spans="1:8">
      <c r="A74" s="107" vm="3021">
        <v>45185</v>
      </c>
      <c r="B74" s="106">
        <v>4.45</v>
      </c>
      <c r="C74" s="106">
        <v>10.35</v>
      </c>
      <c r="D74" s="106">
        <v>49</v>
      </c>
      <c r="E74" s="106">
        <v>467.1</v>
      </c>
      <c r="F74" s="106">
        <v>1258</v>
      </c>
      <c r="G74" s="106">
        <v>2096</v>
      </c>
      <c r="H74" s="106">
        <v>5150</v>
      </c>
    </row>
    <row r="75" spans="1:8">
      <c r="A75" s="107" vm="3022">
        <v>45184</v>
      </c>
      <c r="B75" s="106">
        <v>4.38</v>
      </c>
      <c r="C75" s="106">
        <v>10.36</v>
      </c>
      <c r="D75" s="106">
        <v>49.07</v>
      </c>
      <c r="E75" s="106">
        <v>466.9</v>
      </c>
      <c r="F75" s="106">
        <v>1273</v>
      </c>
      <c r="G75" s="106">
        <v>2098</v>
      </c>
      <c r="H75" s="106">
        <v>5089</v>
      </c>
    </row>
    <row r="76" spans="1:8">
      <c r="A76" s="107" vm="3023">
        <v>45183</v>
      </c>
      <c r="B76" s="106">
        <v>4.3499999999999996</v>
      </c>
      <c r="C76" s="106">
        <v>10.37</v>
      </c>
      <c r="D76" s="106">
        <v>49.42</v>
      </c>
      <c r="E76" s="106">
        <v>468.4</v>
      </c>
      <c r="F76" s="106">
        <v>1282</v>
      </c>
      <c r="G76" s="106">
        <v>2102</v>
      </c>
      <c r="H76" s="106">
        <v>5067</v>
      </c>
    </row>
    <row r="77" spans="1:8">
      <c r="A77" s="107" vm="3024">
        <v>45182</v>
      </c>
      <c r="B77" s="106">
        <v>4.12</v>
      </c>
      <c r="C77" s="106">
        <v>10.14</v>
      </c>
      <c r="D77" s="106">
        <v>50</v>
      </c>
      <c r="E77" s="106">
        <v>471.9</v>
      </c>
      <c r="F77" s="106">
        <v>1287</v>
      </c>
      <c r="G77" s="106">
        <v>2121</v>
      </c>
      <c r="H77" s="106">
        <v>5040</v>
      </c>
    </row>
    <row r="78" spans="1:8">
      <c r="A78" s="107" vm="3025">
        <v>45181</v>
      </c>
      <c r="B78" s="106">
        <v>4.3099999999999996</v>
      </c>
      <c r="C78" s="106">
        <v>10.46</v>
      </c>
      <c r="D78" s="106">
        <v>48.17</v>
      </c>
      <c r="E78" s="106">
        <v>463.6</v>
      </c>
      <c r="F78" s="106">
        <v>1286</v>
      </c>
      <c r="G78" s="106">
        <v>2169</v>
      </c>
      <c r="H78" s="106">
        <v>5034</v>
      </c>
    </row>
    <row r="79" spans="1:8">
      <c r="A79" s="107" vm="3026">
        <v>45180</v>
      </c>
      <c r="B79" s="106">
        <v>4.28</v>
      </c>
      <c r="C79" s="106">
        <v>10.47</v>
      </c>
      <c r="D79" s="106">
        <v>49.46</v>
      </c>
      <c r="E79" s="106">
        <v>486.4</v>
      </c>
      <c r="F79" s="106">
        <v>1296</v>
      </c>
      <c r="G79" s="106">
        <v>2090</v>
      </c>
      <c r="H79" s="106">
        <v>5036</v>
      </c>
    </row>
    <row r="80" spans="1:8">
      <c r="A80" s="107" vm="3027">
        <v>45179</v>
      </c>
      <c r="B80" s="106">
        <v>4.28</v>
      </c>
      <c r="C80" s="106">
        <v>10.34</v>
      </c>
      <c r="D80" s="106">
        <v>49.46</v>
      </c>
      <c r="E80" s="106">
        <v>486.6</v>
      </c>
      <c r="F80" s="106">
        <v>1316</v>
      </c>
      <c r="G80" s="106">
        <v>2060</v>
      </c>
      <c r="H80" s="106">
        <v>5041</v>
      </c>
    </row>
    <row r="81" spans="1:8">
      <c r="A81" s="107" vm="3028">
        <v>45178</v>
      </c>
      <c r="B81" s="106">
        <v>4.34</v>
      </c>
      <c r="C81" s="106">
        <v>10.38</v>
      </c>
      <c r="D81" s="106">
        <v>49</v>
      </c>
      <c r="E81" s="106">
        <v>484.3</v>
      </c>
      <c r="F81" s="106">
        <v>1296</v>
      </c>
      <c r="G81" s="106">
        <v>2064</v>
      </c>
      <c r="H81" s="106">
        <v>5050</v>
      </c>
    </row>
    <row r="82" spans="1:8">
      <c r="A82" s="107" vm="3029">
        <v>45177</v>
      </c>
      <c r="B82" s="106">
        <v>4.3</v>
      </c>
      <c r="C82" s="106">
        <v>10.66</v>
      </c>
      <c r="D82" s="106">
        <v>50.1</v>
      </c>
      <c r="E82" s="106">
        <v>472</v>
      </c>
      <c r="F82" s="106">
        <v>1209</v>
      </c>
      <c r="G82" s="106">
        <v>2119</v>
      </c>
      <c r="H82" s="106">
        <v>5067</v>
      </c>
    </row>
    <row r="83" spans="1:8">
      <c r="A83" s="107" vm="3030">
        <v>45176</v>
      </c>
      <c r="B83" s="106">
        <v>4.32</v>
      </c>
      <c r="C83" s="106">
        <v>10.3</v>
      </c>
      <c r="D83" s="106">
        <v>50.24</v>
      </c>
      <c r="E83" s="106">
        <v>484.8</v>
      </c>
      <c r="F83" s="106">
        <v>1210</v>
      </c>
      <c r="G83" s="106">
        <v>2096</v>
      </c>
      <c r="H83" s="106">
        <v>4999</v>
      </c>
    </row>
    <row r="84" spans="1:8">
      <c r="A84" s="107" vm="3031">
        <v>45175</v>
      </c>
      <c r="B84" s="106">
        <v>4.3099999999999996</v>
      </c>
      <c r="C84" s="106">
        <v>10.3</v>
      </c>
      <c r="D84" s="106">
        <v>50.25</v>
      </c>
      <c r="E84" s="106">
        <v>479.8</v>
      </c>
      <c r="F84" s="106">
        <v>1210</v>
      </c>
      <c r="G84" s="106">
        <v>2092</v>
      </c>
      <c r="H84" s="106">
        <v>5023</v>
      </c>
    </row>
    <row r="85" spans="1:8">
      <c r="A85" s="107" vm="3032">
        <v>45174</v>
      </c>
      <c r="B85" s="106">
        <v>4.3</v>
      </c>
      <c r="C85" s="106">
        <v>10.82</v>
      </c>
      <c r="D85" s="106">
        <v>50.26</v>
      </c>
      <c r="E85" s="106">
        <v>481.5</v>
      </c>
      <c r="F85" s="106">
        <v>1254</v>
      </c>
      <c r="G85" s="106">
        <v>2169</v>
      </c>
      <c r="H85" s="106">
        <v>5189</v>
      </c>
    </row>
    <row r="86" spans="1:8">
      <c r="A86" s="107" vm="3033">
        <v>45173</v>
      </c>
      <c r="B86" s="106">
        <v>4.3</v>
      </c>
      <c r="C86" s="106">
        <v>10.7</v>
      </c>
      <c r="D86" s="106">
        <v>50.54</v>
      </c>
      <c r="E86" s="106">
        <v>495</v>
      </c>
      <c r="F86" s="106">
        <v>1263</v>
      </c>
      <c r="G86" s="106">
        <v>2197</v>
      </c>
      <c r="H86" s="106">
        <v>5250</v>
      </c>
    </row>
    <row r="87" spans="1:8">
      <c r="A87" s="107" vm="3034">
        <v>45172</v>
      </c>
      <c r="B87" s="106">
        <v>4.3499999999999996</v>
      </c>
      <c r="C87" s="106">
        <v>11.02</v>
      </c>
      <c r="D87" s="106">
        <v>50.42</v>
      </c>
      <c r="E87" s="106">
        <v>496.9</v>
      </c>
      <c r="F87" s="106">
        <v>1261</v>
      </c>
      <c r="G87" s="106">
        <v>2198</v>
      </c>
      <c r="H87" s="106">
        <v>5215</v>
      </c>
    </row>
    <row r="88" spans="1:8">
      <c r="A88" s="107" vm="3035">
        <v>45169</v>
      </c>
      <c r="B88" s="106">
        <v>4.49</v>
      </c>
      <c r="C88" s="106">
        <v>11.03</v>
      </c>
      <c r="D88" s="106">
        <v>49.54</v>
      </c>
      <c r="E88" s="106">
        <v>499.9</v>
      </c>
      <c r="F88" s="106">
        <v>1232</v>
      </c>
      <c r="G88" s="106">
        <v>2149</v>
      </c>
      <c r="H88" s="106">
        <v>5100</v>
      </c>
    </row>
    <row r="89" spans="1:8">
      <c r="A89" s="107" vm="3036">
        <v>45168</v>
      </c>
      <c r="B89" s="106">
        <v>4.13</v>
      </c>
      <c r="C89" s="106">
        <v>10.66</v>
      </c>
      <c r="D89" s="106">
        <v>49.25</v>
      </c>
      <c r="E89" s="106">
        <v>481.5</v>
      </c>
      <c r="F89" s="106">
        <v>1266</v>
      </c>
      <c r="G89" s="106">
        <v>2037</v>
      </c>
      <c r="H89" s="106">
        <v>5200</v>
      </c>
    </row>
    <row r="90" spans="1:8">
      <c r="A90" s="107" vm="3037">
        <v>45167</v>
      </c>
      <c r="B90" s="106">
        <v>4.29</v>
      </c>
      <c r="C90" s="106">
        <v>10.7</v>
      </c>
      <c r="D90" s="106">
        <v>49.47</v>
      </c>
      <c r="E90" s="106">
        <v>482.6</v>
      </c>
      <c r="F90" s="106">
        <v>1283</v>
      </c>
      <c r="G90" s="106">
        <v>2210</v>
      </c>
      <c r="H90" s="106">
        <v>5198</v>
      </c>
    </row>
    <row r="91" spans="1:8">
      <c r="A91" s="107" vm="3038">
        <v>45166</v>
      </c>
      <c r="B91" s="106">
        <v>4.34</v>
      </c>
      <c r="C91" s="106">
        <v>10.3</v>
      </c>
      <c r="D91" s="106">
        <v>49.5</v>
      </c>
      <c r="E91" s="106">
        <v>480</v>
      </c>
      <c r="F91" s="106">
        <v>1091</v>
      </c>
      <c r="G91" s="106">
        <v>2096</v>
      </c>
      <c r="H91" s="106">
        <v>5150</v>
      </c>
    </row>
    <row r="92" spans="1:8">
      <c r="A92" s="107" vm="3039">
        <v>45165</v>
      </c>
      <c r="B92" s="106">
        <v>4.51</v>
      </c>
      <c r="C92" s="106">
        <v>10.8</v>
      </c>
      <c r="D92" s="106">
        <v>49.95</v>
      </c>
      <c r="E92" s="106">
        <v>487.7</v>
      </c>
      <c r="F92" s="106">
        <v>998.9</v>
      </c>
      <c r="G92" s="106">
        <v>2150</v>
      </c>
      <c r="H92" s="106">
        <v>5146</v>
      </c>
    </row>
    <row r="93" spans="1:8">
      <c r="A93" s="107" vm="3040">
        <v>45164</v>
      </c>
      <c r="B93" s="106">
        <v>4.45</v>
      </c>
      <c r="C93" s="106">
        <v>11.33</v>
      </c>
      <c r="D93" s="106">
        <v>50.43</v>
      </c>
      <c r="E93" s="106">
        <v>492.9</v>
      </c>
      <c r="F93" s="106">
        <v>997.9</v>
      </c>
      <c r="G93" s="106">
        <v>2138</v>
      </c>
      <c r="H93" s="106">
        <v>5238</v>
      </c>
    </row>
    <row r="94" spans="1:8">
      <c r="A94" s="107" vm="3041">
        <v>45163</v>
      </c>
      <c r="B94" s="106">
        <v>4.34</v>
      </c>
      <c r="C94" s="106">
        <v>11.18</v>
      </c>
      <c r="D94" s="106">
        <v>50.13</v>
      </c>
      <c r="E94" s="106">
        <v>474.9</v>
      </c>
      <c r="F94" s="106">
        <v>995.7</v>
      </c>
      <c r="G94" s="106">
        <v>2152</v>
      </c>
      <c r="H94" s="106">
        <v>5114</v>
      </c>
    </row>
    <row r="95" spans="1:8">
      <c r="A95" s="107" vm="3042">
        <v>45162</v>
      </c>
      <c r="B95" s="106">
        <v>4.34</v>
      </c>
      <c r="C95" s="106">
        <v>11.29</v>
      </c>
      <c r="D95" s="106">
        <v>50.32</v>
      </c>
      <c r="E95" s="106">
        <v>495.1</v>
      </c>
      <c r="F95" s="106">
        <v>987.8</v>
      </c>
      <c r="G95" s="106">
        <v>2097</v>
      </c>
      <c r="H95" s="106">
        <v>5291</v>
      </c>
    </row>
    <row r="96" spans="1:8">
      <c r="A96" s="107" vm="3043">
        <v>45161</v>
      </c>
      <c r="B96" s="106">
        <v>4.2699999999999996</v>
      </c>
      <c r="C96" s="106">
        <v>10.45</v>
      </c>
      <c r="D96" s="106">
        <v>47.14</v>
      </c>
      <c r="E96" s="106">
        <v>498.7</v>
      </c>
      <c r="F96" s="106">
        <v>987.5</v>
      </c>
      <c r="G96" s="106">
        <v>2063</v>
      </c>
      <c r="H96" s="106">
        <v>5371</v>
      </c>
    </row>
    <row r="97" spans="1:8">
      <c r="A97" s="107" vm="3044">
        <v>45160</v>
      </c>
      <c r="B97" s="106">
        <v>4.26</v>
      </c>
      <c r="C97" s="106">
        <v>10.77</v>
      </c>
      <c r="D97" s="106">
        <v>48.29</v>
      </c>
      <c r="E97" s="106">
        <v>493.5</v>
      </c>
      <c r="F97" s="106">
        <v>984.6</v>
      </c>
      <c r="G97" s="106">
        <v>2084</v>
      </c>
      <c r="H97" s="106">
        <v>5387</v>
      </c>
    </row>
    <row r="98" spans="1:8">
      <c r="A98" s="107" vm="3045">
        <v>45159</v>
      </c>
      <c r="B98" s="106">
        <v>4.29</v>
      </c>
      <c r="C98" s="106">
        <v>11.36</v>
      </c>
      <c r="D98" s="106">
        <v>50.67</v>
      </c>
      <c r="E98" s="106">
        <v>505.3</v>
      </c>
      <c r="F98" s="106">
        <v>883.1</v>
      </c>
      <c r="G98" s="106">
        <v>2050</v>
      </c>
      <c r="H98" s="106">
        <v>5408</v>
      </c>
    </row>
    <row r="99" spans="1:8">
      <c r="A99" s="107" vm="3046">
        <v>45158</v>
      </c>
      <c r="B99" s="106">
        <v>4.29</v>
      </c>
      <c r="C99" s="106">
        <v>11.28</v>
      </c>
      <c r="D99" s="106">
        <v>49.99</v>
      </c>
      <c r="E99" s="106">
        <v>488.2</v>
      </c>
      <c r="F99" s="106">
        <v>974.3</v>
      </c>
      <c r="G99" s="106">
        <v>2169</v>
      </c>
      <c r="H99" s="106">
        <v>5534</v>
      </c>
    </row>
    <row r="100" spans="1:8">
      <c r="A100" s="107" vm="3047">
        <v>45157</v>
      </c>
      <c r="B100" s="106">
        <v>4.29</v>
      </c>
      <c r="C100" s="106">
        <v>11.26</v>
      </c>
      <c r="D100" s="106">
        <v>50.71</v>
      </c>
      <c r="E100" s="106">
        <v>504</v>
      </c>
      <c r="F100" s="106">
        <v>999.2</v>
      </c>
      <c r="G100" s="106">
        <v>2221</v>
      </c>
      <c r="H100" s="106">
        <v>5680</v>
      </c>
    </row>
    <row r="101" spans="1:8">
      <c r="A101" s="107" vm="3048">
        <v>45156</v>
      </c>
      <c r="B101" s="106">
        <v>4.33</v>
      </c>
      <c r="C101" s="106">
        <v>11.49</v>
      </c>
      <c r="D101" s="106">
        <v>50.99</v>
      </c>
      <c r="E101" s="106">
        <v>509.7</v>
      </c>
      <c r="F101" s="106">
        <v>999.7</v>
      </c>
      <c r="G101" s="106">
        <v>2243</v>
      </c>
      <c r="H101" s="106">
        <v>5684</v>
      </c>
    </row>
    <row r="102" spans="1:8">
      <c r="A102" s="107" vm="3049">
        <v>45155</v>
      </c>
      <c r="B102" s="106">
        <v>4.3899999999999997</v>
      </c>
      <c r="C102" s="106">
        <v>11.55</v>
      </c>
      <c r="D102" s="106">
        <v>50.63</v>
      </c>
      <c r="E102" s="106">
        <v>504.5</v>
      </c>
      <c r="F102" s="106">
        <v>1004</v>
      </c>
      <c r="G102" s="106">
        <v>2249</v>
      </c>
      <c r="H102" s="106">
        <v>5554</v>
      </c>
    </row>
    <row r="103" spans="1:8">
      <c r="A103" s="107" vm="3050">
        <v>45154</v>
      </c>
      <c r="B103" s="106">
        <v>4.34</v>
      </c>
      <c r="C103" s="106">
        <v>11.44</v>
      </c>
      <c r="D103" s="106">
        <v>50.98</v>
      </c>
      <c r="E103" s="106">
        <v>503.3</v>
      </c>
      <c r="F103" s="106">
        <v>1000</v>
      </c>
      <c r="G103" s="106">
        <v>2255</v>
      </c>
      <c r="H103" s="106">
        <v>5497</v>
      </c>
    </row>
    <row r="104" spans="1:8">
      <c r="A104" s="107" vm="3051">
        <v>45153</v>
      </c>
      <c r="B104" s="106">
        <v>4.3899999999999997</v>
      </c>
      <c r="C104" s="106">
        <v>10.99</v>
      </c>
      <c r="D104" s="106">
        <v>50.95</v>
      </c>
      <c r="E104" s="106">
        <v>504.4</v>
      </c>
      <c r="F104" s="106">
        <v>999.9</v>
      </c>
      <c r="G104" s="106">
        <v>2249</v>
      </c>
      <c r="H104" s="106">
        <v>5398</v>
      </c>
    </row>
    <row r="105" spans="1:8">
      <c r="A105" s="107" vm="3052">
        <v>45152</v>
      </c>
      <c r="B105" s="106">
        <v>4.54</v>
      </c>
      <c r="C105" s="106">
        <v>11.32</v>
      </c>
      <c r="D105" s="106">
        <v>49.15</v>
      </c>
      <c r="E105" s="106">
        <v>512.9</v>
      </c>
      <c r="F105" s="106">
        <v>1005</v>
      </c>
      <c r="G105" s="106">
        <v>2245</v>
      </c>
      <c r="H105" s="106">
        <v>5351</v>
      </c>
    </row>
    <row r="106" spans="1:8">
      <c r="A106" s="107" vm="3053">
        <v>45151</v>
      </c>
      <c r="B106" s="106">
        <v>4.53</v>
      </c>
      <c r="C106" s="106">
        <v>11.3</v>
      </c>
      <c r="D106" s="106">
        <v>51.31</v>
      </c>
      <c r="E106" s="106">
        <v>512</v>
      </c>
      <c r="F106" s="106">
        <v>1013</v>
      </c>
      <c r="G106" s="106">
        <v>2257</v>
      </c>
      <c r="H106" s="106">
        <v>5273</v>
      </c>
    </row>
    <row r="107" spans="1:8">
      <c r="A107" s="107" vm="3054">
        <v>45150</v>
      </c>
      <c r="B107" s="106">
        <v>4.4000000000000004</v>
      </c>
      <c r="C107" s="106">
        <v>11.09</v>
      </c>
      <c r="D107" s="106">
        <v>51.28</v>
      </c>
      <c r="E107" s="106">
        <v>490.9</v>
      </c>
      <c r="F107" s="106">
        <v>1019</v>
      </c>
      <c r="G107" s="106">
        <v>2249</v>
      </c>
      <c r="H107" s="106">
        <v>5267</v>
      </c>
    </row>
    <row r="108" spans="1:8">
      <c r="A108" s="107" vm="3055">
        <v>45149</v>
      </c>
      <c r="B108" s="106">
        <v>4.2</v>
      </c>
      <c r="C108" s="106">
        <v>11.14</v>
      </c>
      <c r="D108" s="106">
        <v>50.69</v>
      </c>
      <c r="E108" s="106">
        <v>489.5</v>
      </c>
      <c r="F108" s="106">
        <v>1022</v>
      </c>
      <c r="G108" s="106">
        <v>2270</v>
      </c>
      <c r="H108" s="106">
        <v>5206</v>
      </c>
    </row>
    <row r="109" spans="1:8">
      <c r="A109" s="107" vm="3056">
        <v>45148</v>
      </c>
      <c r="B109" s="106">
        <v>4.18</v>
      </c>
      <c r="C109" s="106">
        <v>11.21</v>
      </c>
      <c r="D109" s="106">
        <v>50.92</v>
      </c>
      <c r="E109" s="106">
        <v>489.2</v>
      </c>
      <c r="F109" s="106">
        <v>1030</v>
      </c>
      <c r="G109" s="106">
        <v>2294</v>
      </c>
      <c r="H109" s="106">
        <v>5198</v>
      </c>
    </row>
    <row r="110" spans="1:8">
      <c r="A110" s="107" vm="3057">
        <v>45147</v>
      </c>
      <c r="B110" s="106">
        <v>4.13</v>
      </c>
      <c r="C110" s="106">
        <v>11.21</v>
      </c>
      <c r="D110" s="106">
        <v>49.2</v>
      </c>
      <c r="E110" s="106">
        <v>487</v>
      </c>
      <c r="F110" s="106">
        <v>1007</v>
      </c>
      <c r="G110" s="106">
        <v>2215</v>
      </c>
      <c r="H110" s="106">
        <v>5190</v>
      </c>
    </row>
    <row r="111" spans="1:8">
      <c r="A111" s="107" vm="3058">
        <v>45146</v>
      </c>
      <c r="B111" s="106">
        <v>4.2</v>
      </c>
      <c r="C111" s="106">
        <v>11.78</v>
      </c>
      <c r="D111" s="106">
        <v>53.05</v>
      </c>
      <c r="E111" s="106">
        <v>500.2</v>
      </c>
      <c r="F111" s="106">
        <v>1142</v>
      </c>
      <c r="G111" s="106">
        <v>2398</v>
      </c>
      <c r="H111" s="106">
        <v>5256</v>
      </c>
    </row>
    <row r="112" spans="1:8">
      <c r="A112" s="107" vm="3059">
        <v>45145</v>
      </c>
      <c r="B112" s="106">
        <v>4.1399999999999997</v>
      </c>
      <c r="C112" s="106">
        <v>11.82</v>
      </c>
      <c r="D112" s="106">
        <v>52.99</v>
      </c>
      <c r="E112" s="106">
        <v>500.7</v>
      </c>
      <c r="F112" s="106">
        <v>1237</v>
      </c>
      <c r="G112" s="106">
        <v>2398</v>
      </c>
      <c r="H112" s="106">
        <v>5266</v>
      </c>
    </row>
    <row r="113" spans="1:8">
      <c r="A113" s="107" vm="3060">
        <v>45144</v>
      </c>
      <c r="B113" s="106">
        <v>4.2</v>
      </c>
      <c r="C113" s="106">
        <v>11.86</v>
      </c>
      <c r="D113" s="106">
        <v>52.76</v>
      </c>
      <c r="E113" s="106">
        <v>502.4</v>
      </c>
      <c r="F113" s="106">
        <v>1089</v>
      </c>
      <c r="G113" s="106">
        <v>2378</v>
      </c>
      <c r="H113" s="106">
        <v>5215</v>
      </c>
    </row>
    <row r="114" spans="1:8">
      <c r="A114" s="107" vm="3061">
        <v>45143</v>
      </c>
      <c r="B114" s="106">
        <v>4.1900000000000004</v>
      </c>
      <c r="C114" s="106">
        <v>11.84</v>
      </c>
      <c r="D114" s="106">
        <v>52.51</v>
      </c>
      <c r="E114" s="106">
        <v>498.4</v>
      </c>
      <c r="F114" s="106">
        <v>1004</v>
      </c>
      <c r="G114" s="106">
        <v>2288</v>
      </c>
      <c r="H114" s="106">
        <v>5210</v>
      </c>
    </row>
    <row r="115" spans="1:8">
      <c r="A115" s="107" vm="3062">
        <v>45142</v>
      </c>
      <c r="B115" s="106">
        <v>4.17</v>
      </c>
      <c r="C115" s="106">
        <v>11.86</v>
      </c>
      <c r="D115" s="106">
        <v>52.61</v>
      </c>
      <c r="E115" s="106">
        <v>493.7</v>
      </c>
      <c r="F115" s="106">
        <v>1004</v>
      </c>
      <c r="G115" s="106">
        <v>2291</v>
      </c>
      <c r="H115" s="106">
        <v>5226</v>
      </c>
    </row>
    <row r="116" spans="1:8">
      <c r="A116" s="107" vm="3063">
        <v>45141</v>
      </c>
      <c r="B116" s="106">
        <v>4.16</v>
      </c>
      <c r="C116" s="106">
        <v>11.92</v>
      </c>
      <c r="D116" s="106">
        <v>52.92</v>
      </c>
      <c r="E116" s="106">
        <v>487.6</v>
      </c>
      <c r="F116" s="106">
        <v>1012</v>
      </c>
      <c r="G116" s="106">
        <v>2297</v>
      </c>
      <c r="H116" s="106">
        <v>5227</v>
      </c>
    </row>
    <row r="117" spans="1:8">
      <c r="A117" s="107" vm="3064">
        <v>45140</v>
      </c>
      <c r="B117" s="106">
        <v>4.13</v>
      </c>
      <c r="C117" s="106">
        <v>11.79</v>
      </c>
      <c r="D117" s="106">
        <v>52.8</v>
      </c>
      <c r="E117" s="106">
        <v>502.3</v>
      </c>
      <c r="F117" s="106">
        <v>1016</v>
      </c>
      <c r="G117" s="106">
        <v>2199</v>
      </c>
      <c r="H117" s="106">
        <v>5185</v>
      </c>
    </row>
    <row r="118" spans="1:8">
      <c r="A118" s="107" vm="3065">
        <v>45139</v>
      </c>
      <c r="B118" s="106">
        <v>4.0999999999999996</v>
      </c>
      <c r="C118" s="106">
        <v>11.74</v>
      </c>
      <c r="D118" s="106">
        <v>52.9</v>
      </c>
      <c r="E118" s="106">
        <v>487.3</v>
      </c>
      <c r="F118" s="106">
        <v>1006</v>
      </c>
      <c r="G118" s="106">
        <v>2197</v>
      </c>
      <c r="H118" s="106">
        <v>5097</v>
      </c>
    </row>
    <row r="119" spans="1:8">
      <c r="A119" s="107" vm="3066">
        <v>45138</v>
      </c>
      <c r="B119" s="106">
        <v>4.07</v>
      </c>
      <c r="C119" s="106">
        <v>11.84</v>
      </c>
      <c r="D119" s="106">
        <v>52.8</v>
      </c>
      <c r="E119" s="106">
        <v>503.4</v>
      </c>
      <c r="F119" s="106">
        <v>999</v>
      </c>
      <c r="G119" s="106">
        <v>2177</v>
      </c>
      <c r="H119" s="106">
        <v>5165</v>
      </c>
    </row>
    <row r="120" spans="1:8">
      <c r="A120" s="107" vm="3067">
        <v>45137</v>
      </c>
      <c r="B120" s="106">
        <v>4.07</v>
      </c>
      <c r="C120" s="106">
        <v>11.26</v>
      </c>
      <c r="D120" s="106">
        <v>52</v>
      </c>
      <c r="E120" s="106">
        <v>513.1</v>
      </c>
      <c r="F120" s="106">
        <v>977.1</v>
      </c>
      <c r="G120" s="106">
        <v>2355</v>
      </c>
      <c r="H120" s="106">
        <v>5098</v>
      </c>
    </row>
    <row r="121" spans="1:8">
      <c r="A121" s="107" vm="3068">
        <v>45136</v>
      </c>
      <c r="B121" s="106">
        <v>3.99</v>
      </c>
      <c r="C121" s="106">
        <v>11.97</v>
      </c>
      <c r="D121" s="106">
        <v>51.99</v>
      </c>
      <c r="E121" s="106">
        <v>511.8</v>
      </c>
      <c r="F121" s="106">
        <v>969</v>
      </c>
      <c r="G121" s="106">
        <v>2355</v>
      </c>
      <c r="H121" s="106">
        <v>5089</v>
      </c>
    </row>
    <row r="122" spans="1:8">
      <c r="A122" s="107" vm="3069">
        <v>45135</v>
      </c>
      <c r="B122" s="106">
        <v>4.0999999999999996</v>
      </c>
      <c r="C122" s="106">
        <v>11.63</v>
      </c>
      <c r="D122" s="106">
        <v>50.99</v>
      </c>
      <c r="E122" s="106">
        <v>515</v>
      </c>
      <c r="F122" s="106">
        <v>967.7</v>
      </c>
      <c r="G122" s="106">
        <v>2389</v>
      </c>
      <c r="H122" s="106">
        <v>5071</v>
      </c>
    </row>
    <row r="123" spans="1:8">
      <c r="A123" s="107" vm="3070">
        <v>45134</v>
      </c>
      <c r="B123" s="106">
        <v>4.1500000000000004</v>
      </c>
      <c r="C123" s="106">
        <v>11.79</v>
      </c>
      <c r="D123" s="106">
        <v>52.52</v>
      </c>
      <c r="E123" s="106">
        <v>508.8</v>
      </c>
      <c r="F123" s="106">
        <v>967.9</v>
      </c>
      <c r="G123" s="106">
        <v>2400</v>
      </c>
      <c r="H123" s="106">
        <v>4904</v>
      </c>
    </row>
    <row r="124" spans="1:8">
      <c r="A124" s="107" vm="3071">
        <v>45133</v>
      </c>
      <c r="B124" s="106">
        <v>4.1500000000000004</v>
      </c>
      <c r="C124" s="106">
        <v>12.01</v>
      </c>
      <c r="D124" s="106">
        <v>51.77</v>
      </c>
      <c r="E124" s="106">
        <v>526</v>
      </c>
      <c r="F124" s="106">
        <v>967.9</v>
      </c>
      <c r="G124" s="106">
        <v>2439</v>
      </c>
      <c r="H124" s="106">
        <v>5068</v>
      </c>
    </row>
    <row r="125" spans="1:8">
      <c r="A125" s="107" vm="3072">
        <v>45132</v>
      </c>
      <c r="B125" s="106">
        <v>4.07</v>
      </c>
      <c r="C125" s="106">
        <v>12.07</v>
      </c>
      <c r="D125" s="106">
        <v>53.49</v>
      </c>
      <c r="E125" s="106">
        <v>514.79999999999995</v>
      </c>
      <c r="F125" s="106">
        <v>969.9</v>
      </c>
      <c r="G125" s="106">
        <v>2440</v>
      </c>
      <c r="H125" s="106">
        <v>4992</v>
      </c>
    </row>
    <row r="126" spans="1:8">
      <c r="A126" s="107" vm="3073">
        <v>45131</v>
      </c>
      <c r="B126" s="106">
        <v>4.08</v>
      </c>
      <c r="C126" s="106">
        <v>12.1</v>
      </c>
      <c r="D126" s="106">
        <v>51.94</v>
      </c>
      <c r="E126" s="106">
        <v>516.9</v>
      </c>
      <c r="F126" s="106">
        <v>971.3</v>
      </c>
      <c r="G126" s="106">
        <v>2579</v>
      </c>
      <c r="H126" s="106">
        <v>5094</v>
      </c>
    </row>
    <row r="127" spans="1:8">
      <c r="A127" s="107" vm="3074">
        <v>45130</v>
      </c>
      <c r="B127" s="106">
        <v>4.09</v>
      </c>
      <c r="C127" s="106">
        <v>12.05</v>
      </c>
      <c r="D127" s="106">
        <v>53.91</v>
      </c>
      <c r="E127" s="106">
        <v>510.9</v>
      </c>
      <c r="F127" s="106">
        <v>965.1</v>
      </c>
      <c r="G127" s="106">
        <v>2499</v>
      </c>
      <c r="H127" s="106">
        <v>5099</v>
      </c>
    </row>
    <row r="128" spans="1:8">
      <c r="A128" s="107" vm="3075">
        <v>45129</v>
      </c>
      <c r="B128" s="106">
        <v>4.09</v>
      </c>
      <c r="C128" s="106">
        <v>12.18</v>
      </c>
      <c r="D128" s="106">
        <v>52.43</v>
      </c>
      <c r="E128" s="106">
        <v>520.1</v>
      </c>
      <c r="F128" s="106">
        <v>963.9</v>
      </c>
      <c r="G128" s="106">
        <v>2492</v>
      </c>
      <c r="H128" s="106">
        <v>5099</v>
      </c>
    </row>
    <row r="129" spans="1:8">
      <c r="A129" s="107" vm="3076">
        <v>45128</v>
      </c>
      <c r="B129" s="106">
        <v>4.08</v>
      </c>
      <c r="C129" s="106">
        <v>11.21</v>
      </c>
      <c r="D129" s="106">
        <v>49.72</v>
      </c>
      <c r="E129" s="106">
        <v>498.6</v>
      </c>
      <c r="F129" s="106">
        <v>963</v>
      </c>
      <c r="G129" s="106">
        <v>2476</v>
      </c>
      <c r="H129" s="106">
        <v>5110</v>
      </c>
    </row>
    <row r="130" spans="1:8">
      <c r="A130" s="107" vm="3077">
        <v>45127</v>
      </c>
      <c r="B130" s="106">
        <v>4.09</v>
      </c>
      <c r="C130" s="106">
        <v>12.41</v>
      </c>
      <c r="D130" s="106">
        <v>53.95</v>
      </c>
      <c r="E130" s="106">
        <v>520.29999999999995</v>
      </c>
      <c r="F130" s="106">
        <v>967.8</v>
      </c>
      <c r="G130" s="106">
        <v>2478</v>
      </c>
      <c r="H130" s="106">
        <v>5115</v>
      </c>
    </row>
    <row r="131" spans="1:8">
      <c r="A131" s="107" vm="3078">
        <v>45126</v>
      </c>
      <c r="B131" s="106">
        <v>4.0999999999999996</v>
      </c>
      <c r="C131" s="106">
        <v>12.16</v>
      </c>
      <c r="D131" s="106">
        <v>54.42</v>
      </c>
      <c r="E131" s="106">
        <v>534.9</v>
      </c>
      <c r="F131" s="106">
        <v>968.6</v>
      </c>
      <c r="G131" s="106">
        <v>2482</v>
      </c>
      <c r="H131" s="106">
        <v>5219</v>
      </c>
    </row>
    <row r="132" spans="1:8">
      <c r="A132" s="107" vm="3079">
        <v>45125</v>
      </c>
      <c r="B132" s="106">
        <v>4.04</v>
      </c>
      <c r="C132" s="106">
        <v>12.02</v>
      </c>
      <c r="D132" s="106">
        <v>54.48</v>
      </c>
      <c r="E132" s="106">
        <v>520.4</v>
      </c>
      <c r="F132" s="106">
        <v>968.3</v>
      </c>
      <c r="G132" s="106">
        <v>2495</v>
      </c>
      <c r="H132" s="106">
        <v>5222</v>
      </c>
    </row>
    <row r="133" spans="1:8">
      <c r="A133" s="107" vm="3080">
        <v>45124</v>
      </c>
      <c r="B133" s="106">
        <v>4.0999999999999996</v>
      </c>
      <c r="C133" s="106">
        <v>12.82</v>
      </c>
      <c r="D133" s="106">
        <v>54.43</v>
      </c>
      <c r="E133" s="106">
        <v>547.70000000000005</v>
      </c>
      <c r="F133" s="106">
        <v>971</v>
      </c>
      <c r="G133" s="106">
        <v>2498</v>
      </c>
      <c r="H133" s="106">
        <v>5295</v>
      </c>
    </row>
    <row r="134" spans="1:8">
      <c r="A134" s="107" vm="3081">
        <v>45123</v>
      </c>
      <c r="B134" s="106">
        <v>4.2</v>
      </c>
      <c r="C134" s="106">
        <v>13.28</v>
      </c>
      <c r="D134" s="106">
        <v>56.07</v>
      </c>
      <c r="E134" s="106">
        <v>530</v>
      </c>
      <c r="F134" s="106">
        <v>976.4</v>
      </c>
      <c r="G134" s="106">
        <v>2544</v>
      </c>
      <c r="H134" s="106">
        <v>5387</v>
      </c>
    </row>
    <row r="135" spans="1:8">
      <c r="A135" s="107" vm="3082">
        <v>45122</v>
      </c>
      <c r="B135" s="106">
        <v>4.2699999999999996</v>
      </c>
      <c r="C135" s="106">
        <v>13.74</v>
      </c>
      <c r="D135" s="106">
        <v>55.64</v>
      </c>
      <c r="E135" s="106">
        <v>507.1</v>
      </c>
      <c r="F135" s="106">
        <v>980</v>
      </c>
      <c r="G135" s="106">
        <v>2478</v>
      </c>
      <c r="H135" s="106">
        <v>4973</v>
      </c>
    </row>
    <row r="136" spans="1:8">
      <c r="A136" s="107" vm="3083">
        <v>45121</v>
      </c>
      <c r="B136" s="106">
        <v>4.1900000000000004</v>
      </c>
      <c r="C136" s="106">
        <v>13.55</v>
      </c>
      <c r="D136" s="106">
        <v>55.48</v>
      </c>
      <c r="E136" s="106">
        <v>505</v>
      </c>
      <c r="F136" s="106">
        <v>991</v>
      </c>
      <c r="G136" s="106">
        <v>2499</v>
      </c>
      <c r="H136" s="106">
        <v>4818</v>
      </c>
    </row>
    <row r="137" spans="1:8">
      <c r="A137" s="107" vm="3084">
        <v>45120</v>
      </c>
      <c r="B137" s="106">
        <v>4.25</v>
      </c>
      <c r="C137" s="106">
        <v>13.19</v>
      </c>
      <c r="D137" s="106">
        <v>53.61</v>
      </c>
      <c r="E137" s="106">
        <v>506.7</v>
      </c>
      <c r="F137" s="106">
        <v>992</v>
      </c>
      <c r="G137" s="106">
        <v>2513</v>
      </c>
      <c r="H137" s="106">
        <v>4761</v>
      </c>
    </row>
    <row r="138" spans="1:8">
      <c r="A138" s="107" vm="3085">
        <v>45119</v>
      </c>
      <c r="B138" s="106">
        <v>4.17</v>
      </c>
      <c r="C138" s="106">
        <v>14.08</v>
      </c>
      <c r="D138" s="106">
        <v>53.64</v>
      </c>
      <c r="E138" s="106">
        <v>524.70000000000005</v>
      </c>
      <c r="F138" s="106">
        <v>1000</v>
      </c>
      <c r="G138" s="106">
        <v>2584</v>
      </c>
      <c r="H138" s="106">
        <v>4778</v>
      </c>
    </row>
    <row r="139" spans="1:8">
      <c r="A139" s="107" vm="3086">
        <v>45118</v>
      </c>
      <c r="B139" s="106">
        <v>4.22</v>
      </c>
      <c r="C139" s="106">
        <v>13</v>
      </c>
      <c r="D139" s="106">
        <v>55.59</v>
      </c>
      <c r="E139" s="106">
        <v>527</v>
      </c>
      <c r="F139" s="106">
        <v>1039</v>
      </c>
      <c r="G139" s="106">
        <v>2584</v>
      </c>
      <c r="H139" s="106">
        <v>4744</v>
      </c>
    </row>
    <row r="140" spans="1:8">
      <c r="A140" s="107" vm="3087">
        <v>45117</v>
      </c>
      <c r="B140" s="106">
        <v>4.1500000000000004</v>
      </c>
      <c r="C140" s="106">
        <v>12.13</v>
      </c>
      <c r="D140" s="106">
        <v>55</v>
      </c>
      <c r="E140" s="106">
        <v>528.5</v>
      </c>
      <c r="F140" s="106">
        <v>1039</v>
      </c>
      <c r="G140" s="106">
        <v>2499</v>
      </c>
      <c r="H140" s="106">
        <v>4750</v>
      </c>
    </row>
    <row r="141" spans="1:8">
      <c r="A141" s="107" vm="3088">
        <v>45116</v>
      </c>
      <c r="B141" s="106">
        <v>4.1100000000000003</v>
      </c>
      <c r="C141" s="106">
        <v>12.16</v>
      </c>
      <c r="D141" s="106">
        <v>53.6</v>
      </c>
      <c r="E141" s="106">
        <v>531.4</v>
      </c>
      <c r="F141" s="106">
        <v>990.2</v>
      </c>
      <c r="G141" s="106">
        <v>2476</v>
      </c>
      <c r="H141" s="106">
        <v>4780</v>
      </c>
    </row>
    <row r="142" spans="1:8">
      <c r="A142" s="107" vm="3089">
        <v>45115</v>
      </c>
      <c r="B142" s="106">
        <v>4.16</v>
      </c>
      <c r="C142" s="106">
        <v>12.16</v>
      </c>
      <c r="D142" s="106">
        <v>53.78</v>
      </c>
      <c r="E142" s="106">
        <v>534.79999999999995</v>
      </c>
      <c r="F142" s="106">
        <v>995.7</v>
      </c>
      <c r="G142" s="106">
        <v>2476</v>
      </c>
      <c r="H142" s="106">
        <v>4979</v>
      </c>
    </row>
    <row r="143" spans="1:8">
      <c r="A143" s="107" vm="3090">
        <v>45114</v>
      </c>
      <c r="B143" s="106">
        <v>4.1399999999999997</v>
      </c>
      <c r="C143" s="106">
        <v>12.17</v>
      </c>
      <c r="D143" s="106">
        <v>52</v>
      </c>
      <c r="E143" s="106">
        <v>495.5</v>
      </c>
      <c r="F143" s="106">
        <v>967.2</v>
      </c>
      <c r="G143" s="106">
        <v>2476</v>
      </c>
      <c r="H143" s="106">
        <v>4496</v>
      </c>
    </row>
    <row r="144" spans="1:8">
      <c r="A144" s="107" vm="3091">
        <v>45113</v>
      </c>
      <c r="B144" s="106">
        <v>4.1399999999999997</v>
      </c>
      <c r="C144" s="106">
        <v>12.36</v>
      </c>
      <c r="D144" s="106">
        <v>62.76</v>
      </c>
      <c r="E144" s="106">
        <v>490</v>
      </c>
      <c r="F144" s="106">
        <v>934</v>
      </c>
      <c r="G144" s="106">
        <v>2469</v>
      </c>
      <c r="H144" s="106">
        <v>4465</v>
      </c>
    </row>
    <row r="145" spans="1:8">
      <c r="A145" s="107" vm="3092">
        <v>45112</v>
      </c>
      <c r="B145" s="106">
        <v>4.21</v>
      </c>
      <c r="C145" s="106">
        <v>11.5</v>
      </c>
      <c r="D145" s="106">
        <v>53</v>
      </c>
      <c r="E145" s="106">
        <v>481.8</v>
      </c>
      <c r="F145" s="106">
        <v>919.8</v>
      </c>
      <c r="G145" s="106">
        <v>2469</v>
      </c>
      <c r="H145" s="106">
        <v>4450</v>
      </c>
    </row>
    <row r="146" spans="1:8">
      <c r="A146" s="107" vm="3093">
        <v>45111</v>
      </c>
      <c r="B146" s="106">
        <v>4.34</v>
      </c>
      <c r="C146" s="106">
        <v>11.95</v>
      </c>
      <c r="D146" s="106">
        <v>52.27</v>
      </c>
      <c r="E146" s="106">
        <v>492</v>
      </c>
      <c r="F146" s="106">
        <v>919.4</v>
      </c>
      <c r="G146" s="106">
        <v>2472</v>
      </c>
      <c r="H146" s="106">
        <v>4454</v>
      </c>
    </row>
    <row r="147" spans="1:8">
      <c r="A147" s="107" vm="3094">
        <v>45110</v>
      </c>
      <c r="B147" s="106">
        <v>4.32</v>
      </c>
      <c r="C147" s="106">
        <v>11.66</v>
      </c>
      <c r="D147" s="106">
        <v>51.1</v>
      </c>
      <c r="E147" s="106">
        <v>455.8</v>
      </c>
      <c r="F147" s="106">
        <v>910.7</v>
      </c>
      <c r="G147" s="106">
        <v>2477</v>
      </c>
      <c r="H147" s="106">
        <v>4458</v>
      </c>
    </row>
    <row r="148" spans="1:8">
      <c r="A148" s="107" vm="3095">
        <v>45109</v>
      </c>
      <c r="B148" s="106">
        <v>4.28</v>
      </c>
      <c r="C148" s="106">
        <v>11.58</v>
      </c>
      <c r="D148" s="106">
        <v>51</v>
      </c>
      <c r="E148" s="106">
        <v>476.3</v>
      </c>
      <c r="F148" s="106">
        <v>903.9</v>
      </c>
      <c r="G148" s="106">
        <v>2563</v>
      </c>
      <c r="H148" s="106">
        <v>4349</v>
      </c>
    </row>
    <row r="149" spans="1:8">
      <c r="A149" s="107" vm="3096">
        <v>45108</v>
      </c>
      <c r="B149" s="106">
        <v>4.33</v>
      </c>
      <c r="C149" s="106">
        <v>11</v>
      </c>
      <c r="D149" s="106">
        <v>51.69</v>
      </c>
      <c r="E149" s="106">
        <v>495.9</v>
      </c>
      <c r="F149" s="106">
        <v>903</v>
      </c>
      <c r="G149" s="106">
        <v>2519</v>
      </c>
      <c r="H149" s="106">
        <v>4297</v>
      </c>
    </row>
    <row r="150" spans="1:8">
      <c r="A150" s="107" vm="3097">
        <v>45107</v>
      </c>
      <c r="B150" s="106">
        <v>4.38</v>
      </c>
      <c r="C150" s="106">
        <v>11.38</v>
      </c>
      <c r="D150" s="106">
        <v>51.97</v>
      </c>
      <c r="E150" s="106">
        <v>496</v>
      </c>
      <c r="F150" s="106">
        <v>907.9</v>
      </c>
      <c r="G150" s="106">
        <v>2548</v>
      </c>
      <c r="H150" s="106">
        <v>4295</v>
      </c>
    </row>
    <row r="151" spans="1:8">
      <c r="A151" s="107" vm="3098">
        <v>45106</v>
      </c>
      <c r="B151" s="106">
        <v>4.46</v>
      </c>
      <c r="C151" s="106">
        <v>11.02</v>
      </c>
      <c r="D151" s="106">
        <v>51.04</v>
      </c>
      <c r="E151" s="106">
        <v>498</v>
      </c>
      <c r="F151" s="106">
        <v>893.1</v>
      </c>
      <c r="G151" s="106">
        <v>2500</v>
      </c>
      <c r="H151" s="106">
        <v>4247</v>
      </c>
    </row>
    <row r="152" spans="1:8">
      <c r="A152" s="107" vm="3099">
        <v>45105</v>
      </c>
      <c r="B152" s="106">
        <v>4.5599999999999996</v>
      </c>
      <c r="C152" s="106">
        <v>11.2</v>
      </c>
      <c r="D152" s="106">
        <v>52.01</v>
      </c>
      <c r="E152" s="106">
        <v>490</v>
      </c>
      <c r="F152" s="106">
        <v>913.9</v>
      </c>
      <c r="G152" s="106">
        <v>2575</v>
      </c>
      <c r="H152" s="106">
        <v>4246</v>
      </c>
    </row>
    <row r="153" spans="1:8">
      <c r="A153" s="107" vm="3100">
        <v>45104</v>
      </c>
      <c r="B153" s="106">
        <v>4.38</v>
      </c>
      <c r="C153" s="106">
        <v>11.88</v>
      </c>
      <c r="D153" s="106">
        <v>51.28</v>
      </c>
      <c r="E153" s="106">
        <v>495</v>
      </c>
      <c r="F153" s="106">
        <v>948</v>
      </c>
      <c r="G153" s="106">
        <v>2580</v>
      </c>
      <c r="H153" s="106">
        <v>4235</v>
      </c>
    </row>
    <row r="154" spans="1:8">
      <c r="A154" s="107" vm="3101">
        <v>45103</v>
      </c>
      <c r="B154" s="106">
        <v>4.4400000000000004</v>
      </c>
      <c r="C154" s="106">
        <v>11.86</v>
      </c>
      <c r="D154" s="106">
        <v>51.22</v>
      </c>
      <c r="E154" s="106">
        <v>491.8</v>
      </c>
      <c r="F154" s="106">
        <v>965.5</v>
      </c>
      <c r="G154" s="106">
        <v>2588</v>
      </c>
      <c r="H154" s="106">
        <v>4219</v>
      </c>
    </row>
    <row r="155" spans="1:8">
      <c r="A155" s="107" vm="3102">
        <v>45102</v>
      </c>
      <c r="B155" s="106">
        <v>4.4000000000000004</v>
      </c>
      <c r="C155" s="106">
        <v>11.83</v>
      </c>
      <c r="D155" s="106">
        <v>51.28</v>
      </c>
      <c r="E155" s="106">
        <v>497.1</v>
      </c>
      <c r="F155" s="106">
        <v>976.1</v>
      </c>
      <c r="G155" s="106">
        <v>2593</v>
      </c>
      <c r="H155" s="106">
        <v>4246</v>
      </c>
    </row>
    <row r="156" spans="1:8">
      <c r="A156" s="107" vm="3103">
        <v>45101</v>
      </c>
      <c r="B156" s="106">
        <v>4.45</v>
      </c>
      <c r="C156" s="106">
        <v>11.99</v>
      </c>
      <c r="D156" s="106">
        <v>51.99</v>
      </c>
      <c r="E156" s="106">
        <v>494</v>
      </c>
      <c r="F156" s="106">
        <v>974.5</v>
      </c>
      <c r="G156" s="106">
        <v>2587</v>
      </c>
      <c r="H156" s="106">
        <v>4215</v>
      </c>
    </row>
    <row r="157" spans="1:8">
      <c r="A157" s="107" vm="3104">
        <v>45100</v>
      </c>
      <c r="B157" s="106">
        <v>4.53</v>
      </c>
      <c r="C157" s="106">
        <v>12.58</v>
      </c>
      <c r="D157" s="106">
        <v>50.94</v>
      </c>
      <c r="E157" s="106">
        <v>499</v>
      </c>
      <c r="F157" s="106">
        <v>947.6</v>
      </c>
      <c r="G157" s="106">
        <v>2579</v>
      </c>
      <c r="H157" s="106">
        <v>4250</v>
      </c>
    </row>
    <row r="158" spans="1:8">
      <c r="A158" s="107" vm="3105">
        <v>45099</v>
      </c>
      <c r="B158" s="106">
        <v>4.66</v>
      </c>
      <c r="C158" s="106">
        <v>11.15</v>
      </c>
      <c r="D158" s="106">
        <v>52.45</v>
      </c>
      <c r="E158" s="106">
        <v>498.8</v>
      </c>
      <c r="F158" s="106">
        <v>933.4</v>
      </c>
      <c r="G158" s="106">
        <v>2499</v>
      </c>
      <c r="H158" s="106">
        <v>4198</v>
      </c>
    </row>
    <row r="159" spans="1:8">
      <c r="A159" s="107" vm="3106">
        <v>45098</v>
      </c>
      <c r="B159" s="106">
        <v>4.71</v>
      </c>
      <c r="C159" s="106">
        <v>10.54</v>
      </c>
      <c r="D159" s="106">
        <v>51.96</v>
      </c>
      <c r="E159" s="106">
        <v>494</v>
      </c>
      <c r="F159" s="106">
        <v>936.7</v>
      </c>
      <c r="G159" s="106">
        <v>2525</v>
      </c>
      <c r="H159" s="106">
        <v>4180</v>
      </c>
    </row>
    <row r="160" spans="1:8">
      <c r="A160" s="107" vm="3107">
        <v>45097</v>
      </c>
      <c r="B160" s="106">
        <v>4.75</v>
      </c>
      <c r="C160" s="106">
        <v>10.26</v>
      </c>
      <c r="D160" s="106">
        <v>50.72</v>
      </c>
      <c r="E160" s="106">
        <v>494</v>
      </c>
      <c r="F160" s="106">
        <v>922</v>
      </c>
      <c r="G160" s="106">
        <v>2624</v>
      </c>
      <c r="H160" s="106">
        <v>4036</v>
      </c>
    </row>
    <row r="161" spans="1:8">
      <c r="A161" s="107" vm="3108">
        <v>45096</v>
      </c>
      <c r="B161" s="106">
        <v>4.5599999999999996</v>
      </c>
      <c r="C161" s="106">
        <v>10.25</v>
      </c>
      <c r="D161" s="106">
        <v>52.97</v>
      </c>
      <c r="E161" s="106">
        <v>504.6</v>
      </c>
      <c r="F161" s="106">
        <v>897.4</v>
      </c>
      <c r="G161" s="106">
        <v>2625</v>
      </c>
      <c r="H161" s="106">
        <v>4241</v>
      </c>
    </row>
    <row r="162" spans="1:8">
      <c r="A162" s="107" vm="3109">
        <v>45095</v>
      </c>
      <c r="B162" s="106">
        <v>4.47</v>
      </c>
      <c r="C162" s="106">
        <v>10.119999999999999</v>
      </c>
      <c r="D162" s="106">
        <v>52.69</v>
      </c>
      <c r="E162" s="106">
        <v>500</v>
      </c>
      <c r="F162" s="106">
        <v>886</v>
      </c>
      <c r="G162" s="106">
        <v>2614</v>
      </c>
      <c r="H162" s="106">
        <v>4116</v>
      </c>
    </row>
    <row r="163" spans="1:8">
      <c r="A163" s="107" vm="3110">
        <v>45094</v>
      </c>
      <c r="B163" s="106">
        <v>4.49</v>
      </c>
      <c r="C163" s="106">
        <v>10.26</v>
      </c>
      <c r="D163" s="106">
        <v>53.38</v>
      </c>
      <c r="E163" s="106">
        <v>512</v>
      </c>
      <c r="F163" s="106">
        <v>897.2</v>
      </c>
      <c r="G163" s="106">
        <v>2617</v>
      </c>
      <c r="H163" s="106">
        <v>3971</v>
      </c>
    </row>
    <row r="164" spans="1:8">
      <c r="A164" s="107" vm="3111">
        <v>45093</v>
      </c>
      <c r="B164" s="106">
        <v>4.55</v>
      </c>
      <c r="C164" s="106">
        <v>10.37</v>
      </c>
      <c r="D164" s="106">
        <v>54.33</v>
      </c>
      <c r="E164" s="106">
        <v>524.70000000000005</v>
      </c>
      <c r="F164" s="106">
        <v>895.8</v>
      </c>
      <c r="G164" s="106">
        <v>2607</v>
      </c>
      <c r="H164" s="106">
        <v>3984</v>
      </c>
    </row>
    <row r="165" spans="1:8">
      <c r="A165" s="107" vm="3112">
        <v>45092</v>
      </c>
      <c r="B165" s="106">
        <v>5</v>
      </c>
      <c r="C165" s="106">
        <v>10.58</v>
      </c>
      <c r="D165" s="106">
        <v>56.65</v>
      </c>
      <c r="E165" s="106">
        <v>518.1</v>
      </c>
      <c r="F165" s="106">
        <v>901</v>
      </c>
      <c r="G165" s="106">
        <v>2598</v>
      </c>
      <c r="H165" s="106">
        <v>3990</v>
      </c>
    </row>
    <row r="166" spans="1:8">
      <c r="A166" s="107" vm="3113">
        <v>45091</v>
      </c>
      <c r="B166" s="106">
        <v>4.37</v>
      </c>
      <c r="C166" s="106">
        <v>10.77</v>
      </c>
      <c r="D166" s="106">
        <v>57.13</v>
      </c>
      <c r="E166" s="106">
        <v>522.1</v>
      </c>
      <c r="F166" s="106">
        <v>899.9</v>
      </c>
      <c r="G166" s="106">
        <v>2586</v>
      </c>
      <c r="H166" s="106">
        <v>3989</v>
      </c>
    </row>
    <row r="167" spans="1:8">
      <c r="A167" s="107" vm="3114">
        <v>45090</v>
      </c>
      <c r="B167" s="106">
        <v>4.3099999999999996</v>
      </c>
      <c r="C167" s="106">
        <v>10.77</v>
      </c>
      <c r="D167" s="106">
        <v>60</v>
      </c>
      <c r="E167" s="106">
        <v>508.4</v>
      </c>
      <c r="F167" s="106">
        <v>899.5</v>
      </c>
      <c r="G167" s="106">
        <v>2548</v>
      </c>
      <c r="H167" s="106">
        <v>3995</v>
      </c>
    </row>
    <row r="168" spans="1:8">
      <c r="A168" s="107" vm="3115">
        <v>45089</v>
      </c>
      <c r="B168" s="106">
        <v>4.32</v>
      </c>
      <c r="C168" s="106">
        <v>10.97</v>
      </c>
      <c r="D168" s="106">
        <v>60</v>
      </c>
      <c r="E168" s="106">
        <v>507.8</v>
      </c>
      <c r="F168" s="106">
        <v>903.6</v>
      </c>
      <c r="G168" s="106">
        <v>2588</v>
      </c>
      <c r="H168" s="106">
        <v>4107</v>
      </c>
    </row>
    <row r="169" spans="1:8">
      <c r="A169" s="107" vm="3116">
        <v>45088</v>
      </c>
      <c r="B169" s="106">
        <v>4.1500000000000004</v>
      </c>
      <c r="C169" s="106">
        <v>10.8</v>
      </c>
      <c r="D169" s="106">
        <v>51.77</v>
      </c>
      <c r="E169" s="106">
        <v>510.3</v>
      </c>
      <c r="F169" s="106">
        <v>902.9</v>
      </c>
      <c r="G169" s="106">
        <v>2609</v>
      </c>
      <c r="H169" s="106">
        <v>4110</v>
      </c>
    </row>
    <row r="170" spans="1:8">
      <c r="A170" s="107" vm="3117">
        <v>45087</v>
      </c>
      <c r="B170" s="106">
        <v>4.0599999999999996</v>
      </c>
      <c r="C170" s="106">
        <v>10.48</v>
      </c>
      <c r="D170" s="106">
        <v>51.73</v>
      </c>
      <c r="E170" s="106">
        <v>540.9</v>
      </c>
      <c r="F170" s="106">
        <v>903.7</v>
      </c>
      <c r="G170" s="106">
        <v>2626</v>
      </c>
      <c r="H170" s="106">
        <v>4113</v>
      </c>
    </row>
    <row r="171" spans="1:8">
      <c r="A171" s="107" vm="3118">
        <v>45086</v>
      </c>
      <c r="B171" s="106">
        <v>4.18</v>
      </c>
      <c r="C171" s="106">
        <v>10.32</v>
      </c>
      <c r="D171" s="106">
        <v>52</v>
      </c>
      <c r="E171" s="106">
        <v>562.6</v>
      </c>
      <c r="F171" s="106">
        <v>906.9</v>
      </c>
      <c r="G171" s="106">
        <v>2641</v>
      </c>
      <c r="H171" s="106">
        <v>4061</v>
      </c>
    </row>
    <row r="172" spans="1:8">
      <c r="A172" s="107" vm="3119">
        <v>45085</v>
      </c>
      <c r="B172" s="106">
        <v>4.12</v>
      </c>
      <c r="C172" s="106">
        <v>10.27</v>
      </c>
      <c r="D172" s="106">
        <v>51.93</v>
      </c>
      <c r="E172" s="106">
        <v>592.9</v>
      </c>
      <c r="F172" s="106">
        <v>909.9</v>
      </c>
      <c r="G172" s="106">
        <v>2688</v>
      </c>
      <c r="H172" s="106">
        <v>4006</v>
      </c>
    </row>
    <row r="173" spans="1:8">
      <c r="A173" s="107" vm="3120">
        <v>45084</v>
      </c>
      <c r="B173" s="106">
        <v>4.08</v>
      </c>
      <c r="C173" s="106">
        <v>10</v>
      </c>
      <c r="D173" s="106">
        <v>50.99</v>
      </c>
      <c r="E173" s="106">
        <v>593.70000000000005</v>
      </c>
      <c r="F173" s="106">
        <v>936.2</v>
      </c>
      <c r="G173" s="106">
        <v>2713</v>
      </c>
      <c r="H173" s="106">
        <v>4140</v>
      </c>
    </row>
    <row r="174" spans="1:8">
      <c r="A174" s="107" vm="3121">
        <v>45083</v>
      </c>
      <c r="B174" s="106">
        <v>3.99</v>
      </c>
      <c r="C174" s="106">
        <v>10</v>
      </c>
      <c r="D174" s="106">
        <v>51.43</v>
      </c>
      <c r="E174" s="106">
        <v>594.79999999999995</v>
      </c>
      <c r="F174" s="106">
        <v>940.6</v>
      </c>
      <c r="G174" s="106">
        <v>2753</v>
      </c>
      <c r="H174" s="106">
        <v>4200</v>
      </c>
    </row>
    <row r="175" spans="1:8">
      <c r="A175" s="107" vm="3122">
        <v>45082</v>
      </c>
      <c r="B175" s="106">
        <v>3.95</v>
      </c>
      <c r="C175" s="106">
        <v>10.24</v>
      </c>
      <c r="D175" s="106">
        <v>51.63</v>
      </c>
      <c r="E175" s="106">
        <v>599.9</v>
      </c>
      <c r="F175" s="106">
        <v>950.7</v>
      </c>
      <c r="G175" s="106">
        <v>2795</v>
      </c>
      <c r="H175" s="106">
        <v>3980</v>
      </c>
    </row>
    <row r="176" spans="1:8">
      <c r="A176" s="107" vm="3123">
        <v>45081</v>
      </c>
      <c r="B176" s="106">
        <v>3.99</v>
      </c>
      <c r="C176" s="106">
        <v>10.28</v>
      </c>
      <c r="D176" s="106">
        <v>51.98</v>
      </c>
      <c r="E176" s="106">
        <v>599.79999999999995</v>
      </c>
      <c r="F176" s="106">
        <v>955.2</v>
      </c>
      <c r="G176" s="106">
        <v>2880</v>
      </c>
      <c r="H176" s="106">
        <v>4166</v>
      </c>
    </row>
    <row r="177" spans="1:8">
      <c r="A177" s="107" vm="3124">
        <v>45080</v>
      </c>
      <c r="B177" s="106">
        <v>3.98</v>
      </c>
      <c r="C177" s="106">
        <v>10.33</v>
      </c>
      <c r="D177" s="106">
        <v>51.42</v>
      </c>
      <c r="E177" s="106">
        <v>604</v>
      </c>
      <c r="F177" s="106">
        <v>967.4</v>
      </c>
      <c r="G177" s="106">
        <v>2896</v>
      </c>
      <c r="H177" s="106">
        <v>3918</v>
      </c>
    </row>
    <row r="178" spans="1:8">
      <c r="A178" s="107" vm="3125">
        <v>45079</v>
      </c>
      <c r="B178" s="106">
        <v>3.98</v>
      </c>
      <c r="C178" s="106">
        <v>10.35</v>
      </c>
      <c r="D178" s="106">
        <v>50.38</v>
      </c>
      <c r="E178" s="106">
        <v>609</v>
      </c>
      <c r="F178" s="106">
        <v>977.6</v>
      </c>
      <c r="G178" s="106">
        <v>2951</v>
      </c>
      <c r="H178" s="106">
        <v>4165</v>
      </c>
    </row>
    <row r="179" spans="1:8">
      <c r="A179" s="107" vm="3126">
        <v>45078</v>
      </c>
      <c r="B179" s="106">
        <v>4</v>
      </c>
      <c r="C179" s="106">
        <v>10.81</v>
      </c>
      <c r="D179" s="106">
        <v>51.9</v>
      </c>
      <c r="E179" s="106">
        <v>607.79999999999995</v>
      </c>
      <c r="F179" s="106">
        <v>955.5</v>
      </c>
      <c r="G179" s="106">
        <v>2892</v>
      </c>
      <c r="H179" s="106">
        <v>4155</v>
      </c>
    </row>
    <row r="180" spans="1:8">
      <c r="A180" s="107" vm="3127">
        <v>45077</v>
      </c>
      <c r="B180" s="106">
        <v>3.97</v>
      </c>
      <c r="C180" s="106">
        <v>10.88</v>
      </c>
      <c r="D180" s="106">
        <v>51.93</v>
      </c>
      <c r="E180" s="106">
        <v>608.20000000000005</v>
      </c>
      <c r="F180" s="106">
        <v>992.6</v>
      </c>
      <c r="G180" s="106">
        <v>2893</v>
      </c>
      <c r="H180" s="106">
        <v>4113</v>
      </c>
    </row>
    <row r="181" spans="1:8">
      <c r="A181" s="107" vm="3128">
        <v>45076</v>
      </c>
      <c r="B181" s="106">
        <v>3.96</v>
      </c>
      <c r="C181" s="106">
        <v>10.97</v>
      </c>
      <c r="D181" s="106">
        <v>51.99</v>
      </c>
      <c r="E181" s="106">
        <v>608</v>
      </c>
      <c r="F181" s="106">
        <v>995</v>
      </c>
      <c r="G181" s="106">
        <v>2577</v>
      </c>
      <c r="H181" s="106">
        <v>3722</v>
      </c>
    </row>
    <row r="182" spans="1:8">
      <c r="A182" s="107" vm="3129">
        <v>45075</v>
      </c>
      <c r="B182" s="106">
        <v>3.93</v>
      </c>
      <c r="C182" s="106">
        <v>9.99</v>
      </c>
      <c r="D182" s="106">
        <v>50.9</v>
      </c>
      <c r="E182" s="106">
        <v>599.9</v>
      </c>
      <c r="F182" s="106">
        <v>979.8</v>
      </c>
      <c r="G182" s="106">
        <v>2649</v>
      </c>
      <c r="H182" s="106">
        <v>3990</v>
      </c>
    </row>
    <row r="183" spans="1:8">
      <c r="A183" s="107" vm="3130">
        <v>45074</v>
      </c>
      <c r="B183" s="106">
        <v>3.98</v>
      </c>
      <c r="C183" s="106">
        <v>11.14</v>
      </c>
      <c r="D183" s="106">
        <v>52.53</v>
      </c>
      <c r="E183" s="106">
        <v>608.6</v>
      </c>
      <c r="F183" s="106">
        <v>980.5</v>
      </c>
      <c r="G183" s="106">
        <v>2658</v>
      </c>
      <c r="H183" s="106">
        <v>3710</v>
      </c>
    </row>
    <row r="184" spans="1:8">
      <c r="A184" s="107" vm="3131">
        <v>45073</v>
      </c>
      <c r="B184" s="106">
        <v>3.97</v>
      </c>
      <c r="C184" s="106">
        <v>11.1</v>
      </c>
      <c r="D184" s="106">
        <v>52.95</v>
      </c>
      <c r="E184" s="106">
        <v>607.5</v>
      </c>
      <c r="F184" s="106">
        <v>980.3</v>
      </c>
      <c r="G184" s="106">
        <v>2392</v>
      </c>
      <c r="H184" s="106">
        <v>3590</v>
      </c>
    </row>
    <row r="185" spans="1:8">
      <c r="A185" s="107" vm="3132">
        <v>45072</v>
      </c>
      <c r="B185" s="106">
        <v>4.04</v>
      </c>
      <c r="C185" s="106">
        <v>11.16</v>
      </c>
      <c r="D185" s="106">
        <v>54.26</v>
      </c>
      <c r="E185" s="106">
        <v>597</v>
      </c>
      <c r="F185" s="106">
        <v>973.1</v>
      </c>
      <c r="G185" s="106">
        <v>2396</v>
      </c>
      <c r="H185" s="106">
        <v>3567</v>
      </c>
    </row>
    <row r="186" spans="1:8">
      <c r="A186" s="107" vm="3133">
        <v>45071</v>
      </c>
      <c r="B186" s="106">
        <v>4.0199999999999996</v>
      </c>
      <c r="C186" s="106">
        <v>10.96</v>
      </c>
      <c r="D186" s="106">
        <v>54.75</v>
      </c>
      <c r="E186" s="106">
        <v>612.70000000000005</v>
      </c>
      <c r="F186" s="106">
        <v>980</v>
      </c>
      <c r="G186" s="106">
        <v>2295</v>
      </c>
      <c r="H186" s="106">
        <v>3479</v>
      </c>
    </row>
    <row r="187" spans="1:8">
      <c r="A187" s="107" vm="3134">
        <v>45070</v>
      </c>
      <c r="B187" s="106">
        <v>4.04</v>
      </c>
      <c r="C187" s="106">
        <v>10.87</v>
      </c>
      <c r="D187" s="106">
        <v>54.7</v>
      </c>
      <c r="E187" s="106">
        <v>643.70000000000005</v>
      </c>
      <c r="F187" s="106">
        <v>984.6</v>
      </c>
      <c r="G187" s="106">
        <v>2291</v>
      </c>
      <c r="H187" s="106">
        <v>3479</v>
      </c>
    </row>
    <row r="188" spans="1:8">
      <c r="A188" s="107" vm="3135">
        <v>45069</v>
      </c>
      <c r="B188" s="106">
        <v>3.99</v>
      </c>
      <c r="C188" s="106">
        <v>10.45</v>
      </c>
      <c r="D188" s="106">
        <v>55.75</v>
      </c>
      <c r="E188" s="106">
        <v>632.5</v>
      </c>
      <c r="F188" s="106">
        <v>985</v>
      </c>
      <c r="G188" s="106">
        <v>2296</v>
      </c>
      <c r="H188" s="106">
        <v>3482</v>
      </c>
    </row>
    <row r="189" spans="1:8">
      <c r="A189" s="107" vm="3136">
        <v>45068</v>
      </c>
      <c r="B189" s="106">
        <v>4</v>
      </c>
      <c r="C189" s="106">
        <v>10.99</v>
      </c>
      <c r="D189" s="106">
        <v>53.74</v>
      </c>
      <c r="E189" s="106">
        <v>622.1</v>
      </c>
      <c r="F189" s="106">
        <v>999.2</v>
      </c>
      <c r="G189" s="106">
        <v>2316</v>
      </c>
      <c r="H189" s="106">
        <v>3496</v>
      </c>
    </row>
    <row r="190" spans="1:8">
      <c r="A190" s="107" vm="3137">
        <v>45067</v>
      </c>
      <c r="B190" s="106">
        <v>3.99</v>
      </c>
      <c r="C190" s="106">
        <v>11.03</v>
      </c>
      <c r="D190" s="106">
        <v>50.94</v>
      </c>
      <c r="E190" s="106">
        <v>619.79999999999995</v>
      </c>
      <c r="F190" s="106">
        <v>998</v>
      </c>
      <c r="G190" s="106">
        <v>2237</v>
      </c>
      <c r="H190" s="106">
        <v>3341</v>
      </c>
    </row>
    <row r="191" spans="1:8">
      <c r="A191" s="107" vm="3138">
        <v>45066</v>
      </c>
      <c r="B191" s="106">
        <v>4.04</v>
      </c>
      <c r="C191" s="106">
        <v>10.74</v>
      </c>
      <c r="D191" s="106">
        <v>50.95</v>
      </c>
      <c r="E191" s="106">
        <v>617.5</v>
      </c>
      <c r="F191" s="106">
        <v>1018</v>
      </c>
      <c r="G191" s="106">
        <v>2341</v>
      </c>
      <c r="H191" s="106">
        <v>3526</v>
      </c>
    </row>
    <row r="192" spans="1:8">
      <c r="A192" s="107" vm="3139">
        <v>45065</v>
      </c>
      <c r="B192" s="106">
        <v>4.03</v>
      </c>
      <c r="C192" s="106">
        <v>10.48</v>
      </c>
      <c r="D192" s="106">
        <v>50.76</v>
      </c>
      <c r="E192" s="106">
        <v>607.4</v>
      </c>
      <c r="F192" s="106">
        <v>1020</v>
      </c>
      <c r="G192" s="106">
        <v>2328</v>
      </c>
      <c r="H192" s="106">
        <v>3499</v>
      </c>
    </row>
    <row r="193" spans="1:8">
      <c r="A193" s="107" vm="3140">
        <v>45064</v>
      </c>
      <c r="B193" s="106">
        <v>4.0199999999999996</v>
      </c>
      <c r="C193" s="106">
        <v>10.51</v>
      </c>
      <c r="D193" s="106">
        <v>50.69</v>
      </c>
      <c r="E193" s="106">
        <v>612.4</v>
      </c>
      <c r="F193" s="106">
        <v>1045</v>
      </c>
      <c r="G193" s="106">
        <v>2327</v>
      </c>
      <c r="H193" s="106">
        <v>3525</v>
      </c>
    </row>
    <row r="194" spans="1:8">
      <c r="A194" s="107" vm="3141">
        <v>45063</v>
      </c>
      <c r="B194" s="106">
        <v>4.0599999999999996</v>
      </c>
      <c r="C194" s="106">
        <v>10.4</v>
      </c>
      <c r="D194" s="106">
        <v>50.78</v>
      </c>
      <c r="E194" s="106">
        <v>612.6</v>
      </c>
      <c r="F194" s="106">
        <v>935.7</v>
      </c>
      <c r="G194" s="106">
        <v>2286</v>
      </c>
      <c r="H194" s="106">
        <v>3566</v>
      </c>
    </row>
    <row r="195" spans="1:8">
      <c r="A195" s="107" vm="3142">
        <v>45062</v>
      </c>
      <c r="B195" s="106">
        <v>4.07</v>
      </c>
      <c r="C195" s="106">
        <v>10.68</v>
      </c>
      <c r="D195" s="106">
        <v>50.88</v>
      </c>
      <c r="E195" s="106">
        <v>613.29999999999995</v>
      </c>
      <c r="F195" s="106">
        <v>904.6</v>
      </c>
      <c r="G195" s="106">
        <v>2340</v>
      </c>
      <c r="H195" s="106">
        <v>3570</v>
      </c>
    </row>
    <row r="196" spans="1:8">
      <c r="A196" s="107" vm="3143">
        <v>45061</v>
      </c>
      <c r="B196" s="106">
        <v>4.08</v>
      </c>
      <c r="C196" s="106">
        <v>10.66</v>
      </c>
      <c r="D196" s="106">
        <v>50.9</v>
      </c>
      <c r="E196" s="106">
        <v>613.9</v>
      </c>
      <c r="F196" s="106">
        <v>904.1</v>
      </c>
      <c r="G196" s="106">
        <v>2339</v>
      </c>
      <c r="H196" s="106">
        <v>3572</v>
      </c>
    </row>
    <row r="197" spans="1:8">
      <c r="A197" s="107" vm="3144">
        <v>45060</v>
      </c>
      <c r="B197" s="106">
        <v>4.05</v>
      </c>
      <c r="C197" s="106">
        <v>10.56</v>
      </c>
      <c r="D197" s="106">
        <v>50.63</v>
      </c>
      <c r="E197" s="106">
        <v>603.79999999999995</v>
      </c>
      <c r="F197" s="106">
        <v>904.5</v>
      </c>
      <c r="G197" s="106">
        <v>2295</v>
      </c>
      <c r="H197" s="106">
        <v>3577</v>
      </c>
    </row>
    <row r="198" spans="1:8">
      <c r="A198" s="107" vm="3145">
        <v>45059</v>
      </c>
      <c r="B198" s="106">
        <v>4.04</v>
      </c>
      <c r="C198" s="106">
        <v>10.47</v>
      </c>
      <c r="D198" s="106">
        <v>50.54</v>
      </c>
      <c r="E198" s="106">
        <v>601.9</v>
      </c>
      <c r="F198" s="106">
        <v>900</v>
      </c>
      <c r="G198" s="106">
        <v>2328</v>
      </c>
      <c r="H198" s="106">
        <v>3578</v>
      </c>
    </row>
    <row r="199" spans="1:8">
      <c r="A199" s="107" vm="3146">
        <v>45058</v>
      </c>
      <c r="B199" s="106">
        <v>3.97</v>
      </c>
      <c r="C199" s="106">
        <v>10.37</v>
      </c>
      <c r="D199" s="106">
        <v>50.97</v>
      </c>
      <c r="E199" s="106">
        <v>599.9</v>
      </c>
      <c r="F199" s="106">
        <v>903.8</v>
      </c>
      <c r="G199" s="106">
        <v>2233</v>
      </c>
      <c r="H199" s="106">
        <v>3575</v>
      </c>
    </row>
    <row r="200" spans="1:8">
      <c r="A200" s="107" vm="3147">
        <v>45057</v>
      </c>
      <c r="B200" s="106">
        <v>3.95</v>
      </c>
      <c r="C200" s="106">
        <v>10.36</v>
      </c>
      <c r="D200" s="106">
        <v>50.85</v>
      </c>
      <c r="E200" s="106">
        <v>590</v>
      </c>
      <c r="F200" s="106">
        <v>897</v>
      </c>
      <c r="G200" s="106">
        <v>2196</v>
      </c>
      <c r="H200" s="106">
        <v>3575</v>
      </c>
    </row>
    <row r="201" spans="1:8">
      <c r="A201" s="107" vm="3148">
        <v>45056</v>
      </c>
      <c r="B201" s="106">
        <v>4.0599999999999996</v>
      </c>
      <c r="C201" s="106">
        <v>10.47</v>
      </c>
      <c r="D201" s="106">
        <v>50.97</v>
      </c>
      <c r="E201" s="106">
        <v>600</v>
      </c>
      <c r="F201" s="106">
        <v>901.6</v>
      </c>
      <c r="G201" s="106">
        <v>2197</v>
      </c>
      <c r="H201" s="106">
        <v>3481</v>
      </c>
    </row>
    <row r="202" spans="1:8">
      <c r="A202" s="107" vm="3149">
        <v>45055</v>
      </c>
      <c r="B202" s="106">
        <v>4.0199999999999996</v>
      </c>
      <c r="C202" s="106">
        <v>10.18</v>
      </c>
      <c r="D202" s="106">
        <v>51</v>
      </c>
      <c r="E202" s="106">
        <v>599</v>
      </c>
      <c r="F202" s="106">
        <v>901.5</v>
      </c>
      <c r="G202" s="106">
        <v>2226</v>
      </c>
      <c r="H202" s="106">
        <v>3588</v>
      </c>
    </row>
    <row r="203" spans="1:8">
      <c r="A203" s="107" vm="3150">
        <v>45054</v>
      </c>
      <c r="B203" s="106">
        <v>4.0199999999999996</v>
      </c>
      <c r="C203" s="106">
        <v>9.9700000000000006</v>
      </c>
      <c r="D203" s="106">
        <v>50.63</v>
      </c>
      <c r="E203" s="106">
        <v>593.5</v>
      </c>
      <c r="F203" s="106">
        <v>903.4</v>
      </c>
      <c r="G203" s="106">
        <v>2248</v>
      </c>
      <c r="H203" s="106">
        <v>3479</v>
      </c>
    </row>
    <row r="204" spans="1:8">
      <c r="A204" s="107" vm="3151">
        <v>45053</v>
      </c>
      <c r="B204" s="106">
        <v>4</v>
      </c>
      <c r="C204" s="106">
        <v>9.9</v>
      </c>
      <c r="D204" s="106">
        <v>53.57</v>
      </c>
      <c r="E204" s="106">
        <v>599.1</v>
      </c>
      <c r="F204" s="106">
        <v>903.1</v>
      </c>
      <c r="G204" s="106">
        <v>2359</v>
      </c>
      <c r="H204" s="106">
        <v>3438</v>
      </c>
    </row>
    <row r="205" spans="1:8">
      <c r="A205" s="107" vm="3152">
        <v>45052</v>
      </c>
      <c r="B205" s="106">
        <v>4.03</v>
      </c>
      <c r="C205" s="106">
        <v>10.01</v>
      </c>
      <c r="D205" s="106">
        <v>52.75</v>
      </c>
      <c r="E205" s="106">
        <v>594.9</v>
      </c>
      <c r="F205" s="106">
        <v>901.7</v>
      </c>
      <c r="G205" s="106">
        <v>2380</v>
      </c>
      <c r="H205" s="106">
        <v>3515</v>
      </c>
    </row>
    <row r="206" spans="1:8">
      <c r="A206" s="107" vm="3153">
        <v>45051</v>
      </c>
      <c r="B206" s="106">
        <v>4.13</v>
      </c>
      <c r="C206" s="106">
        <v>10.050000000000001</v>
      </c>
      <c r="D206" s="106">
        <v>52.88</v>
      </c>
      <c r="E206" s="106">
        <v>598.9</v>
      </c>
      <c r="F206" s="106">
        <v>902.4</v>
      </c>
      <c r="G206" s="106">
        <v>2416</v>
      </c>
      <c r="H206" s="106">
        <v>3508</v>
      </c>
    </row>
    <row r="207" spans="1:8">
      <c r="A207" s="107" vm="3154">
        <v>45050</v>
      </c>
      <c r="B207" s="106">
        <v>4.0999999999999996</v>
      </c>
      <c r="C207" s="106">
        <v>9.98</v>
      </c>
      <c r="D207" s="106">
        <v>52.72</v>
      </c>
      <c r="E207" s="106">
        <v>598</v>
      </c>
      <c r="F207" s="106">
        <v>889</v>
      </c>
      <c r="G207" s="106">
        <v>2373</v>
      </c>
      <c r="H207" s="106">
        <v>3454</v>
      </c>
    </row>
    <row r="208" spans="1:8">
      <c r="A208" s="107" vm="3155">
        <v>45049</v>
      </c>
      <c r="B208" s="106">
        <v>4.04</v>
      </c>
      <c r="C208" s="106">
        <v>10.1</v>
      </c>
      <c r="D208" s="106">
        <v>53.44</v>
      </c>
      <c r="E208" s="106">
        <v>603.79999999999995</v>
      </c>
      <c r="F208" s="106">
        <v>903.6</v>
      </c>
      <c r="G208" s="106">
        <v>2446</v>
      </c>
      <c r="H208" s="106">
        <v>3400</v>
      </c>
    </row>
    <row r="209" spans="1:8">
      <c r="A209" s="107" vm="3156">
        <v>45048</v>
      </c>
      <c r="B209" s="106">
        <v>4.09</v>
      </c>
      <c r="C209" s="106">
        <v>10.37</v>
      </c>
      <c r="D209" s="106">
        <v>53.47</v>
      </c>
      <c r="E209" s="106">
        <v>590</v>
      </c>
      <c r="F209" s="106">
        <v>903.3</v>
      </c>
      <c r="G209" s="106">
        <v>2297</v>
      </c>
      <c r="H209" s="106">
        <v>3380</v>
      </c>
    </row>
    <row r="210" spans="1:8">
      <c r="A210" s="107" vm="3157">
        <v>45047</v>
      </c>
      <c r="B210" s="106">
        <v>4.01</v>
      </c>
      <c r="C210" s="106">
        <v>10.26</v>
      </c>
      <c r="D210" s="106">
        <v>53.47</v>
      </c>
      <c r="E210" s="106">
        <v>590.79999999999995</v>
      </c>
      <c r="F210" s="106">
        <v>903.3</v>
      </c>
      <c r="G210" s="106">
        <v>2288</v>
      </c>
      <c r="H210" s="106">
        <v>3295</v>
      </c>
    </row>
    <row r="211" spans="1:8">
      <c r="A211" s="107" vm="3158">
        <v>45046</v>
      </c>
    </row>
    <row r="212" spans="1:8">
      <c r="A212" s="107" vm="3159">
        <v>45045</v>
      </c>
    </row>
    <row r="213" spans="1:8">
      <c r="A213" s="107" vm="3160">
        <v>45044</v>
      </c>
    </row>
    <row r="214" spans="1:8">
      <c r="A214" s="107" vm="3161">
        <v>45043</v>
      </c>
    </row>
    <row r="215" spans="1:8">
      <c r="A215" s="107" vm="3162">
        <v>45042</v>
      </c>
    </row>
    <row r="216" spans="1:8">
      <c r="A216" s="107" vm="3163">
        <v>45041</v>
      </c>
    </row>
    <row r="217" spans="1:8">
      <c r="A217" s="107" vm="3164">
        <v>45040</v>
      </c>
    </row>
    <row r="218" spans="1:8">
      <c r="A218" s="107" vm="3165">
        <v>45039</v>
      </c>
    </row>
    <row r="219" spans="1:8">
      <c r="A219" s="107" vm="3166">
        <v>45038</v>
      </c>
    </row>
    <row r="220" spans="1:8">
      <c r="A220" s="107" vm="3167">
        <v>45037</v>
      </c>
    </row>
    <row r="221" spans="1:8">
      <c r="A221" s="107" vm="3168">
        <v>45036</v>
      </c>
    </row>
    <row r="222" spans="1:8">
      <c r="A222" s="107" vm="3169">
        <v>45035</v>
      </c>
    </row>
    <row r="223" spans="1:8">
      <c r="A223" s="107" vm="3170">
        <v>45034</v>
      </c>
    </row>
    <row r="224" spans="1:8">
      <c r="A224" s="107" vm="3171">
        <v>45033</v>
      </c>
    </row>
    <row r="225" spans="1:1">
      <c r="A225" s="107" vm="3172">
        <v>45032</v>
      </c>
    </row>
    <row r="226" spans="1:1">
      <c r="A226" s="107" vm="3173">
        <v>45031</v>
      </c>
    </row>
    <row r="227" spans="1:1">
      <c r="A227" s="107" vm="3174">
        <v>45030</v>
      </c>
    </row>
    <row r="228" spans="1:1">
      <c r="A228" s="107" vm="3175">
        <v>45029</v>
      </c>
    </row>
    <row r="229" spans="1:1">
      <c r="A229" s="107" vm="3176">
        <v>45028</v>
      </c>
    </row>
    <row r="230" spans="1:1">
      <c r="A230" s="107" vm="3177">
        <v>45027</v>
      </c>
    </row>
    <row r="231" spans="1:1">
      <c r="A231" s="107" vm="3178">
        <v>45026</v>
      </c>
    </row>
    <row r="232" spans="1:1">
      <c r="A232" s="107" vm="3179">
        <v>45025</v>
      </c>
    </row>
    <row r="233" spans="1:1">
      <c r="A233" s="107" vm="3180">
        <v>45024</v>
      </c>
    </row>
    <row r="234" spans="1:1">
      <c r="A234" s="107" vm="3181">
        <v>45023</v>
      </c>
    </row>
    <row r="235" spans="1:1">
      <c r="A235" s="107" vm="3182">
        <v>45022</v>
      </c>
    </row>
    <row r="236" spans="1:1">
      <c r="A236" s="107" vm="3183">
        <v>45021</v>
      </c>
    </row>
    <row r="237" spans="1:1">
      <c r="A237" s="107" vm="3184">
        <v>45020</v>
      </c>
    </row>
    <row r="238" spans="1:1">
      <c r="A238" s="107" vm="3185">
        <v>45019</v>
      </c>
    </row>
    <row r="239" spans="1:1">
      <c r="A239" s="107" vm="3186">
        <v>45018</v>
      </c>
    </row>
    <row r="240" spans="1:1">
      <c r="A240" s="107" vm="3187">
        <v>45017</v>
      </c>
    </row>
    <row r="241" spans="1:1">
      <c r="A241" s="107" vm="3188">
        <v>45016</v>
      </c>
    </row>
    <row r="242" spans="1:1">
      <c r="A242" s="107" vm="3189">
        <v>45015</v>
      </c>
    </row>
    <row r="243" spans="1:1">
      <c r="A243" s="107" vm="3190">
        <v>45014</v>
      </c>
    </row>
    <row r="244" spans="1:1">
      <c r="A244" s="107" vm="3191">
        <v>45013</v>
      </c>
    </row>
    <row r="245" spans="1:1">
      <c r="A245" s="107" vm="3192">
        <v>45012</v>
      </c>
    </row>
    <row r="246" spans="1:1">
      <c r="A246" s="107" vm="3193">
        <v>45011</v>
      </c>
    </row>
    <row r="247" spans="1:1">
      <c r="A247" s="107" vm="3194">
        <v>45010</v>
      </c>
    </row>
    <row r="248" spans="1:1">
      <c r="A248" s="107" vm="3195">
        <v>45009</v>
      </c>
    </row>
    <row r="249" spans="1:1">
      <c r="A249" s="107" vm="3196">
        <v>45008</v>
      </c>
    </row>
    <row r="250" spans="1:1">
      <c r="A250" s="107" vm="3197">
        <v>45007</v>
      </c>
    </row>
    <row r="251" spans="1:1">
      <c r="A251" s="107" vm="3198">
        <v>45006</v>
      </c>
    </row>
    <row r="252" spans="1:1">
      <c r="A252" s="107" vm="3199">
        <v>45005</v>
      </c>
    </row>
    <row r="253" spans="1:1">
      <c r="A253" s="107" vm="3200">
        <v>45004</v>
      </c>
    </row>
    <row r="254" spans="1:1">
      <c r="A254" s="107" vm="3201">
        <v>45003</v>
      </c>
    </row>
    <row r="255" spans="1:1">
      <c r="A255" s="107" vm="3202">
        <v>45002</v>
      </c>
    </row>
    <row r="256" spans="1:1">
      <c r="A256" s="107" vm="3203">
        <v>45001</v>
      </c>
    </row>
    <row r="257" spans="1:1">
      <c r="A257" s="107" vm="3204">
        <v>45000</v>
      </c>
    </row>
    <row r="258" spans="1:1">
      <c r="A258" s="107" vm="3205">
        <v>44999</v>
      </c>
    </row>
    <row r="259" spans="1:1">
      <c r="A259" s="107" vm="3206">
        <v>44998</v>
      </c>
    </row>
    <row r="260" spans="1:1">
      <c r="A260" s="107" vm="3207">
        <v>44997</v>
      </c>
    </row>
    <row r="261" spans="1:1">
      <c r="A261" s="107" vm="3208">
        <v>44996</v>
      </c>
    </row>
    <row r="262" spans="1:1">
      <c r="A262" s="107" vm="3209">
        <v>44995</v>
      </c>
    </row>
    <row r="263" spans="1:1">
      <c r="A263" s="107" vm="3210">
        <v>44994</v>
      </c>
    </row>
    <row r="264" spans="1:1">
      <c r="A264" s="107" vm="3211">
        <v>44993</v>
      </c>
    </row>
    <row r="265" spans="1:1">
      <c r="A265" s="107" vm="3212">
        <v>44992</v>
      </c>
    </row>
    <row r="266" spans="1:1">
      <c r="A266" s="107" vm="3213">
        <v>44991</v>
      </c>
    </row>
    <row r="267" spans="1:1">
      <c r="A267" s="107" vm="3214">
        <v>44990</v>
      </c>
    </row>
    <row r="268" spans="1:1">
      <c r="A268" s="107" vm="3215">
        <v>44989</v>
      </c>
    </row>
    <row r="269" spans="1:1">
      <c r="A269" s="107" vm="3216">
        <v>44988</v>
      </c>
    </row>
    <row r="270" spans="1:1">
      <c r="A270" s="107" vm="3217">
        <v>44987</v>
      </c>
    </row>
    <row r="271" spans="1:1">
      <c r="A271" s="107" vm="3218">
        <v>44986</v>
      </c>
    </row>
    <row r="272" spans="1:1">
      <c r="A272" s="107" vm="3219">
        <v>44985</v>
      </c>
    </row>
    <row r="273" spans="1:1">
      <c r="A273" s="107" vm="3220">
        <v>44984</v>
      </c>
    </row>
    <row r="274" spans="1:1">
      <c r="A274" s="107" vm="3221">
        <v>44983</v>
      </c>
    </row>
    <row r="275" spans="1:1">
      <c r="A275" s="107" vm="3222">
        <v>44982</v>
      </c>
    </row>
    <row r="276" spans="1:1">
      <c r="A276" s="107" vm="3223">
        <v>44981</v>
      </c>
    </row>
    <row r="277" spans="1:1">
      <c r="A277" s="107" vm="3224">
        <v>44980</v>
      </c>
    </row>
    <row r="278" spans="1:1">
      <c r="A278" s="107" vm="3225">
        <v>44979</v>
      </c>
    </row>
    <row r="279" spans="1:1">
      <c r="A279" s="107" vm="3226">
        <v>44978</v>
      </c>
    </row>
    <row r="280" spans="1:1">
      <c r="A280" s="107" vm="3227">
        <v>44977</v>
      </c>
    </row>
    <row r="281" spans="1:1">
      <c r="A281" s="107" vm="3228">
        <v>44976</v>
      </c>
    </row>
    <row r="282" spans="1:1">
      <c r="A282" s="107" vm="3229">
        <v>44975</v>
      </c>
    </row>
    <row r="283" spans="1:1">
      <c r="A283" s="107" vm="3230">
        <v>44974</v>
      </c>
    </row>
    <row r="284" spans="1:1">
      <c r="A284" s="107" vm="3231">
        <v>44973</v>
      </c>
    </row>
    <row r="285" spans="1:1">
      <c r="A285" s="107" vm="3232">
        <v>44972</v>
      </c>
    </row>
    <row r="286" spans="1:1">
      <c r="A286" s="107" vm="3233">
        <v>44971</v>
      </c>
    </row>
    <row r="287" spans="1:1">
      <c r="A287" s="107" vm="3234">
        <v>44970</v>
      </c>
    </row>
    <row r="288" spans="1:1">
      <c r="A288" s="107" vm="3235">
        <v>44969</v>
      </c>
    </row>
    <row r="289" spans="1:1">
      <c r="A289" s="107" vm="3236">
        <v>44968</v>
      </c>
    </row>
    <row r="290" spans="1:1">
      <c r="A290" s="107" vm="3237">
        <v>44967</v>
      </c>
    </row>
    <row r="291" spans="1:1">
      <c r="A291" s="107" vm="3238">
        <v>44966</v>
      </c>
    </row>
    <row r="292" spans="1:1">
      <c r="A292" s="107" vm="3239">
        <v>44965</v>
      </c>
    </row>
    <row r="293" spans="1:1">
      <c r="A293" s="107" vm="3240">
        <v>44964</v>
      </c>
    </row>
    <row r="294" spans="1:1">
      <c r="A294" s="107" vm="3241">
        <v>44963</v>
      </c>
    </row>
    <row r="295" spans="1:1">
      <c r="A295" s="107" vm="3242">
        <v>44962</v>
      </c>
    </row>
    <row r="296" spans="1:1">
      <c r="A296" s="107" vm="3243">
        <v>44961</v>
      </c>
    </row>
    <row r="297" spans="1:1">
      <c r="A297" s="107" vm="3244">
        <v>44960</v>
      </c>
    </row>
    <row r="298" spans="1:1">
      <c r="A298" s="107" vm="3245">
        <v>44959</v>
      </c>
    </row>
    <row r="299" spans="1:1">
      <c r="A299" s="107" vm="3246">
        <v>44958</v>
      </c>
    </row>
    <row r="300" spans="1:1">
      <c r="A300" s="107" vm="3247">
        <v>44957</v>
      </c>
    </row>
    <row r="301" spans="1:1">
      <c r="A301" s="107" vm="3248">
        <v>44956</v>
      </c>
    </row>
    <row r="302" spans="1:1">
      <c r="A302" s="107" vm="3249">
        <v>44955</v>
      </c>
    </row>
    <row r="303" spans="1:1">
      <c r="A303" s="107" vm="3250">
        <v>44954</v>
      </c>
    </row>
    <row r="304" spans="1:1">
      <c r="A304" s="107" vm="3251">
        <v>44953</v>
      </c>
    </row>
    <row r="305" spans="1:1">
      <c r="A305" s="107" vm="3252">
        <v>44952</v>
      </c>
    </row>
    <row r="306" spans="1:1">
      <c r="A306" s="107" vm="3253">
        <v>44951</v>
      </c>
    </row>
    <row r="307" spans="1:1">
      <c r="A307" s="107" vm="3254">
        <v>44950</v>
      </c>
    </row>
    <row r="308" spans="1:1">
      <c r="A308" s="107" vm="3255">
        <v>44949</v>
      </c>
    </row>
    <row r="309" spans="1:1">
      <c r="A309" s="107" vm="3256">
        <v>44948</v>
      </c>
    </row>
    <row r="310" spans="1:1">
      <c r="A310" s="107" vm="3257">
        <v>44947</v>
      </c>
    </row>
    <row r="311" spans="1:1">
      <c r="A311" s="107" vm="3258">
        <v>44946</v>
      </c>
    </row>
    <row r="312" spans="1:1">
      <c r="A312" s="107" vm="3259">
        <v>44945</v>
      </c>
    </row>
    <row r="313" spans="1:1">
      <c r="A313" s="107" vm="3260">
        <v>44944</v>
      </c>
    </row>
    <row r="314" spans="1:1">
      <c r="A314" s="107" vm="3261">
        <v>44943</v>
      </c>
    </row>
    <row r="315" spans="1:1">
      <c r="A315" s="107" vm="3262">
        <v>44942</v>
      </c>
    </row>
    <row r="316" spans="1:1">
      <c r="A316" s="107" vm="3263">
        <v>44941</v>
      </c>
    </row>
    <row r="317" spans="1:1">
      <c r="A317" s="107" vm="3264">
        <v>44940</v>
      </c>
    </row>
    <row r="318" spans="1:1">
      <c r="A318" s="107" vm="3265">
        <v>44939</v>
      </c>
    </row>
    <row r="319" spans="1:1">
      <c r="A319" s="107" vm="3266">
        <v>44938</v>
      </c>
    </row>
    <row r="320" spans="1:1">
      <c r="A320" s="107" vm="3267">
        <v>44937</v>
      </c>
    </row>
    <row r="321" spans="1:1">
      <c r="A321" s="107" vm="3268">
        <v>44936</v>
      </c>
    </row>
    <row r="322" spans="1:1">
      <c r="A322" s="107" vm="3269">
        <v>44935</v>
      </c>
    </row>
    <row r="323" spans="1:1">
      <c r="A323" s="107" vm="3270">
        <v>44934</v>
      </c>
    </row>
    <row r="324" spans="1:1">
      <c r="A324" s="107" vm="3271">
        <v>44933</v>
      </c>
    </row>
    <row r="325" spans="1:1">
      <c r="A325" s="107" vm="3272">
        <v>44932</v>
      </c>
    </row>
    <row r="326" spans="1:1">
      <c r="A326" s="107" vm="3273">
        <v>44931</v>
      </c>
    </row>
    <row r="327" spans="1:1">
      <c r="A327" s="107" vm="3274">
        <v>44930</v>
      </c>
    </row>
    <row r="328" spans="1:1">
      <c r="A328" s="107" vm="3275">
        <v>44929</v>
      </c>
    </row>
    <row r="329" spans="1:1">
      <c r="A329" s="107" vm="3276">
        <v>44928</v>
      </c>
    </row>
    <row r="330" spans="1:1">
      <c r="A330" s="107" vm="3277">
        <v>44927</v>
      </c>
    </row>
    <row r="331" spans="1:1">
      <c r="A331" s="107" vm="3278">
        <v>44926</v>
      </c>
    </row>
    <row r="332" spans="1:1">
      <c r="A332" s="107" vm="3279">
        <v>44925</v>
      </c>
    </row>
    <row r="333" spans="1:1">
      <c r="A333" s="107" vm="3280">
        <v>44924</v>
      </c>
    </row>
    <row r="334" spans="1:1">
      <c r="A334" s="107" vm="3281">
        <v>44923</v>
      </c>
    </row>
    <row r="335" spans="1:1">
      <c r="A335" s="107" vm="3282">
        <v>44922</v>
      </c>
    </row>
    <row r="336" spans="1:1">
      <c r="A336" s="107" vm="3283">
        <v>44921</v>
      </c>
    </row>
    <row r="337" spans="1:1">
      <c r="A337" s="107" vm="3284">
        <v>44920</v>
      </c>
    </row>
    <row r="338" spans="1:1">
      <c r="A338" s="107" vm="3285">
        <v>44919</v>
      </c>
    </row>
    <row r="339" spans="1:1">
      <c r="A339" s="107" vm="3286">
        <v>44918</v>
      </c>
    </row>
    <row r="340" spans="1:1">
      <c r="A340" s="107" vm="3287">
        <v>44917</v>
      </c>
    </row>
    <row r="341" spans="1:1">
      <c r="A341" s="107" vm="3288">
        <v>44916</v>
      </c>
    </row>
    <row r="342" spans="1:1">
      <c r="A342" s="107" vm="3289">
        <v>44915</v>
      </c>
    </row>
    <row r="343" spans="1:1">
      <c r="A343" s="107" vm="3290">
        <v>44914</v>
      </c>
    </row>
    <row r="344" spans="1:1">
      <c r="A344" s="107" vm="3291">
        <v>44913</v>
      </c>
    </row>
    <row r="345" spans="1:1">
      <c r="A345" s="107" vm="3292">
        <v>44912</v>
      </c>
    </row>
    <row r="346" spans="1:1">
      <c r="A346" s="107" vm="3293">
        <v>44911</v>
      </c>
    </row>
    <row r="347" spans="1:1">
      <c r="A347" s="107" vm="3294">
        <v>44910</v>
      </c>
    </row>
    <row r="348" spans="1:1">
      <c r="A348" s="107" vm="3295">
        <v>44909</v>
      </c>
    </row>
    <row r="349" spans="1:1">
      <c r="A349" s="107" vm="3296">
        <v>44908</v>
      </c>
    </row>
    <row r="350" spans="1:1">
      <c r="A350" s="107" vm="3297">
        <v>44907</v>
      </c>
    </row>
    <row r="351" spans="1:1">
      <c r="A351" s="107" vm="3298">
        <v>44906</v>
      </c>
    </row>
    <row r="352" spans="1:1">
      <c r="A352" s="107" vm="3299">
        <v>44905</v>
      </c>
    </row>
    <row r="353" spans="1:1">
      <c r="A353" s="107" vm="3300">
        <v>44904</v>
      </c>
    </row>
    <row r="354" spans="1:1">
      <c r="A354" s="107" vm="3301">
        <v>44903</v>
      </c>
    </row>
    <row r="355" spans="1:1">
      <c r="A355" s="107" vm="3302">
        <v>44902</v>
      </c>
    </row>
    <row r="356" spans="1:1">
      <c r="A356" s="107" vm="3303">
        <v>44901</v>
      </c>
    </row>
    <row r="357" spans="1:1">
      <c r="A357" s="107" vm="3304">
        <v>44900</v>
      </c>
    </row>
    <row r="358" spans="1:1">
      <c r="A358" s="107" vm="3305">
        <v>44899</v>
      </c>
    </row>
    <row r="359" spans="1:1">
      <c r="A359" s="107" vm="3306">
        <v>44898</v>
      </c>
    </row>
    <row r="360" spans="1:1">
      <c r="A360" s="107" vm="3307">
        <v>44897</v>
      </c>
    </row>
    <row r="361" spans="1:1">
      <c r="A361" s="107" vm="3308">
        <v>44896</v>
      </c>
    </row>
    <row r="362" spans="1:1">
      <c r="A362" s="107" vm="3309">
        <v>44895</v>
      </c>
    </row>
    <row r="363" spans="1:1">
      <c r="A363" s="107" vm="3310">
        <v>44894</v>
      </c>
    </row>
    <row r="364" spans="1:1">
      <c r="A364" s="107" vm="3311">
        <v>44893</v>
      </c>
    </row>
    <row r="365" spans="1:1">
      <c r="A365" s="107" vm="3312">
        <v>44892</v>
      </c>
    </row>
    <row r="366" spans="1:1">
      <c r="A366" s="107" vm="3313">
        <v>44891</v>
      </c>
    </row>
    <row r="367" spans="1:1">
      <c r="A367" s="107" vm="3314">
        <v>44890</v>
      </c>
    </row>
    <row r="368" spans="1:1">
      <c r="A368" s="107" vm="3315">
        <v>44889</v>
      </c>
    </row>
    <row r="369" spans="1:1">
      <c r="A369" s="107" vm="3316">
        <v>44888</v>
      </c>
    </row>
    <row r="370" spans="1:1">
      <c r="A370" s="107" vm="3317">
        <v>44887</v>
      </c>
    </row>
    <row r="371" spans="1:1">
      <c r="A371" s="107" vm="3318">
        <v>44886</v>
      </c>
    </row>
    <row r="372" spans="1:1">
      <c r="A372" s="107" vm="3319">
        <v>44885</v>
      </c>
    </row>
    <row r="373" spans="1:1">
      <c r="A373" s="107" vm="3320">
        <v>44884</v>
      </c>
    </row>
    <row r="374" spans="1:1">
      <c r="A374" s="107" vm="3321">
        <v>44883</v>
      </c>
    </row>
    <row r="375" spans="1:1">
      <c r="A375" s="107" vm="3322">
        <v>44882</v>
      </c>
    </row>
    <row r="376" spans="1:1">
      <c r="A376" s="107" vm="3323">
        <v>44881</v>
      </c>
    </row>
    <row r="377" spans="1:1">
      <c r="A377" s="107" vm="3324">
        <v>44880</v>
      </c>
    </row>
    <row r="378" spans="1:1">
      <c r="A378" s="107" vm="3325">
        <v>44879</v>
      </c>
    </row>
    <row r="379" spans="1:1">
      <c r="A379" s="107" vm="3326">
        <v>44878</v>
      </c>
    </row>
    <row r="380" spans="1:1">
      <c r="A380" s="107" vm="3327">
        <v>44877</v>
      </c>
    </row>
    <row r="381" spans="1:1">
      <c r="A381" s="107" vm="3328">
        <v>44876</v>
      </c>
    </row>
    <row r="382" spans="1:1">
      <c r="A382" s="107" vm="3329">
        <v>44875</v>
      </c>
    </row>
    <row r="383" spans="1:1">
      <c r="A383" s="107" vm="3330">
        <v>44874</v>
      </c>
    </row>
    <row r="384" spans="1:1">
      <c r="A384" s="107" vm="3331">
        <v>44873</v>
      </c>
    </row>
    <row r="385" spans="1:1">
      <c r="A385" s="107" vm="3332">
        <v>44872</v>
      </c>
    </row>
    <row r="386" spans="1:1">
      <c r="A386" s="107" vm="3333">
        <v>44871</v>
      </c>
    </row>
    <row r="387" spans="1:1">
      <c r="A387" s="107" vm="3334">
        <v>44870</v>
      </c>
    </row>
    <row r="388" spans="1:1">
      <c r="A388" s="107" vm="3335">
        <v>44869</v>
      </c>
    </row>
    <row r="389" spans="1:1">
      <c r="A389" s="107" vm="3336">
        <v>44868</v>
      </c>
    </row>
    <row r="390" spans="1:1">
      <c r="A390" s="107" vm="3337">
        <v>44867</v>
      </c>
    </row>
    <row r="391" spans="1:1">
      <c r="A391" s="107" vm="3338">
        <v>44866</v>
      </c>
    </row>
    <row r="392" spans="1:1">
      <c r="A392" s="107" vm="3339">
        <v>44865</v>
      </c>
    </row>
    <row r="393" spans="1:1">
      <c r="A393" s="107" vm="3340">
        <v>44864</v>
      </c>
    </row>
    <row r="394" spans="1:1">
      <c r="A394" s="107" vm="3341">
        <v>44863</v>
      </c>
    </row>
    <row r="395" spans="1:1">
      <c r="A395" s="107" vm="3342">
        <v>44862</v>
      </c>
    </row>
    <row r="396" spans="1:1">
      <c r="A396" s="107" vm="3343">
        <v>44861</v>
      </c>
    </row>
    <row r="397" spans="1:1">
      <c r="A397" s="107" vm="3344">
        <v>44860</v>
      </c>
    </row>
    <row r="398" spans="1:1">
      <c r="A398" s="107" vm="3345">
        <v>44859</v>
      </c>
    </row>
    <row r="399" spans="1:1">
      <c r="A399" s="107" vm="3346">
        <v>44858</v>
      </c>
    </row>
    <row r="400" spans="1:1">
      <c r="A400" s="107" vm="3347">
        <v>44857</v>
      </c>
    </row>
    <row r="401" spans="1:1">
      <c r="A401" s="107" vm="3348">
        <v>44856</v>
      </c>
    </row>
    <row r="402" spans="1:1">
      <c r="A402" s="107" vm="3349">
        <v>44855</v>
      </c>
    </row>
    <row r="403" spans="1:1">
      <c r="A403" s="107" vm="3350">
        <v>44854</v>
      </c>
    </row>
    <row r="404" spans="1:1">
      <c r="A404" s="107" vm="3351">
        <v>44853</v>
      </c>
    </row>
    <row r="405" spans="1:1">
      <c r="A405" s="107" vm="3352">
        <v>44852</v>
      </c>
    </row>
    <row r="406" spans="1:1">
      <c r="A406" s="107" vm="3353">
        <v>44851</v>
      </c>
    </row>
    <row r="407" spans="1:1">
      <c r="A407" s="107" vm="3354">
        <v>44850</v>
      </c>
    </row>
    <row r="408" spans="1:1">
      <c r="A408" s="107" vm="3355">
        <v>44849</v>
      </c>
    </row>
    <row r="409" spans="1:1">
      <c r="A409" s="107" vm="3356">
        <v>44848</v>
      </c>
    </row>
    <row r="410" spans="1:1">
      <c r="A410" s="107" vm="3357">
        <v>44847</v>
      </c>
    </row>
    <row r="411" spans="1:1">
      <c r="A411" s="107" vm="3358">
        <v>44846</v>
      </c>
    </row>
    <row r="412" spans="1:1">
      <c r="A412" s="107" vm="3359">
        <v>44845</v>
      </c>
    </row>
    <row r="413" spans="1:1">
      <c r="A413" s="107" vm="3360">
        <v>44844</v>
      </c>
    </row>
    <row r="414" spans="1:1">
      <c r="A414" s="107" vm="3361">
        <v>44843</v>
      </c>
    </row>
    <row r="415" spans="1:1">
      <c r="A415" s="107" vm="3362">
        <v>44842</v>
      </c>
    </row>
    <row r="416" spans="1:1">
      <c r="A416" s="107" vm="3363">
        <v>44841</v>
      </c>
    </row>
    <row r="417" spans="1:1">
      <c r="A417" s="107" vm="3364">
        <v>44840</v>
      </c>
    </row>
    <row r="418" spans="1:1">
      <c r="A418" s="107" vm="3365">
        <v>44839</v>
      </c>
    </row>
    <row r="419" spans="1:1">
      <c r="A419" s="107" vm="3366">
        <v>44838</v>
      </c>
    </row>
    <row r="420" spans="1:1">
      <c r="A420" s="107" vm="3367">
        <v>44837</v>
      </c>
    </row>
    <row r="421" spans="1:1">
      <c r="A421" s="107" vm="3368">
        <v>44836</v>
      </c>
    </row>
    <row r="422" spans="1:1">
      <c r="A422" s="107" vm="3369">
        <v>44835</v>
      </c>
    </row>
  </sheetData>
  <autoFilter ref="A1:H422" xr:uid="{1EFFE98A-9100-4750-8B4C-29DC35D232F7}"/>
  <phoneticPr fontId="3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1419F-1A4B-41CC-A264-36ACB2E1C87B}">
  <dimension ref="A1:HB76"/>
  <sheetViews>
    <sheetView topLeftCell="CV1" workbookViewId="0">
      <selection activeCell="DG37" sqref="DG37"/>
    </sheetView>
  </sheetViews>
  <sheetFormatPr defaultRowHeight="14.25"/>
  <cols>
    <col min="1" max="1" width="8" style="137" bestFit="1" customWidth="1"/>
    <col min="2" max="2" width="10.875" style="137" bestFit="1" customWidth="1"/>
    <col min="3" max="3" width="9" style="137"/>
    <col min="4" max="4" width="8" style="137" bestFit="1" customWidth="1"/>
    <col min="5" max="5" width="10.875" style="137" bestFit="1" customWidth="1"/>
    <col min="6" max="6" width="8.5" style="137" bestFit="1" customWidth="1"/>
    <col min="7" max="7" width="10.375" style="137" bestFit="1" customWidth="1"/>
    <col min="8" max="8" width="8.125" style="137" bestFit="1" customWidth="1"/>
    <col min="9" max="9" width="10.125" style="137" bestFit="1" customWidth="1"/>
    <col min="10" max="10" width="8.75" style="137" bestFit="1" customWidth="1"/>
    <col min="11" max="11" width="10.875" style="137" bestFit="1" customWidth="1"/>
    <col min="12" max="12" width="9" style="137"/>
    <col min="13" max="17" width="12" style="137" bestFit="1" customWidth="1"/>
    <col min="18" max="18" width="9" style="137"/>
    <col min="19" max="19" width="10.875" style="137" bestFit="1" customWidth="1"/>
    <col min="20" max="20" width="8.375" style="137" customWidth="1"/>
    <col min="21" max="21" width="10.125" style="137" bestFit="1" customWidth="1"/>
    <col min="22" max="22" width="9" style="137" bestFit="1" customWidth="1"/>
    <col min="23" max="23" width="9.25" style="137" bestFit="1" customWidth="1"/>
    <col min="24" max="24" width="12" style="137" bestFit="1" customWidth="1"/>
    <col min="25" max="25" width="9" style="137"/>
    <col min="26" max="26" width="7.125" style="137" bestFit="1" customWidth="1"/>
    <col min="27" max="27" width="10.875" style="137" bestFit="1" customWidth="1"/>
    <col min="28" max="28" width="10.5" style="137" bestFit="1" customWidth="1"/>
    <col min="29" max="29" width="10.375" style="137" bestFit="1" customWidth="1"/>
    <col min="30" max="30" width="9.5" style="137" bestFit="1" customWidth="1"/>
    <col min="31" max="31" width="10.125" style="137" bestFit="1" customWidth="1"/>
    <col min="32" max="32" width="8.75" style="137" bestFit="1" customWidth="1"/>
    <col min="33" max="33" width="10.875" style="137" bestFit="1" customWidth="1"/>
    <col min="34" max="34" width="9" style="137"/>
    <col min="35" max="35" width="4" style="137" bestFit="1" customWidth="1"/>
    <col min="36" max="36" width="9.875" style="137" bestFit="1" customWidth="1"/>
    <col min="37" max="37" width="6.75" style="137" bestFit="1" customWidth="1"/>
    <col min="38" max="38" width="10.875" style="137" bestFit="1" customWidth="1"/>
    <col min="39" max="39" width="9.5" style="137" bestFit="1" customWidth="1"/>
    <col min="40" max="40" width="10.375" style="137" bestFit="1" customWidth="1"/>
    <col min="41" max="41" width="8.5" style="137" bestFit="1" customWidth="1"/>
    <col min="42" max="42" width="10.125" style="137" bestFit="1" customWidth="1"/>
    <col min="43" max="43" width="8.75" style="137" bestFit="1" customWidth="1"/>
    <col min="44" max="44" width="10.875" style="137" bestFit="1" customWidth="1"/>
    <col min="45" max="45" width="9" style="137"/>
    <col min="46" max="46" width="10.875" style="137" bestFit="1" customWidth="1"/>
    <col min="47" max="47" width="8.375" style="137" bestFit="1" customWidth="1"/>
    <col min="48" max="48" width="10.375" style="137" bestFit="1" customWidth="1"/>
    <col min="49" max="49" width="8.125" style="137" bestFit="1" customWidth="1"/>
    <col min="50" max="50" width="10.125" style="137" bestFit="1" customWidth="1"/>
    <col min="51" max="51" width="8.75" style="137" bestFit="1" customWidth="1"/>
    <col min="52" max="52" width="10.875" style="137" bestFit="1" customWidth="1"/>
    <col min="53" max="70" width="9" style="137"/>
    <col min="71" max="71" width="14.25" style="137" bestFit="1" customWidth="1"/>
    <col min="72" max="77" width="9" style="137"/>
    <col min="78" max="78" width="10.875" style="137" bestFit="1" customWidth="1"/>
    <col min="79" max="79" width="8.5" style="137" bestFit="1" customWidth="1"/>
    <col min="80" max="80" width="10.375" style="137" bestFit="1" customWidth="1"/>
    <col min="81" max="81" width="10.5" style="137" bestFit="1" customWidth="1"/>
    <col min="82" max="82" width="10.125" style="137" bestFit="1" customWidth="1"/>
    <col min="83" max="83" width="8.75" style="137" bestFit="1" customWidth="1"/>
    <col min="84" max="84" width="10.875" style="137" bestFit="1" customWidth="1"/>
    <col min="85" max="85" width="9" style="137"/>
    <col min="86" max="86" width="10.125" style="137" bestFit="1" customWidth="1"/>
    <col min="87" max="87" width="10.875" style="137" bestFit="1" customWidth="1"/>
    <col min="88" max="88" width="8.375" style="137" bestFit="1" customWidth="1"/>
    <col min="89" max="89" width="10.375" style="137" bestFit="1" customWidth="1"/>
    <col min="90" max="90" width="8.125" style="137" bestFit="1" customWidth="1"/>
    <col min="91" max="91" width="10.125" style="137" bestFit="1" customWidth="1"/>
    <col min="92" max="92" width="8.75" style="137" bestFit="1" customWidth="1"/>
    <col min="93" max="93" width="10.875" style="137" bestFit="1" customWidth="1"/>
    <col min="94" max="94" width="9" style="137"/>
    <col min="95" max="95" width="6.625" style="137" customWidth="1"/>
    <col min="96" max="96" width="9.875" style="137" bestFit="1" customWidth="1"/>
    <col min="97" max="97" width="9.875" style="137" customWidth="1"/>
    <col min="98" max="98" width="8.25" style="137" bestFit="1" customWidth="1"/>
    <col min="99" max="99" width="9.875" style="137" customWidth="1"/>
    <col min="100" max="100" width="10.875" style="137" bestFit="1" customWidth="1"/>
    <col min="101" max="101" width="8.375" style="137" bestFit="1" customWidth="1"/>
    <col min="102" max="102" width="10.375" style="137" bestFit="1" customWidth="1"/>
    <col min="103" max="103" width="8.125" style="137" bestFit="1" customWidth="1"/>
    <col min="104" max="104" width="10.125" style="137" bestFit="1" customWidth="1"/>
    <col min="105" max="105" width="8.75" style="137" bestFit="1" customWidth="1"/>
    <col min="106" max="106" width="10.875" style="137" bestFit="1" customWidth="1"/>
    <col min="107" max="107" width="10.5" style="137" bestFit="1" customWidth="1"/>
    <col min="108" max="108" width="9" style="137"/>
    <col min="109" max="109" width="11" style="137" bestFit="1" customWidth="1"/>
    <col min="110" max="110" width="5.25" style="137" bestFit="1" customWidth="1"/>
    <col min="111" max="111" width="7" style="137" customWidth="1"/>
    <col min="112" max="113" width="9" style="137"/>
    <col min="114" max="114" width="5.75" style="137" bestFit="1" customWidth="1"/>
    <col min="115" max="115" width="7" style="137" bestFit="1" customWidth="1"/>
    <col min="116" max="122" width="7" style="137" customWidth="1"/>
    <col min="123" max="123" width="9" style="137"/>
    <col min="124" max="124" width="10.5" style="137" bestFit="1" customWidth="1"/>
    <col min="125" max="137" width="9" style="137"/>
    <col min="138" max="138" width="11.625" style="137" bestFit="1" customWidth="1"/>
    <col min="139" max="139" width="5.25" style="137" bestFit="1" customWidth="1"/>
    <col min="140" max="198" width="9" style="137"/>
    <col min="199" max="199" width="11.375" style="137" customWidth="1"/>
    <col min="200" max="200" width="10.875" style="137" bestFit="1" customWidth="1"/>
    <col min="201" max="201" width="9.5" style="137" bestFit="1" customWidth="1"/>
    <col min="202" max="202" width="10.375" style="137" bestFit="1" customWidth="1"/>
    <col min="203" max="203" width="11.625" style="137" bestFit="1" customWidth="1"/>
    <col min="204" max="204" width="10.125" style="137" bestFit="1" customWidth="1"/>
    <col min="205" max="205" width="8.75" style="137" bestFit="1" customWidth="1"/>
    <col min="206" max="206" width="10.875" style="137" bestFit="1" customWidth="1"/>
    <col min="207" max="208" width="9" style="137"/>
    <col min="209" max="209" width="10.125" style="137" bestFit="1" customWidth="1"/>
    <col min="210" max="16384" width="9" style="137"/>
  </cols>
  <sheetData>
    <row r="1" spans="1:210" s="136" customFormat="1">
      <c r="A1" s="136" t="s">
        <v>61</v>
      </c>
      <c r="D1" s="136" t="s">
        <v>73</v>
      </c>
      <c r="M1" s="136" t="s">
        <v>79</v>
      </c>
      <c r="AI1" s="136" t="s">
        <v>94</v>
      </c>
      <c r="AT1" s="136" t="s">
        <v>121</v>
      </c>
      <c r="CH1" s="136" t="s">
        <v>138</v>
      </c>
      <c r="EK1" s="136" t="s">
        <v>152</v>
      </c>
    </row>
    <row r="2" spans="1:210" ht="15" thickBot="1">
      <c r="B2" s="137" t="s">
        <v>353</v>
      </c>
      <c r="E2" s="137" t="s">
        <v>353</v>
      </c>
      <c r="M2" s="137" t="s">
        <v>354</v>
      </c>
      <c r="T2" s="137" t="s">
        <v>355</v>
      </c>
      <c r="Z2" s="137" t="s">
        <v>222</v>
      </c>
      <c r="AL2" s="137" t="s">
        <v>222</v>
      </c>
      <c r="AU2" s="137" t="s">
        <v>30</v>
      </c>
      <c r="BF2" s="137" t="s">
        <v>356</v>
      </c>
      <c r="BT2" s="137" t="s">
        <v>357</v>
      </c>
      <c r="BZ2" s="137" t="s">
        <v>350</v>
      </c>
      <c r="CH2" s="137" t="s">
        <v>397</v>
      </c>
      <c r="CQ2" s="137" t="s">
        <v>360</v>
      </c>
      <c r="DE2" s="137" t="s">
        <v>369</v>
      </c>
      <c r="DF2" s="197" t="s">
        <v>407</v>
      </c>
      <c r="DT2" s="137" t="s">
        <v>395</v>
      </c>
      <c r="GK2" s="137" t="s">
        <v>398</v>
      </c>
      <c r="GQ2" s="137" t="s">
        <v>373</v>
      </c>
    </row>
    <row r="3" spans="1:210" ht="16.5" customHeight="1" thickBot="1">
      <c r="A3" s="138" t="s">
        <v>209</v>
      </c>
      <c r="B3" s="139" t="s">
        <v>10</v>
      </c>
      <c r="D3" s="138" t="s">
        <v>209</v>
      </c>
      <c r="E3" s="140" t="s">
        <v>10</v>
      </c>
      <c r="F3" s="141" t="s">
        <v>11</v>
      </c>
      <c r="G3" s="141" t="s">
        <v>12</v>
      </c>
      <c r="H3" s="141" t="s">
        <v>13</v>
      </c>
      <c r="I3" s="141" t="s">
        <v>14</v>
      </c>
      <c r="J3" s="141" t="s">
        <v>15</v>
      </c>
      <c r="K3" s="141" t="s">
        <v>16</v>
      </c>
      <c r="M3" s="140" t="s">
        <v>88</v>
      </c>
      <c r="N3" s="141" t="s">
        <v>89</v>
      </c>
      <c r="O3" s="141" t="s">
        <v>90</v>
      </c>
      <c r="P3" s="141" t="s">
        <v>91</v>
      </c>
      <c r="Q3" s="141" t="s">
        <v>92</v>
      </c>
      <c r="S3" s="142" t="s">
        <v>209</v>
      </c>
      <c r="T3" s="143" t="s">
        <v>17</v>
      </c>
      <c r="U3" s="144" t="s">
        <v>19</v>
      </c>
      <c r="V3" s="145" t="s">
        <v>21</v>
      </c>
      <c r="W3" s="146" t="s">
        <v>210</v>
      </c>
      <c r="X3" s="147" t="s">
        <v>25</v>
      </c>
      <c r="Z3" s="142" t="s">
        <v>209</v>
      </c>
      <c r="AA3" s="140" t="s">
        <v>10</v>
      </c>
      <c r="AB3" s="141" t="s">
        <v>11</v>
      </c>
      <c r="AC3" s="141" t="s">
        <v>12</v>
      </c>
      <c r="AD3" s="141" t="s">
        <v>13</v>
      </c>
      <c r="AE3" s="141" t="s">
        <v>14</v>
      </c>
      <c r="AF3" s="141" t="s">
        <v>15</v>
      </c>
      <c r="AG3" s="141" t="s">
        <v>16</v>
      </c>
      <c r="AI3" s="142" t="s">
        <v>209</v>
      </c>
      <c r="AJ3" s="148" t="s">
        <v>30</v>
      </c>
      <c r="AK3" s="148" t="s">
        <v>341</v>
      </c>
      <c r="AL3" s="140" t="s">
        <v>10</v>
      </c>
      <c r="AM3" s="141" t="s">
        <v>11</v>
      </c>
      <c r="AN3" s="141" t="s">
        <v>12</v>
      </c>
      <c r="AO3" s="141" t="s">
        <v>13</v>
      </c>
      <c r="AP3" s="141" t="s">
        <v>14</v>
      </c>
      <c r="AQ3" s="141" t="s">
        <v>15</v>
      </c>
      <c r="AR3" s="141" t="s">
        <v>16</v>
      </c>
      <c r="AS3" s="149"/>
      <c r="AT3" s="142" t="s">
        <v>209</v>
      </c>
      <c r="AU3" s="141">
        <v>1</v>
      </c>
      <c r="AV3" s="141">
        <v>2</v>
      </c>
      <c r="AW3" s="141">
        <v>3</v>
      </c>
      <c r="AX3" s="141">
        <v>4</v>
      </c>
      <c r="AY3" s="141">
        <v>5</v>
      </c>
      <c r="AZ3" s="141">
        <v>6</v>
      </c>
      <c r="BA3" s="141">
        <v>7</v>
      </c>
      <c r="BB3" s="141">
        <v>8</v>
      </c>
      <c r="BC3" s="141">
        <v>9</v>
      </c>
      <c r="BD3" s="141">
        <v>10</v>
      </c>
      <c r="BF3" s="142" t="s">
        <v>209</v>
      </c>
      <c r="BG3" s="141">
        <v>1</v>
      </c>
      <c r="BH3" s="141">
        <v>2</v>
      </c>
      <c r="BI3" s="141">
        <v>3</v>
      </c>
      <c r="BJ3" s="141">
        <v>4</v>
      </c>
      <c r="BK3" s="141">
        <v>5</v>
      </c>
      <c r="BL3" s="141">
        <v>6</v>
      </c>
      <c r="BM3" s="141">
        <v>7</v>
      </c>
      <c r="BN3" s="141">
        <v>8</v>
      </c>
      <c r="BO3" s="141">
        <v>9</v>
      </c>
      <c r="BP3" s="141">
        <v>10</v>
      </c>
      <c r="BQ3" s="137" t="s">
        <v>348</v>
      </c>
      <c r="BS3" s="142" t="s">
        <v>209</v>
      </c>
      <c r="BT3" s="150" t="s">
        <v>32</v>
      </c>
      <c r="BU3" s="151" t="s">
        <v>33</v>
      </c>
      <c r="BV3" s="152" t="s">
        <v>34</v>
      </c>
      <c r="BW3" s="153" t="s">
        <v>35</v>
      </c>
      <c r="BY3" s="142" t="s">
        <v>209</v>
      </c>
      <c r="BZ3" s="141" t="s">
        <v>10</v>
      </c>
      <c r="CA3" s="141" t="s">
        <v>11</v>
      </c>
      <c r="CB3" s="141" t="s">
        <v>12</v>
      </c>
      <c r="CC3" s="141" t="s">
        <v>13</v>
      </c>
      <c r="CD3" s="141" t="s">
        <v>14</v>
      </c>
      <c r="CE3" s="141" t="s">
        <v>15</v>
      </c>
      <c r="CF3" s="141" t="s">
        <v>16</v>
      </c>
      <c r="CH3" s="154" t="s">
        <v>351</v>
      </c>
      <c r="CI3" s="141" t="s">
        <v>10</v>
      </c>
      <c r="CJ3" s="141" t="s">
        <v>11</v>
      </c>
      <c r="CK3" s="141" t="s">
        <v>12</v>
      </c>
      <c r="CL3" s="141" t="s">
        <v>13</v>
      </c>
      <c r="CM3" s="141" t="s">
        <v>14</v>
      </c>
      <c r="CN3" s="141" t="s">
        <v>15</v>
      </c>
      <c r="CO3" s="141" t="s">
        <v>16</v>
      </c>
      <c r="CQ3" s="148" t="s">
        <v>230</v>
      </c>
      <c r="CR3" s="148" t="s">
        <v>351</v>
      </c>
      <c r="CS3" s="148" t="s">
        <v>401</v>
      </c>
      <c r="CT3" s="148" t="s">
        <v>402</v>
      </c>
      <c r="CU3" s="148" t="s">
        <v>341</v>
      </c>
      <c r="CV3" s="141" t="s">
        <v>10</v>
      </c>
      <c r="CW3" s="141" t="s">
        <v>11</v>
      </c>
      <c r="CX3" s="141" t="s">
        <v>12</v>
      </c>
      <c r="CY3" s="141" t="s">
        <v>13</v>
      </c>
      <c r="CZ3" s="141" t="s">
        <v>14</v>
      </c>
      <c r="DA3" s="141" t="s">
        <v>15</v>
      </c>
      <c r="DB3" s="141" t="s">
        <v>16</v>
      </c>
      <c r="DC3" s="137" t="s">
        <v>362</v>
      </c>
      <c r="DE3" s="148" t="s">
        <v>230</v>
      </c>
      <c r="DF3" s="187" t="s">
        <v>406</v>
      </c>
      <c r="DG3" s="187" t="s">
        <v>109</v>
      </c>
      <c r="DH3" s="187" t="s">
        <v>102</v>
      </c>
      <c r="DI3" s="187" t="s">
        <v>110</v>
      </c>
      <c r="DJ3" s="187" t="s">
        <v>104</v>
      </c>
      <c r="DK3" s="187" t="s">
        <v>117</v>
      </c>
      <c r="DL3" s="187" t="s">
        <v>105</v>
      </c>
      <c r="DM3" s="187" t="s">
        <v>133</v>
      </c>
      <c r="DN3" s="187" t="s">
        <v>101</v>
      </c>
      <c r="DO3" s="187" t="s">
        <v>116</v>
      </c>
      <c r="DP3" s="187" t="s">
        <v>103</v>
      </c>
      <c r="DQ3" s="187" t="s">
        <v>114</v>
      </c>
      <c r="DR3" s="187" t="s">
        <v>136</v>
      </c>
      <c r="DU3" s="137" t="s">
        <v>368</v>
      </c>
      <c r="DV3" s="137" t="s">
        <v>368</v>
      </c>
      <c r="DW3" s="137" t="s">
        <v>368</v>
      </c>
      <c r="DX3" s="137" t="s">
        <v>368</v>
      </c>
      <c r="DY3" s="137" t="s">
        <v>368</v>
      </c>
      <c r="DZ3" s="137" t="s">
        <v>367</v>
      </c>
      <c r="EA3" s="137" t="s">
        <v>367</v>
      </c>
      <c r="EB3" s="137" t="s">
        <v>367</v>
      </c>
      <c r="EC3" s="137" t="s">
        <v>367</v>
      </c>
      <c r="ED3" s="137" t="s">
        <v>367</v>
      </c>
      <c r="EE3" s="137" t="s">
        <v>367</v>
      </c>
      <c r="EF3" s="137" t="s">
        <v>367</v>
      </c>
      <c r="EK3" s="142" t="s">
        <v>209</v>
      </c>
      <c r="EL3" s="141" cm="1">
        <f t="array" ref="EL3:GI3">_xlfn.SEQUENCE(1,50)</f>
        <v>1</v>
      </c>
      <c r="EM3" s="141">
        <v>2</v>
      </c>
      <c r="EN3" s="141">
        <v>3</v>
      </c>
      <c r="EO3" s="141">
        <v>4</v>
      </c>
      <c r="EP3" s="141">
        <v>5</v>
      </c>
      <c r="EQ3" s="141">
        <v>6</v>
      </c>
      <c r="ER3" s="141">
        <v>7</v>
      </c>
      <c r="ES3" s="141">
        <v>8</v>
      </c>
      <c r="ET3" s="141">
        <v>9</v>
      </c>
      <c r="EU3" s="141">
        <v>10</v>
      </c>
      <c r="EV3" s="141">
        <v>11</v>
      </c>
      <c r="EW3" s="141">
        <v>12</v>
      </c>
      <c r="EX3" s="141">
        <v>13</v>
      </c>
      <c r="EY3" s="141">
        <v>14</v>
      </c>
      <c r="EZ3" s="141">
        <v>15</v>
      </c>
      <c r="FA3" s="141">
        <v>16</v>
      </c>
      <c r="FB3" s="141">
        <v>17</v>
      </c>
      <c r="FC3" s="141">
        <v>18</v>
      </c>
      <c r="FD3" s="141">
        <v>19</v>
      </c>
      <c r="FE3" s="141">
        <v>20</v>
      </c>
      <c r="FF3" s="141">
        <v>21</v>
      </c>
      <c r="FG3" s="141">
        <v>22</v>
      </c>
      <c r="FH3" s="141">
        <v>23</v>
      </c>
      <c r="FI3" s="141">
        <v>24</v>
      </c>
      <c r="FJ3" s="141">
        <v>25</v>
      </c>
      <c r="FK3" s="141">
        <v>26</v>
      </c>
      <c r="FL3" s="141">
        <v>27</v>
      </c>
      <c r="FM3" s="141">
        <v>28</v>
      </c>
      <c r="FN3" s="141">
        <v>29</v>
      </c>
      <c r="FO3" s="141">
        <v>30</v>
      </c>
      <c r="FP3" s="141">
        <v>31</v>
      </c>
      <c r="FQ3" s="141">
        <v>32</v>
      </c>
      <c r="FR3" s="141">
        <v>33</v>
      </c>
      <c r="FS3" s="141">
        <v>34</v>
      </c>
      <c r="FT3" s="141">
        <v>35</v>
      </c>
      <c r="FU3" s="141">
        <v>36</v>
      </c>
      <c r="FV3" s="141">
        <v>37</v>
      </c>
      <c r="FW3" s="141">
        <v>38</v>
      </c>
      <c r="FX3" s="141">
        <v>39</v>
      </c>
      <c r="FY3" s="141">
        <v>40</v>
      </c>
      <c r="FZ3" s="141">
        <v>41</v>
      </c>
      <c r="GA3" s="141">
        <v>42</v>
      </c>
      <c r="GB3" s="141">
        <v>43</v>
      </c>
      <c r="GC3" s="141">
        <v>44</v>
      </c>
      <c r="GD3" s="141">
        <v>45</v>
      </c>
      <c r="GE3" s="141">
        <v>46</v>
      </c>
      <c r="GF3" s="141">
        <v>47</v>
      </c>
      <c r="GG3" s="141">
        <v>48</v>
      </c>
      <c r="GH3" s="141">
        <v>49</v>
      </c>
      <c r="GI3" s="141">
        <v>50</v>
      </c>
      <c r="GK3" s="142" t="s">
        <v>209</v>
      </c>
      <c r="GL3" s="183" t="s">
        <v>371</v>
      </c>
      <c r="GM3" s="184" t="s">
        <v>372</v>
      </c>
      <c r="GN3" s="185" t="s">
        <v>368</v>
      </c>
      <c r="GO3" s="186" t="s">
        <v>367</v>
      </c>
      <c r="GQ3" s="142" t="s">
        <v>209</v>
      </c>
      <c r="GR3" s="141" t="s">
        <v>10</v>
      </c>
      <c r="GS3" s="141" t="s">
        <v>11</v>
      </c>
      <c r="GT3" s="141" t="s">
        <v>12</v>
      </c>
      <c r="GU3" s="141" t="s">
        <v>13</v>
      </c>
      <c r="GV3" s="141" t="s">
        <v>14</v>
      </c>
      <c r="GW3" s="141" t="s">
        <v>15</v>
      </c>
      <c r="GX3" s="141" t="s">
        <v>16</v>
      </c>
      <c r="GZ3" s="142" t="s">
        <v>209</v>
      </c>
      <c r="HA3" s="173" t="s">
        <v>19</v>
      </c>
      <c r="HB3" s="172" t="s">
        <v>17</v>
      </c>
    </row>
    <row r="4" spans="1:210" ht="15.75">
      <c r="A4" s="155">
        <v>1</v>
      </c>
      <c r="B4" s="156">
        <f>_xlfn.XLOOKUP(Case!G74,'Spaceship 整理'!$A$2:$A$6,'Spaceship 整理'!$C$2:$C$6)</f>
        <v>80000</v>
      </c>
      <c r="D4" s="157">
        <v>21</v>
      </c>
      <c r="E4" s="137" cm="1">
        <f t="array" ref="E4">_xlfn.XLOOKUP(Case!$G107,'Spaceship 整理'!$A$2:$A$6,_xlfn.XLOOKUP('草稿-Questions'!E$3,'Spaceship 整理'!$C$1:$I$1,'Spaceship 整理'!$C$2:$I$6))</f>
        <v>8000000</v>
      </c>
      <c r="F4" s="137" cm="1">
        <f t="array" ref="F4">_xlfn.XLOOKUP(Case!$G107,'Spaceship 整理'!$A$2:$A$6,_xlfn.XLOOKUP('草稿-Questions'!F$3,'Spaceship 整理'!$C$1:$I$1,'Spaceship 整理'!$C$2:$I$6))</f>
        <v>4000000</v>
      </c>
      <c r="G4" s="137" cm="1">
        <f t="array" ref="G4">_xlfn.XLOOKUP(Case!$G107,'Spaceship 整理'!$A$2:$A$6,_xlfn.XLOOKUP('草稿-Questions'!G$3,'Spaceship 整理'!$C$1:$I$1,'Spaceship 整理'!$C$2:$I$6))</f>
        <v>600000</v>
      </c>
      <c r="H4" s="137" cm="1">
        <f t="array" ref="H4">_xlfn.XLOOKUP(Case!$G107,'Spaceship 整理'!$A$2:$A$6,_xlfn.XLOOKUP('草稿-Questions'!H$3,'Spaceship 整理'!$C$1:$I$1,'Spaceship 整理'!$C$2:$I$6))</f>
        <v>400000</v>
      </c>
      <c r="I4" s="137" cm="1">
        <f t="array" ref="I4">_xlfn.XLOOKUP(Case!$G107,'Spaceship 整理'!$A$2:$A$6,_xlfn.XLOOKUP('草稿-Questions'!I$3,'Spaceship 整理'!$C$1:$I$1,'Spaceship 整理'!$C$2:$I$6))</f>
        <v>12000</v>
      </c>
      <c r="J4" s="137" cm="1">
        <f t="array" ref="J4">_xlfn.XLOOKUP(Case!$G107,'Spaceship 整理'!$A$2:$A$6,_xlfn.XLOOKUP('草稿-Questions'!J$3,'Spaceship 整理'!$C$1:$I$1,'Spaceship 整理'!$C$2:$I$6))</f>
        <v>6000</v>
      </c>
      <c r="K4" s="137" cm="1">
        <f t="array" ref="K4">_xlfn.XLOOKUP(Case!$G107,'Spaceship 整理'!$A$2:$A$6,_xlfn.XLOOKUP('草稿-Questions'!K$3,'Spaceship 整理'!$C$1:$I$1,'Spaceship 整理'!$C$2:$I$6))</f>
        <v>3000</v>
      </c>
      <c r="M4" s="158"/>
      <c r="N4" s="158"/>
      <c r="O4" s="159" t="s">
        <v>17</v>
      </c>
      <c r="P4" s="158"/>
      <c r="Q4" s="158"/>
      <c r="S4" s="157">
        <v>41</v>
      </c>
      <c r="T4" s="137">
        <f>SUMIFS(Case!$I143:$M143,'草稿-Questions'!$M4:$Q4,'草稿-Questions'!T$3)</f>
        <v>1</v>
      </c>
      <c r="U4" s="137">
        <f>SUMIFS(Case!$I143:$M143,'草稿-Questions'!$M4:$Q4,'草稿-Questions'!U$3)</f>
        <v>0</v>
      </c>
      <c r="V4" s="137">
        <f>SUMIFS(Case!$I143:$M143,'草稿-Questions'!$M4:$Q4,'草稿-Questions'!V$3)</f>
        <v>0</v>
      </c>
      <c r="W4" s="137">
        <f>SUMIFS(Case!$I143:$M143,'草稿-Questions'!$M4:$Q4,'草稿-Questions'!W$3)</f>
        <v>0</v>
      </c>
      <c r="X4" s="137">
        <f>SUMIFS(Case!$I143:$M143,'草稿-Questions'!$M4:$Q4,'草稿-Questions'!X$3)</f>
        <v>0</v>
      </c>
      <c r="Z4" s="157">
        <v>41</v>
      </c>
      <c r="AA4" s="137">
        <f>SUMPRODUCT(_xlfn.XLOOKUP($Z4,$S$4:$S$23,$T$4:$X$23),_xlfn.XLOOKUP(AA$3,$S$27:$S$33,$T$27:$X$33))</f>
        <v>24000</v>
      </c>
      <c r="AB4" s="137">
        <f t="shared" ref="AB4:AG19" si="0">SUMPRODUCT(_xlfn.XLOOKUP($Z4,$S$4:$S$23,$T$4:$X$23),_xlfn.XLOOKUP(AB$3,$S$27:$S$33,$T$27:$X$33))</f>
        <v>4500</v>
      </c>
      <c r="AC4" s="137">
        <f t="shared" si="0"/>
        <v>1875</v>
      </c>
      <c r="AD4" s="137">
        <f t="shared" si="0"/>
        <v>375</v>
      </c>
      <c r="AE4" s="137">
        <f t="shared" si="0"/>
        <v>0</v>
      </c>
      <c r="AF4" s="137">
        <f t="shared" si="0"/>
        <v>0</v>
      </c>
      <c r="AG4" s="137">
        <f t="shared" si="0"/>
        <v>0</v>
      </c>
      <c r="AI4" s="160">
        <v>61</v>
      </c>
      <c r="AJ4" s="137" t="str" cm="1">
        <f t="array" ref="AJ4">_xlfn.XLOOKUP(Case!$G177,'Asteroid 整理'!$R$3:$R$137,_xlfn.XLOOKUP('草稿-Questions'!AJ$3,'Asteroid 整理'!$R$2:$W$2,'Asteroid 整理'!$R$3:$W$137))</f>
        <v>Kernite</v>
      </c>
      <c r="AK4" s="137" cm="1">
        <f t="array" ref="AK4">_xlfn.XLOOKUP(Case!$G177,'Asteroid 整理'!$R$3:$R$137,_xlfn.XLOOKUP('草稿-Questions'!AK$3,'Asteroid 整理'!$R$2:$X$2,'Asteroid 整理'!$R$3:$X$137))</f>
        <v>6000</v>
      </c>
      <c r="AL4" s="137" cm="1">
        <f t="array" ref="AL4">$AK4*_xlfn.XLOOKUP($AJ4,'Asteroid 整理'!$A$3:$A$6,_xlfn.XLOOKUP('草稿-Questions'!AL$3,'Asteroid 整理'!$J$2:$P$2,'Asteroid 整理'!$J$3:$P$6),0)</f>
        <v>0</v>
      </c>
      <c r="AM4" s="137" cm="1">
        <f t="array" ref="AM4">$AK4*_xlfn.XLOOKUP($AJ4,'Asteroid 整理'!$A$3:$A$6,_xlfn.XLOOKUP('草稿-Questions'!AM$3,'Asteroid 整理'!$J$2:$P$2,'Asteroid 整理'!$J$3:$P$6),0)</f>
        <v>0</v>
      </c>
      <c r="AN4" s="137" cm="1">
        <f t="array" ref="AN4">$AK4*_xlfn.XLOOKUP($AJ4,'Asteroid 整理'!$A$3:$A$6,_xlfn.XLOOKUP('草稿-Questions'!AN$3,'Asteroid 整理'!$J$2:$P$2,'Asteroid 整理'!$J$3:$P$6),0)</f>
        <v>300000</v>
      </c>
      <c r="AO4" s="137" cm="1">
        <f t="array" ref="AO4">$AK4*_xlfn.XLOOKUP($AJ4,'Asteroid 整理'!$A$3:$A$6,_xlfn.XLOOKUP('草稿-Questions'!AO$3,'Asteroid 整理'!$J$2:$P$2,'Asteroid 整理'!$J$3:$P$6),0)</f>
        <v>600000</v>
      </c>
      <c r="AP4" s="137" cm="1">
        <f t="array" ref="AP4">$AK4*_xlfn.XLOOKUP($AJ4,'Asteroid 整理'!$A$3:$A$6,_xlfn.XLOOKUP('草稿-Questions'!AP$3,'Asteroid 整理'!$J$2:$P$2,'Asteroid 整理'!$J$3:$P$6),0)</f>
        <v>0</v>
      </c>
      <c r="AQ4" s="137" cm="1">
        <f t="array" ref="AQ4">$AK4*_xlfn.XLOOKUP($AJ4,'Asteroid 整理'!$A$3:$A$6,_xlfn.XLOOKUP('草稿-Questions'!AQ$3,'Asteroid 整理'!$J$2:$P$2,'Asteroid 整理'!$J$3:$P$6),0)</f>
        <v>0</v>
      </c>
      <c r="AR4" s="137" cm="1">
        <f t="array" ref="AR4">$AK4*_xlfn.XLOOKUP($AJ4,'Asteroid 整理'!$A$3:$A$6,_xlfn.XLOOKUP('草稿-Questions'!AR$3,'Asteroid 整理'!$J$2:$P$2,'Asteroid 整理'!$J$3:$P$6),0)</f>
        <v>0</v>
      </c>
      <c r="AT4" s="160">
        <v>81</v>
      </c>
      <c r="AU4" s="137" t="str">
        <f>_xlfn.XLOOKUP(Case!N215,'Asteroid 整理'!$R$3:$R$137,'Asteroid 整理'!$V$3:$V$137)</f>
        <v>Scordite</v>
      </c>
      <c r="AV4" s="137" t="str">
        <f>_xlfn.XLOOKUP(Case!O215,'Asteroid 整理'!$R$3:$R$137,'Asteroid 整理'!$V$3:$V$137)</f>
        <v>Veldspar</v>
      </c>
      <c r="AW4" s="137" t="str">
        <f>_xlfn.XLOOKUP(Case!P215,'Asteroid 整理'!$R$3:$R$137,'Asteroid 整理'!$V$3:$V$137)</f>
        <v>Kernite</v>
      </c>
      <c r="AX4" s="137" t="str">
        <f>_xlfn.XLOOKUP(Case!Q215,'Asteroid 整理'!$R$3:$R$137,'Asteroid 整理'!$V$3:$V$137)</f>
        <v>Kernite</v>
      </c>
      <c r="AY4" s="137" t="str">
        <f>_xlfn.XLOOKUP(Case!R215,'Asteroid 整理'!$R$3:$R$137,'Asteroid 整理'!$V$3:$V$137)</f>
        <v>Scordite</v>
      </c>
      <c r="AZ4" s="137" t="str">
        <f>_xlfn.XLOOKUP(Case!S215,'Asteroid 整理'!$R$3:$R$137,'Asteroid 整理'!$V$3:$V$137)</f>
        <v>Scordite</v>
      </c>
      <c r="BA4" s="137" t="str">
        <f>_xlfn.XLOOKUP(Case!T215,'Asteroid 整理'!$R$3:$R$137,'Asteroid 整理'!$V$3:$V$137)</f>
        <v>Kernite</v>
      </c>
      <c r="BB4" s="137" t="str">
        <f>_xlfn.XLOOKUP(Case!U215,'Asteroid 整理'!$R$3:$R$137,'Asteroid 整理'!$V$3:$V$137)</f>
        <v>Kernite</v>
      </c>
      <c r="BC4" s="137" t="str">
        <f>_xlfn.XLOOKUP(Case!V215,'Asteroid 整理'!$R$3:$R$137,'Asteroid 整理'!$V$3:$V$137)</f>
        <v>Scordite</v>
      </c>
      <c r="BD4" s="137" t="str">
        <f>_xlfn.XLOOKUP(Case!W215,'Asteroid 整理'!$R$3:$R$137,'Asteroid 整理'!$V$3:$V$137)</f>
        <v>Veldspar</v>
      </c>
      <c r="BF4" s="160">
        <v>81</v>
      </c>
      <c r="BG4" s="137">
        <f>AU27*_xlfn.XLOOKUP(AU50,'Asteroid 整理'!$A$11:$A$16,'Asteroid 整理'!$B$11:$B$16)</f>
        <v>285</v>
      </c>
      <c r="BH4" s="137">
        <f>AV27*_xlfn.XLOOKUP(AV50,'Asteroid 整理'!$A$11:$A$16,'Asteroid 整理'!$B$11:$B$16)</f>
        <v>375</v>
      </c>
      <c r="BI4" s="137">
        <f>AW27*_xlfn.XLOOKUP(AW50,'Asteroid 整理'!$A$11:$A$16,'Asteroid 整理'!$B$11:$B$16)</f>
        <v>6840</v>
      </c>
      <c r="BJ4" s="137">
        <f>AX27*_xlfn.XLOOKUP(AX50,'Asteroid 整理'!$A$11:$A$16,'Asteroid 整理'!$B$11:$B$16)</f>
        <v>2280</v>
      </c>
      <c r="BK4" s="137">
        <f>AY27*_xlfn.XLOOKUP(AY50,'Asteroid 整理'!$A$11:$A$16,'Asteroid 整理'!$B$11:$B$16)</f>
        <v>570</v>
      </c>
      <c r="BL4" s="137">
        <f>AZ27*_xlfn.XLOOKUP(AZ50,'Asteroid 整理'!$A$11:$A$16,'Asteroid 整理'!$B$11:$B$16)</f>
        <v>427.5</v>
      </c>
      <c r="BM4" s="137">
        <f>BA27*_xlfn.XLOOKUP(BA50,'Asteroid 整理'!$A$11:$A$16,'Asteroid 整理'!$B$11:$B$16)</f>
        <v>5700</v>
      </c>
      <c r="BN4" s="137">
        <f>BB27*_xlfn.XLOOKUP(BB50,'Asteroid 整理'!$A$11:$A$16,'Asteroid 整理'!$B$11:$B$16)</f>
        <v>4560</v>
      </c>
      <c r="BO4" s="137">
        <f>BC27*_xlfn.XLOOKUP(BC50,'Asteroid 整理'!$A$11:$A$16,'Asteroid 整理'!$B$11:$B$16)</f>
        <v>855</v>
      </c>
      <c r="BP4" s="137">
        <f>BD27*_xlfn.XLOOKUP(BD50,'Asteroid 整理'!$A$11:$A$16,'Asteroid 整理'!$B$11:$B$16)</f>
        <v>225</v>
      </c>
      <c r="BQ4" s="137">
        <f>SUM(BG4:BP4)</f>
        <v>22117.5</v>
      </c>
      <c r="BS4" s="160">
        <v>81</v>
      </c>
      <c r="BT4" s="137">
        <f>SUMIFS($BG27:$BP27,$AU4:$BD4,BT$3)</f>
        <v>600</v>
      </c>
      <c r="BU4" s="137">
        <f t="shared" ref="BU4:BW4" si="1">SUMIFS($BG27:$BP27,$AU4:$BD4,BU$3)</f>
        <v>2137.5</v>
      </c>
      <c r="BV4" s="137">
        <f t="shared" si="1"/>
        <v>0</v>
      </c>
      <c r="BW4" s="137">
        <f t="shared" si="1"/>
        <v>19380</v>
      </c>
      <c r="BY4" s="160">
        <v>81</v>
      </c>
      <c r="BZ4" s="137">
        <f>SUMPRODUCT($BT4:$BW4,_xlfn.XLOOKUP(BZ$3,$BS$27:$BS$33,$BT$27:$BW$33))</f>
        <v>4537500</v>
      </c>
      <c r="CA4" s="137">
        <f t="shared" ref="CA4:CF19" si="2">SUMPRODUCT($BT4:$BW4,_xlfn.XLOOKUP(CA$3,$BS$27:$BS$33,$BT$27:$BW$33))</f>
        <v>1282500</v>
      </c>
      <c r="CB4" s="137">
        <f t="shared" si="2"/>
        <v>969000</v>
      </c>
      <c r="CC4" s="137">
        <f t="shared" si="2"/>
        <v>1938000</v>
      </c>
      <c r="CD4" s="137">
        <f t="shared" si="2"/>
        <v>0</v>
      </c>
      <c r="CE4" s="137">
        <f t="shared" si="2"/>
        <v>0</v>
      </c>
      <c r="CF4" s="137">
        <f t="shared" si="2"/>
        <v>0</v>
      </c>
      <c r="CH4" s="150" t="s">
        <v>32</v>
      </c>
      <c r="CI4" s="161">
        <v>4000</v>
      </c>
      <c r="CJ4" s="161">
        <v>0</v>
      </c>
      <c r="CK4" s="161">
        <v>0</v>
      </c>
      <c r="CL4" s="161">
        <v>0</v>
      </c>
      <c r="CM4" s="161">
        <v>0</v>
      </c>
      <c r="CN4" s="161">
        <v>0</v>
      </c>
      <c r="CO4" s="161">
        <v>0</v>
      </c>
      <c r="CQ4" s="188" t="s">
        <v>105</v>
      </c>
      <c r="CR4" s="137" t="str">
        <f>_xlfn.XLOOKUP($CQ4,'Asteroid 整理'!$R$3:$R$137,'Asteroid 整理'!$V$3:$V$137)</f>
        <v>Kernite</v>
      </c>
      <c r="CS4" s="137">
        <v>7000</v>
      </c>
      <c r="CT4" s="137">
        <f>_xlfn.XLOOKUP('草稿-Questions'!CR4,'Asteroid 整理'!$A$3:$A$6,'Asteroid 整理'!$B$3:$B$6)</f>
        <v>1.2</v>
      </c>
      <c r="CU4" s="137">
        <f>_xlfn.XLOOKUP($CQ4,'Asteroid 整理'!$R$3:$R$137,'Asteroid 整理'!$X$3:$X$137)</f>
        <v>8400</v>
      </c>
      <c r="CV4" s="137" cm="1">
        <f t="array" ref="CV4">$CU4*_xlfn.XLOOKUP($CR4,$CH$4:$CH$7,_xlfn.XLOOKUP(CV$3,$CI$3:$CO$3,$CI$4:$CO$7))</f>
        <v>0</v>
      </c>
      <c r="CW4" s="137" cm="1">
        <f t="array" ref="CW4">$CU4*_xlfn.XLOOKUP($CR4,$CH$4:$CH$7,_xlfn.XLOOKUP(CW$3,$CI$3:$CO$3,$CI$4:$CO$7))</f>
        <v>0</v>
      </c>
      <c r="CX4" s="137" cm="1">
        <f t="array" ref="CX4">$CU4*_xlfn.XLOOKUP($CR4,$CH$4:$CH$7,_xlfn.XLOOKUP(CX$3,$CI$3:$CO$3,$CI$4:$CO$7))</f>
        <v>420000</v>
      </c>
      <c r="CY4" s="137" cm="1">
        <f t="array" ref="CY4">$CU4*_xlfn.XLOOKUP($CR4,$CH$4:$CH$7,_xlfn.XLOOKUP(CY$3,$CI$3:$CO$3,$CI$4:$CO$7))</f>
        <v>840000</v>
      </c>
      <c r="CZ4" s="137" cm="1">
        <f t="array" ref="CZ4">$CU4*_xlfn.XLOOKUP($CR4,$CH$4:$CH$7,_xlfn.XLOOKUP(CZ$3,$CI$3:$CO$3,$CI$4:$CO$7))</f>
        <v>0</v>
      </c>
      <c r="DA4" s="137" cm="1">
        <f t="array" ref="DA4">$CU4*_xlfn.XLOOKUP($CR4,$CH$4:$CH$7,_xlfn.XLOOKUP(DA$3,$CI$3:$CO$3,$CI$4:$CO$7))</f>
        <v>0</v>
      </c>
      <c r="DB4" s="137" cm="1">
        <f t="array" ref="DB4">$CU4*_xlfn.XLOOKUP($CR4,$CH$4:$CH$7,_xlfn.XLOOKUP(DB$3,$CI$3:$CO$3,$CI$4:$CO$7))</f>
        <v>0</v>
      </c>
      <c r="DC4" s="137">
        <f t="shared" ref="DC4:DC27" si="3">SUMPRODUCT(CV4:DB4,$CI$11:$CO$11)</f>
        <v>408122400</v>
      </c>
      <c r="DE4" s="148" t="s">
        <v>228</v>
      </c>
      <c r="DF4" s="187" t="s">
        <v>408</v>
      </c>
      <c r="DG4" s="187" t="s">
        <v>205</v>
      </c>
      <c r="DH4" s="187" t="s">
        <v>203</v>
      </c>
      <c r="DI4" s="187" t="s">
        <v>200</v>
      </c>
      <c r="DJ4" s="187" t="s">
        <v>202</v>
      </c>
      <c r="DK4" s="187" t="s">
        <v>203</v>
      </c>
      <c r="DL4" s="187" t="s">
        <v>205</v>
      </c>
      <c r="DM4" s="187" t="s">
        <v>206</v>
      </c>
      <c r="DN4" s="187" t="s">
        <v>206</v>
      </c>
      <c r="DO4" s="187" t="s">
        <v>206</v>
      </c>
      <c r="DP4" s="187" t="s">
        <v>202</v>
      </c>
      <c r="DQ4" s="187" t="s">
        <v>200</v>
      </c>
      <c r="DR4" s="187" t="s">
        <v>201</v>
      </c>
      <c r="DT4" s="142" t="s">
        <v>209</v>
      </c>
      <c r="DU4" s="188" t="s">
        <v>109</v>
      </c>
      <c r="DV4" s="188" t="s">
        <v>102</v>
      </c>
      <c r="DW4" s="188" t="s">
        <v>110</v>
      </c>
      <c r="DX4" s="188" t="s">
        <v>104</v>
      </c>
      <c r="DY4" s="188" t="s">
        <v>117</v>
      </c>
      <c r="DZ4" s="188" t="s">
        <v>105</v>
      </c>
      <c r="EA4" s="188" t="s">
        <v>133</v>
      </c>
      <c r="EB4" s="188" t="s">
        <v>101</v>
      </c>
      <c r="EC4" s="188" t="s">
        <v>116</v>
      </c>
      <c r="ED4" s="188" t="s">
        <v>103</v>
      </c>
      <c r="EE4" s="188" t="s">
        <v>114</v>
      </c>
      <c r="EF4" s="188" t="s">
        <v>136</v>
      </c>
      <c r="EG4" s="137" t="s">
        <v>364</v>
      </c>
      <c r="EH4" s="137" t="s">
        <v>365</v>
      </c>
      <c r="EI4" s="137" t="s">
        <v>363</v>
      </c>
      <c r="EK4" s="160">
        <v>121</v>
      </c>
      <c r="EL4" s="184" t="s">
        <v>33</v>
      </c>
      <c r="EM4" s="186" t="s">
        <v>35</v>
      </c>
      <c r="EN4" s="186" t="s">
        <v>35</v>
      </c>
      <c r="EO4" s="184" t="s">
        <v>33</v>
      </c>
      <c r="EP4" s="184" t="s">
        <v>33</v>
      </c>
      <c r="EQ4" s="185" t="s">
        <v>34</v>
      </c>
      <c r="ER4" s="186" t="s">
        <v>35</v>
      </c>
      <c r="ES4" s="184" t="s">
        <v>33</v>
      </c>
      <c r="ET4" s="183" t="s">
        <v>32</v>
      </c>
      <c r="EU4" s="186" t="s">
        <v>35</v>
      </c>
      <c r="EV4" s="184" t="s">
        <v>33</v>
      </c>
      <c r="EW4" s="183" t="s">
        <v>32</v>
      </c>
      <c r="EX4" s="185" t="s">
        <v>34</v>
      </c>
      <c r="EY4" s="183" t="s">
        <v>32</v>
      </c>
      <c r="EZ4" s="183" t="s">
        <v>32</v>
      </c>
      <c r="FA4" s="183" t="s">
        <v>32</v>
      </c>
      <c r="FB4" s="184" t="s">
        <v>33</v>
      </c>
      <c r="FC4" s="185" t="s">
        <v>34</v>
      </c>
      <c r="FD4" s="185" t="s">
        <v>34</v>
      </c>
      <c r="FE4" s="184" t="s">
        <v>33</v>
      </c>
      <c r="FF4" s="183" t="s">
        <v>32</v>
      </c>
      <c r="FG4" s="185" t="s">
        <v>34</v>
      </c>
      <c r="FH4" s="185" t="s">
        <v>34</v>
      </c>
      <c r="FI4" s="185" t="s">
        <v>34</v>
      </c>
      <c r="FJ4" s="184" t="s">
        <v>33</v>
      </c>
      <c r="FK4" s="186" t="s">
        <v>35</v>
      </c>
      <c r="FL4" s="186" t="s">
        <v>35</v>
      </c>
      <c r="FM4" s="183" t="s">
        <v>32</v>
      </c>
      <c r="FN4" s="186" t="s">
        <v>35</v>
      </c>
      <c r="FO4" s="185" t="s">
        <v>34</v>
      </c>
      <c r="FP4" s="185" t="s">
        <v>34</v>
      </c>
      <c r="FQ4" s="185" t="s">
        <v>34</v>
      </c>
      <c r="FR4" s="184" t="s">
        <v>33</v>
      </c>
      <c r="FS4" s="184" t="s">
        <v>33</v>
      </c>
      <c r="FT4" s="186" t="s">
        <v>35</v>
      </c>
      <c r="FU4" s="186" t="s">
        <v>35</v>
      </c>
      <c r="FV4" s="185" t="s">
        <v>34</v>
      </c>
      <c r="FW4" s="186" t="s">
        <v>35</v>
      </c>
      <c r="FX4" s="183" t="s">
        <v>32</v>
      </c>
      <c r="FY4" s="183" t="s">
        <v>32</v>
      </c>
      <c r="FZ4" s="183" t="s">
        <v>32</v>
      </c>
      <c r="GA4" s="183" t="s">
        <v>32</v>
      </c>
      <c r="GB4" s="184" t="s">
        <v>33</v>
      </c>
      <c r="GC4" s="183" t="s">
        <v>32</v>
      </c>
      <c r="GD4" s="183" t="s">
        <v>32</v>
      </c>
      <c r="GE4" s="183" t="s">
        <v>32</v>
      </c>
      <c r="GF4" s="184" t="s">
        <v>33</v>
      </c>
      <c r="GG4" s="186" t="s">
        <v>35</v>
      </c>
      <c r="GH4" s="186" t="s">
        <v>35</v>
      </c>
      <c r="GI4" s="185" t="s">
        <v>34</v>
      </c>
      <c r="GK4" s="160">
        <v>121</v>
      </c>
      <c r="GL4" s="137">
        <f>SUMIFS(Case!$N298:$BK298,'草稿-Questions'!$EL4:$GI4,'草稿-Questions'!GL$3)*1000</f>
        <v>50000</v>
      </c>
      <c r="GM4" s="137">
        <f>SUMIFS(Case!$N298:$BK298,'草稿-Questions'!$EL4:$GI4,'草稿-Questions'!GM$3)*1000</f>
        <v>57000</v>
      </c>
      <c r="GN4" s="137">
        <f>SUMIFS(Case!$N298:$BK298,'草稿-Questions'!$EL4:$GI4,'草稿-Questions'!GN$3)*1000</f>
        <v>50000</v>
      </c>
      <c r="GO4" s="137">
        <f>SUMIFS(Case!$N298:$BK298,'草稿-Questions'!$EL4:$GI4,'草稿-Questions'!GO$3)*1000</f>
        <v>39000</v>
      </c>
      <c r="GQ4" s="160">
        <v>121</v>
      </c>
      <c r="GR4" s="137">
        <f>SUMPRODUCT($GL37:$GO37,_xlfn.XLOOKUP(GR$3,$GK$70:$GK$76,$GL$70:$GO$76))</f>
        <v>22695000</v>
      </c>
      <c r="GS4" s="137">
        <f t="shared" ref="GS4:GX4" si="4">SUMPRODUCT($GL37:$GO37,_xlfn.XLOOKUP(GS$3,$GK$70:$GK$76,$GL$70:$GO$76))</f>
        <v>7992000</v>
      </c>
      <c r="GT4" s="137">
        <f t="shared" si="4"/>
        <v>1872000</v>
      </c>
      <c r="GU4" s="137">
        <f t="shared" si="4"/>
        <v>6556500</v>
      </c>
      <c r="GV4" s="137">
        <f t="shared" si="4"/>
        <v>0</v>
      </c>
      <c r="GW4" s="137">
        <f t="shared" si="4"/>
        <v>0</v>
      </c>
      <c r="GX4" s="137">
        <f t="shared" si="4"/>
        <v>0</v>
      </c>
      <c r="GZ4" s="160">
        <v>121</v>
      </c>
      <c r="HA4" s="137">
        <f>INT(MIN($GR4/$GR$37,$GS4/$GS$37,$GT4/$GT$37,$GU4/$GU$37))</f>
        <v>283</v>
      </c>
      <c r="HB4" s="137">
        <f>INT(MIN(($GR4-$HA4*$GR$37)/$GR$38,($GS4-$HA4*$GS$37)/$GS$38,($GT4-$HA4*$GT$37)/$GT$38,($GU4-$HA4*$GU$37)/$GU$38))</f>
        <v>2</v>
      </c>
    </row>
    <row r="5" spans="1:210" ht="15.75">
      <c r="A5" s="155">
        <f>A4+1</f>
        <v>2</v>
      </c>
      <c r="B5" s="156">
        <f>_xlfn.XLOOKUP(Case!G75,'Spaceship 整理'!$A$2:$A$6,'Spaceship 整理'!$C$2:$C$6)</f>
        <v>540000</v>
      </c>
      <c r="D5" s="157">
        <f t="shared" ref="D5:D23" si="5">D4+1</f>
        <v>22</v>
      </c>
      <c r="E5" s="137" cm="1">
        <f t="array" ref="E5">_xlfn.XLOOKUP(Case!$G108,'Spaceship 整理'!$A$2:$A$6,_xlfn.XLOOKUP('草稿-Questions'!E$3,'Spaceship 整理'!$C$1:$I$1,'Spaceship 整理'!$C$2:$I$6))</f>
        <v>540000</v>
      </c>
      <c r="F5" s="137" cm="1">
        <f t="array" ref="F5">_xlfn.XLOOKUP(Case!$G108,'Spaceship 整理'!$A$2:$A$6,_xlfn.XLOOKUP('草稿-Questions'!F$3,'Spaceship 整理'!$C$1:$I$1,'Spaceship 整理'!$C$2:$I$6))</f>
        <v>180000</v>
      </c>
      <c r="G5" s="137" cm="1">
        <f t="array" ref="G5">_xlfn.XLOOKUP(Case!$G108,'Spaceship 整理'!$A$2:$A$6,_xlfn.XLOOKUP('草稿-Questions'!G$3,'Spaceship 整理'!$C$1:$I$1,'Spaceship 整理'!$C$2:$I$6))</f>
        <v>36000</v>
      </c>
      <c r="H5" s="137" cm="1">
        <f t="array" ref="H5">_xlfn.XLOOKUP(Case!$G108,'Spaceship 整理'!$A$2:$A$6,_xlfn.XLOOKUP('草稿-Questions'!H$3,'Spaceship 整理'!$C$1:$I$1,'Spaceship 整理'!$C$2:$I$6))</f>
        <v>10000</v>
      </c>
      <c r="I5" s="137" cm="1">
        <f t="array" ref="I5">_xlfn.XLOOKUP(Case!$G108,'Spaceship 整理'!$A$2:$A$6,_xlfn.XLOOKUP('草稿-Questions'!I$3,'Spaceship 整理'!$C$1:$I$1,'Spaceship 整理'!$C$2:$I$6))</f>
        <v>1500</v>
      </c>
      <c r="J5" s="137" cm="1">
        <f t="array" ref="J5">_xlfn.XLOOKUP(Case!$G108,'Spaceship 整理'!$A$2:$A$6,_xlfn.XLOOKUP('草稿-Questions'!J$3,'Spaceship 整理'!$C$1:$I$1,'Spaceship 整理'!$C$2:$I$6))</f>
        <v>350</v>
      </c>
      <c r="K5" s="137" cm="1">
        <f t="array" ref="K5">_xlfn.XLOOKUP(Case!$G108,'Spaceship 整理'!$A$2:$A$6,_xlfn.XLOOKUP('草稿-Questions'!K$3,'Spaceship 整理'!$C$1:$I$1,'Spaceship 整理'!$C$2:$I$6))</f>
        <v>140</v>
      </c>
      <c r="M5" s="158"/>
      <c r="N5" s="159" t="s">
        <v>17</v>
      </c>
      <c r="O5" s="162" t="s">
        <v>72</v>
      </c>
      <c r="P5" s="159" t="s">
        <v>17</v>
      </c>
      <c r="Q5" s="158"/>
      <c r="S5" s="157">
        <f t="shared" ref="S5:S23" si="6">S4+1</f>
        <v>42</v>
      </c>
      <c r="T5" s="137">
        <f>SUMIFS(Case!$I144:$M144,'草稿-Questions'!$M5:$Q5,'草稿-Questions'!T$3)</f>
        <v>6</v>
      </c>
      <c r="U5" s="137">
        <f>SUMIFS(Case!$I144:$M144,'草稿-Questions'!$M5:$Q5,'草稿-Questions'!U$3)</f>
        <v>3</v>
      </c>
      <c r="V5" s="137">
        <f>SUMIFS(Case!$I144:$M144,'草稿-Questions'!$M5:$Q5,'草稿-Questions'!V$3)</f>
        <v>0</v>
      </c>
      <c r="W5" s="137">
        <f>SUMIFS(Case!$I144:$M144,'草稿-Questions'!$M5:$Q5,'草稿-Questions'!W$3)</f>
        <v>0</v>
      </c>
      <c r="X5" s="137">
        <f>SUMIFS(Case!$I144:$M144,'草稿-Questions'!$M5:$Q5,'草稿-Questions'!X$3)</f>
        <v>0</v>
      </c>
      <c r="Z5" s="157">
        <f t="shared" ref="Z5:Z23" si="7">Z4+1</f>
        <v>42</v>
      </c>
      <c r="AA5" s="137">
        <f t="shared" ref="AA5:AG23" si="8">SUMPRODUCT(_xlfn.XLOOKUP($Z5,$S$4:$S$23,$T$4:$X$23),_xlfn.XLOOKUP(AA$3,$S$27:$S$33,$T$27:$X$33))</f>
        <v>384000</v>
      </c>
      <c r="AB5" s="137">
        <f t="shared" si="0"/>
        <v>72000</v>
      </c>
      <c r="AC5" s="137">
        <f t="shared" si="0"/>
        <v>26250</v>
      </c>
      <c r="AD5" s="137">
        <f t="shared" si="0"/>
        <v>5250</v>
      </c>
      <c r="AE5" s="137">
        <f t="shared" si="0"/>
        <v>0</v>
      </c>
      <c r="AF5" s="137">
        <f t="shared" si="0"/>
        <v>0</v>
      </c>
      <c r="AG5" s="137">
        <f t="shared" si="0"/>
        <v>0</v>
      </c>
      <c r="AI5" s="160">
        <f t="shared" ref="AI5:AI23" si="9">AI4+1</f>
        <v>62</v>
      </c>
      <c r="AJ5" s="137" t="str" cm="1">
        <f t="array" ref="AJ5">_xlfn.XLOOKUP(Case!$G178,'Asteroid 整理'!$R$3:$R$137,_xlfn.XLOOKUP('草稿-Questions'!AJ$3,'Asteroid 整理'!$R$2:$W$2,'Asteroid 整理'!$R$3:$W$137))</f>
        <v>Omber</v>
      </c>
      <c r="AK5" s="137" cm="1">
        <f t="array" ref="AK5">_xlfn.XLOOKUP(Case!$G178,'Asteroid 整理'!$R$3:$R$137,_xlfn.XLOOKUP('草稿-Questions'!AK$3,'Asteroid 整理'!$R$2:$X$2,'Asteroid 整理'!$R$3:$X$137))</f>
        <v>2400</v>
      </c>
      <c r="AL5" s="137" cm="1">
        <f t="array" ref="AL5">$AK5*_xlfn.XLOOKUP($AJ5,'Asteroid 整理'!$A$3:$A$6,_xlfn.XLOOKUP('草稿-Questions'!AL$3,'Asteroid 整理'!$J$2:$P$2,'Asteroid 整理'!$J$3:$P$6),0)</f>
        <v>0</v>
      </c>
      <c r="AM5" s="137" cm="1">
        <f t="array" ref="AM5">$AK5*_xlfn.XLOOKUP($AJ5,'Asteroid 整理'!$A$3:$A$6,_xlfn.XLOOKUP('草稿-Questions'!AM$3,'Asteroid 整理'!$J$2:$P$2,'Asteroid 整理'!$J$3:$P$6),0)</f>
        <v>360000</v>
      </c>
      <c r="AN5" s="137" cm="1">
        <f t="array" ref="AN5">$AK5*_xlfn.XLOOKUP($AJ5,'Asteroid 整理'!$A$3:$A$6,_xlfn.XLOOKUP('草稿-Questions'!AN$3,'Asteroid 整理'!$J$2:$P$2,'Asteroid 整理'!$J$3:$P$6),0)</f>
        <v>0</v>
      </c>
      <c r="AO5" s="137" cm="1">
        <f t="array" ref="AO5">$AK5*_xlfn.XLOOKUP($AJ5,'Asteroid 整理'!$A$3:$A$6,_xlfn.XLOOKUP('草稿-Questions'!AO$3,'Asteroid 整理'!$J$2:$P$2,'Asteroid 整理'!$J$3:$P$6),0)</f>
        <v>300000</v>
      </c>
      <c r="AP5" s="137" cm="1">
        <f t="array" ref="AP5">$AK5*_xlfn.XLOOKUP($AJ5,'Asteroid 整理'!$A$3:$A$6,_xlfn.XLOOKUP('草稿-Questions'!AP$3,'Asteroid 整理'!$J$2:$P$2,'Asteroid 整理'!$J$3:$P$6),0)</f>
        <v>0</v>
      </c>
      <c r="AQ5" s="137" cm="1">
        <f t="array" ref="AQ5">$AK5*_xlfn.XLOOKUP($AJ5,'Asteroid 整理'!$A$3:$A$6,_xlfn.XLOOKUP('草稿-Questions'!AQ$3,'Asteroid 整理'!$J$2:$P$2,'Asteroid 整理'!$J$3:$P$6),0)</f>
        <v>0</v>
      </c>
      <c r="AR5" s="137" cm="1">
        <f t="array" ref="AR5">$AK5*_xlfn.XLOOKUP($AJ5,'Asteroid 整理'!$A$3:$A$6,_xlfn.XLOOKUP('草稿-Questions'!AR$3,'Asteroid 整理'!$J$2:$P$2,'Asteroid 整理'!$J$3:$P$6),0)</f>
        <v>0</v>
      </c>
      <c r="AT5" s="160">
        <f t="shared" ref="AT5:AT23" si="10">AT4+1</f>
        <v>82</v>
      </c>
      <c r="AU5" s="137" t="str">
        <f>_xlfn.XLOOKUP(Case!N216,'Asteroid 整理'!$R$3:$R$137,'Asteroid 整理'!$V$3:$V$137)</f>
        <v>Scordite</v>
      </c>
      <c r="AV5" s="137" t="str">
        <f>_xlfn.XLOOKUP(Case!O216,'Asteroid 整理'!$R$3:$R$137,'Asteroid 整理'!$V$3:$V$137)</f>
        <v>Kernite</v>
      </c>
      <c r="AW5" s="137" t="str">
        <f>_xlfn.XLOOKUP(Case!P216,'Asteroid 整理'!$R$3:$R$137,'Asteroid 整理'!$V$3:$V$137)</f>
        <v>Scordite</v>
      </c>
      <c r="AX5" s="137" t="str">
        <f>_xlfn.XLOOKUP(Case!Q216,'Asteroid 整理'!$R$3:$R$137,'Asteroid 整理'!$V$3:$V$137)</f>
        <v>Veldspar</v>
      </c>
      <c r="AY5" s="137" t="str">
        <f>_xlfn.XLOOKUP(Case!R216,'Asteroid 整理'!$R$3:$R$137,'Asteroid 整理'!$V$3:$V$137)</f>
        <v>Kernite</v>
      </c>
      <c r="AZ5" s="137" t="str">
        <f>_xlfn.XLOOKUP(Case!S216,'Asteroid 整理'!$R$3:$R$137,'Asteroid 整理'!$V$3:$V$137)</f>
        <v>Veldspar</v>
      </c>
      <c r="BA5" s="137" t="str">
        <f>_xlfn.XLOOKUP(Case!T216,'Asteroid 整理'!$R$3:$R$137,'Asteroid 整理'!$V$3:$V$137)</f>
        <v>Scordite</v>
      </c>
      <c r="BB5" s="137" t="str">
        <f>_xlfn.XLOOKUP(Case!U216,'Asteroid 整理'!$R$3:$R$137,'Asteroid 整理'!$V$3:$V$137)</f>
        <v>Kernite</v>
      </c>
      <c r="BC5" s="137" t="str">
        <f>_xlfn.XLOOKUP(Case!V216,'Asteroid 整理'!$R$3:$R$137,'Asteroid 整理'!$V$3:$V$137)</f>
        <v>Scordite</v>
      </c>
      <c r="BD5" s="137" t="str">
        <f>_xlfn.XLOOKUP(Case!W216,'Asteroid 整理'!$R$3:$R$137,'Asteroid 整理'!$V$3:$V$137)</f>
        <v>Omber</v>
      </c>
      <c r="BF5" s="160">
        <f t="shared" ref="BF5:BF23" si="11">BF4+1</f>
        <v>82</v>
      </c>
      <c r="BG5" s="137">
        <f>AU28*_xlfn.XLOOKUP(AU51,'Asteroid 整理'!$A$11:$A$16,'Asteroid 整理'!$B$11:$B$16)</f>
        <v>450</v>
      </c>
      <c r="BH5" s="137">
        <f>AV28*_xlfn.XLOOKUP(AV51,'Asteroid 整理'!$A$11:$A$16,'Asteroid 整理'!$B$11:$B$16)</f>
        <v>1080</v>
      </c>
      <c r="BI5" s="137">
        <f>AW28*_xlfn.XLOOKUP(AW51,'Asteroid 整理'!$A$11:$A$16,'Asteroid 整理'!$B$11:$B$16)</f>
        <v>562.5</v>
      </c>
      <c r="BJ5" s="137">
        <f>AX28*_xlfn.XLOOKUP(AX51,'Asteroid 整理'!$A$11:$A$16,'Asteroid 整理'!$B$11:$B$16)</f>
        <v>380</v>
      </c>
      <c r="BK5" s="137">
        <f>AY28*_xlfn.XLOOKUP(AY51,'Asteroid 整理'!$A$11:$A$16,'Asteroid 整理'!$B$11:$B$16)</f>
        <v>2160</v>
      </c>
      <c r="BL5" s="137">
        <f>AZ28*_xlfn.XLOOKUP(AZ51,'Asteroid 整理'!$A$11:$A$16,'Asteroid 整理'!$B$11:$B$16)</f>
        <v>285</v>
      </c>
      <c r="BM5" s="137">
        <f>BA28*_xlfn.XLOOKUP(BA51,'Asteroid 整理'!$A$11:$A$16,'Asteroid 整理'!$B$11:$B$16)</f>
        <v>112.5</v>
      </c>
      <c r="BN5" s="137">
        <f>BB28*_xlfn.XLOOKUP(BB51,'Asteroid 整理'!$A$11:$A$16,'Asteroid 整理'!$B$11:$B$16)</f>
        <v>4320</v>
      </c>
      <c r="BO5" s="137">
        <f>BC28*_xlfn.XLOOKUP(BC51,'Asteroid 整理'!$A$11:$A$16,'Asteroid 整理'!$B$11:$B$16)</f>
        <v>337.5</v>
      </c>
      <c r="BP5" s="137">
        <f>BD28*_xlfn.XLOOKUP(BD51,'Asteroid 整理'!$A$11:$A$16,'Asteroid 整理'!$B$11:$B$16)</f>
        <v>2280</v>
      </c>
      <c r="BQ5" s="137">
        <f t="shared" ref="BQ5:BQ23" si="12">SUM(BG5:BP5)</f>
        <v>11967.5</v>
      </c>
      <c r="BS5" s="160">
        <f t="shared" ref="BS5" si="13">BS4+1</f>
        <v>82</v>
      </c>
      <c r="BT5" s="137">
        <f t="shared" ref="BT5:BW5" si="14">SUMIFS($BG28:$BP28,$AU5:$BD5,BT$3)</f>
        <v>665</v>
      </c>
      <c r="BU5" s="137">
        <f t="shared" si="14"/>
        <v>1462.5</v>
      </c>
      <c r="BV5" s="137">
        <f t="shared" si="14"/>
        <v>2280</v>
      </c>
      <c r="BW5" s="137">
        <f t="shared" si="14"/>
        <v>7560</v>
      </c>
      <c r="BY5" s="160">
        <f t="shared" ref="BY5:BY23" si="15">BY4+1</f>
        <v>82</v>
      </c>
      <c r="BZ5" s="137">
        <f t="shared" ref="BZ5:CF23" si="16">SUMPRODUCT($BT5:$BW5,_xlfn.XLOOKUP(BZ$3,$BS$27:$BS$33,$BT$27:$BW$33))</f>
        <v>4122500</v>
      </c>
      <c r="CA5" s="137">
        <f t="shared" si="2"/>
        <v>1219500</v>
      </c>
      <c r="CB5" s="137">
        <f t="shared" si="2"/>
        <v>378000</v>
      </c>
      <c r="CC5" s="137">
        <f t="shared" si="2"/>
        <v>1041000</v>
      </c>
      <c r="CD5" s="137">
        <f t="shared" si="2"/>
        <v>0</v>
      </c>
      <c r="CE5" s="137">
        <f t="shared" si="2"/>
        <v>0</v>
      </c>
      <c r="CF5" s="137">
        <f t="shared" si="2"/>
        <v>0</v>
      </c>
      <c r="CH5" s="151" t="s">
        <v>33</v>
      </c>
      <c r="CI5" s="163">
        <v>1000</v>
      </c>
      <c r="CJ5" s="163">
        <v>600</v>
      </c>
      <c r="CK5" s="163">
        <v>0</v>
      </c>
      <c r="CL5" s="163">
        <v>0</v>
      </c>
      <c r="CM5" s="163">
        <v>0</v>
      </c>
      <c r="CN5" s="163">
        <v>0</v>
      </c>
      <c r="CO5" s="163">
        <v>0</v>
      </c>
      <c r="CQ5" s="188" t="s">
        <v>133</v>
      </c>
      <c r="CR5" s="137" t="str">
        <f>_xlfn.XLOOKUP($CQ5,'Asteroid 整理'!$R$3:$R$137,'Asteroid 整理'!$V$3:$V$137)</f>
        <v>Kernite</v>
      </c>
      <c r="CS5" s="137">
        <v>6000</v>
      </c>
      <c r="CT5" s="137">
        <f>_xlfn.XLOOKUP('草稿-Questions'!CR5,'Asteroid 整理'!$A$3:$A$6,'Asteroid 整理'!$B$3:$B$6)</f>
        <v>1.2</v>
      </c>
      <c r="CU5" s="137">
        <f>_xlfn.XLOOKUP($CQ5,'Asteroid 整理'!$R$3:$R$137,'Asteroid 整理'!$X$3:$X$137)</f>
        <v>7200</v>
      </c>
      <c r="CV5" s="137" cm="1">
        <f t="array" ref="CV5">$CU5*_xlfn.XLOOKUP($CR5,$CH$4:$CH$7,_xlfn.XLOOKUP(CV$3,$CI$3:$CO$3,$CI$4:$CO$7))</f>
        <v>0</v>
      </c>
      <c r="CW5" s="137" cm="1">
        <f t="array" ref="CW5">$CU5*_xlfn.XLOOKUP($CR5,$CH$4:$CH$7,_xlfn.XLOOKUP(CW$3,$CI$3:$CO$3,$CI$4:$CO$7))</f>
        <v>0</v>
      </c>
      <c r="CX5" s="137" cm="1">
        <f t="array" ref="CX5">$CU5*_xlfn.XLOOKUP($CR5,$CH$4:$CH$7,_xlfn.XLOOKUP(CX$3,$CI$3:$CO$3,$CI$4:$CO$7))</f>
        <v>360000</v>
      </c>
      <c r="CY5" s="137" cm="1">
        <f t="array" ref="CY5">$CU5*_xlfn.XLOOKUP($CR5,$CH$4:$CH$7,_xlfn.XLOOKUP(CY$3,$CI$3:$CO$3,$CI$4:$CO$7))</f>
        <v>720000</v>
      </c>
      <c r="CZ5" s="137" cm="1">
        <f t="array" ref="CZ5">$CU5*_xlfn.XLOOKUP($CR5,$CH$4:$CH$7,_xlfn.XLOOKUP(CZ$3,$CI$3:$CO$3,$CI$4:$CO$7))</f>
        <v>0</v>
      </c>
      <c r="DA5" s="137" cm="1">
        <f t="array" ref="DA5">$CU5*_xlfn.XLOOKUP($CR5,$CH$4:$CH$7,_xlfn.XLOOKUP(DA$3,$CI$3:$CO$3,$CI$4:$CO$7))</f>
        <v>0</v>
      </c>
      <c r="DB5" s="137" cm="1">
        <f t="array" ref="DB5">$CU5*_xlfn.XLOOKUP($CR5,$CH$4:$CH$7,_xlfn.XLOOKUP(DB$3,$CI$3:$CO$3,$CI$4:$CO$7))</f>
        <v>0</v>
      </c>
      <c r="DC5" s="137">
        <f t="shared" si="3"/>
        <v>349819200</v>
      </c>
      <c r="DE5" s="148" t="s">
        <v>405</v>
      </c>
      <c r="DF5" s="187">
        <v>6</v>
      </c>
      <c r="DG5" s="187">
        <v>8</v>
      </c>
      <c r="DH5" s="187">
        <v>6</v>
      </c>
      <c r="DI5" s="187">
        <v>3</v>
      </c>
      <c r="DJ5" s="187">
        <v>5</v>
      </c>
      <c r="DK5" s="187">
        <v>6</v>
      </c>
      <c r="DL5" s="187">
        <v>8</v>
      </c>
      <c r="DM5" s="187">
        <v>9</v>
      </c>
      <c r="DN5" s="187">
        <v>9</v>
      </c>
      <c r="DO5" s="187">
        <v>9</v>
      </c>
      <c r="DP5" s="187">
        <v>5</v>
      </c>
      <c r="DQ5" s="187">
        <v>3</v>
      </c>
      <c r="DR5" s="187">
        <v>4</v>
      </c>
      <c r="DT5" s="160">
        <v>101</v>
      </c>
      <c r="DU5" s="137">
        <f t="shared" ref="DU5:DU24" si="17">DG$8*DG36</f>
        <v>2250</v>
      </c>
      <c r="DV5" s="137">
        <f>MIN(DH$8*DH36,27500-SUM($DU5:DU5))</f>
        <v>1800</v>
      </c>
      <c r="DW5" s="137">
        <f>MIN(DI$8*DI36,27500-SUM($DU5:DV5))</f>
        <v>1350</v>
      </c>
      <c r="DX5" s="137">
        <f>MIN(DJ$8*DJ36,27500-SUM($DU5:DW5))</f>
        <v>900</v>
      </c>
      <c r="DY5" s="137">
        <f>MIN(DK$8*DK36,27500-SUM($DU5:DX5))</f>
        <v>450</v>
      </c>
      <c r="DZ5" s="137">
        <f>MIN(DL$8*DL36,27500-SUM($DU5:DY5))</f>
        <v>7980</v>
      </c>
      <c r="EA5" s="137">
        <f>MIN(DM$8*DM36,27500-SUM($DU5:DZ5))</f>
        <v>6840</v>
      </c>
      <c r="EB5" s="137">
        <f>MIN(DN$8*DN36,27500-SUM($DU5:EA5))</f>
        <v>5700</v>
      </c>
      <c r="EC5" s="137">
        <f>MIN(DO$8*DO36,27500-SUM($DU5:EB5))</f>
        <v>230</v>
      </c>
      <c r="ED5" s="137">
        <f>MIN(DP$8*DP36,27500-SUM($DU5:EC5))</f>
        <v>0</v>
      </c>
      <c r="EE5" s="137">
        <f>MIN(DQ$8*DQ36,27500-SUM($DU5:ED5))</f>
        <v>0</v>
      </c>
      <c r="EF5" s="137">
        <f>MIN(DR$8*DR36,27500-SUM($DU5:EE5))</f>
        <v>0</v>
      </c>
      <c r="EG5" s="137">
        <f>SUM(DU5:EF5)</f>
        <v>27500</v>
      </c>
      <c r="EH5" s="137">
        <f>$CI$18*SUM(DU5:DY5)+$CI$19*SUM(DZ5:EF5)</f>
        <v>1406193500</v>
      </c>
      <c r="EI5" s="137">
        <f t="shared" ref="EI5:EI24" si="18">SUMIFS($DG$9:$DR$9,DU5:EF5,"&gt;0")</f>
        <v>41</v>
      </c>
      <c r="EK5" s="160">
        <f t="shared" ref="EK5:EK33" si="19">EK4+1</f>
        <v>122</v>
      </c>
      <c r="EL5" s="183" t="s">
        <v>32</v>
      </c>
      <c r="EM5" s="183" t="s">
        <v>32</v>
      </c>
      <c r="EN5" s="183" t="s">
        <v>32</v>
      </c>
      <c r="EO5" s="186" t="s">
        <v>35</v>
      </c>
      <c r="EP5" s="184" t="s">
        <v>33</v>
      </c>
      <c r="EQ5" s="183" t="s">
        <v>32</v>
      </c>
      <c r="ER5" s="185" t="s">
        <v>34</v>
      </c>
      <c r="ES5" s="186" t="s">
        <v>35</v>
      </c>
      <c r="ET5" s="185" t="s">
        <v>34</v>
      </c>
      <c r="EU5" s="186" t="s">
        <v>35</v>
      </c>
      <c r="EV5" s="184" t="s">
        <v>33</v>
      </c>
      <c r="EW5" s="185" t="s">
        <v>34</v>
      </c>
      <c r="EX5" s="185" t="s">
        <v>34</v>
      </c>
      <c r="EY5" s="183" t="s">
        <v>32</v>
      </c>
      <c r="EZ5" s="185" t="s">
        <v>34</v>
      </c>
      <c r="FA5" s="183" t="s">
        <v>32</v>
      </c>
      <c r="FB5" s="184" t="s">
        <v>33</v>
      </c>
      <c r="FC5" s="183" t="s">
        <v>32</v>
      </c>
      <c r="FD5" s="184" t="s">
        <v>33</v>
      </c>
      <c r="FE5" s="185" t="s">
        <v>34</v>
      </c>
      <c r="FF5" s="183" t="s">
        <v>32</v>
      </c>
      <c r="FG5" s="185" t="s">
        <v>34</v>
      </c>
      <c r="FH5" s="186" t="s">
        <v>35</v>
      </c>
      <c r="FI5" s="185" t="s">
        <v>34</v>
      </c>
      <c r="FJ5" s="183" t="s">
        <v>32</v>
      </c>
      <c r="FK5" s="185" t="s">
        <v>34</v>
      </c>
      <c r="FL5" s="183" t="s">
        <v>32</v>
      </c>
      <c r="FM5" s="186" t="s">
        <v>35</v>
      </c>
      <c r="FN5" s="183" t="s">
        <v>32</v>
      </c>
      <c r="FO5" s="184" t="s">
        <v>33</v>
      </c>
      <c r="FP5" s="183" t="s">
        <v>32</v>
      </c>
      <c r="FQ5" s="183" t="s">
        <v>32</v>
      </c>
      <c r="FR5" s="186" t="s">
        <v>35</v>
      </c>
      <c r="FS5" s="184" t="s">
        <v>33</v>
      </c>
      <c r="FT5" s="185" t="s">
        <v>34</v>
      </c>
      <c r="FU5" s="186" t="s">
        <v>35</v>
      </c>
      <c r="FV5" s="184" t="s">
        <v>33</v>
      </c>
      <c r="FW5" s="183" t="s">
        <v>32</v>
      </c>
      <c r="FX5" s="185" t="s">
        <v>34</v>
      </c>
      <c r="FY5" s="183" t="s">
        <v>32</v>
      </c>
      <c r="FZ5" s="184" t="s">
        <v>33</v>
      </c>
      <c r="GA5" s="183" t="s">
        <v>32</v>
      </c>
      <c r="GB5" s="185" t="s">
        <v>34</v>
      </c>
      <c r="GC5" s="185" t="s">
        <v>34</v>
      </c>
      <c r="GD5" s="184" t="s">
        <v>33</v>
      </c>
      <c r="GE5" s="183" t="s">
        <v>32</v>
      </c>
      <c r="GF5" s="183" t="s">
        <v>32</v>
      </c>
      <c r="GG5" s="184" t="s">
        <v>33</v>
      </c>
      <c r="GH5" s="183" t="s">
        <v>32</v>
      </c>
      <c r="GI5" s="183" t="s">
        <v>32</v>
      </c>
      <c r="GK5" s="160">
        <f t="shared" ref="GK5:GK33" si="20">GK4+1</f>
        <v>122</v>
      </c>
      <c r="GL5" s="137">
        <f>SUMIFS(Case!$N299:$BK299,'草稿-Questions'!$EL5:$GI5,'草稿-Questions'!GL$3)*1000</f>
        <v>90000</v>
      </c>
      <c r="GM5" s="137">
        <f>SUMIFS(Case!$N299:$BK299,'草稿-Questions'!$EL5:$GI5,'草稿-Questions'!GM$3)*1000</f>
        <v>27000</v>
      </c>
      <c r="GN5" s="137">
        <f>SUMIFS(Case!$N299:$BK299,'草稿-Questions'!$EL5:$GI5,'草稿-Questions'!GN$3)*1000</f>
        <v>44000</v>
      </c>
      <c r="GO5" s="137">
        <f>SUMIFS(Case!$N299:$BK299,'草稿-Questions'!$EL5:$GI5,'草稿-Questions'!GO$3)*1000</f>
        <v>18000</v>
      </c>
      <c r="GQ5" s="160">
        <f t="shared" ref="GQ5:GQ33" si="21">GQ4+1</f>
        <v>122</v>
      </c>
      <c r="GR5" s="137">
        <f t="shared" ref="GR5:GX5" si="22">SUMPRODUCT($GL38:$GO38,_xlfn.XLOOKUP(GR$3,$GK$70:$GK$76,$GL$70:$GO$76))</f>
        <v>36450000</v>
      </c>
      <c r="GS5" s="137">
        <f t="shared" si="22"/>
        <v>6192000</v>
      </c>
      <c r="GT5" s="137">
        <f t="shared" si="22"/>
        <v>1080000</v>
      </c>
      <c r="GU5" s="137">
        <f t="shared" si="22"/>
        <v>5295000</v>
      </c>
      <c r="GV5" s="137">
        <f t="shared" si="22"/>
        <v>0</v>
      </c>
      <c r="GW5" s="137">
        <f t="shared" si="22"/>
        <v>0</v>
      </c>
      <c r="GX5" s="137">
        <f t="shared" si="22"/>
        <v>0</v>
      </c>
      <c r="GZ5" s="160">
        <f t="shared" ref="GZ5:GZ33" si="23">GZ4+1</f>
        <v>122</v>
      </c>
      <c r="HA5" s="137">
        <f t="shared" ref="HA5:HA33" si="24">INT(MIN($GR5/$GR$37,$GS5/$GS$37,$GT5/$GT$37,$GU5/$GU$37))</f>
        <v>216</v>
      </c>
      <c r="HB5" s="137">
        <f t="shared" ref="HB5:HB33" si="25">INT(MIN(($GR5-$HA5*$GR$37)/$GR$38,($GS5-$HA5*$GS$37)/$GS$38,($GT5-$HA5*$GT$37)/$GT$38,($GU5-$HA5*$GU$37)/$GU$38))</f>
        <v>0</v>
      </c>
    </row>
    <row r="6" spans="1:210" ht="15.75">
      <c r="A6" s="155">
        <f>A5+1</f>
        <v>3</v>
      </c>
      <c r="B6" s="156">
        <f>_xlfn.XLOOKUP(Case!G76,'Spaceship 整理'!$A$2:$A$6,'Spaceship 整理'!$C$2:$C$6)</f>
        <v>540000</v>
      </c>
      <c r="D6" s="157">
        <f t="shared" si="5"/>
        <v>23</v>
      </c>
      <c r="E6" s="137" cm="1">
        <f t="array" ref="E6">_xlfn.XLOOKUP(Case!$G109,'Spaceship 整理'!$A$2:$A$6,_xlfn.XLOOKUP('草稿-Questions'!E$3,'Spaceship 整理'!$C$1:$I$1,'Spaceship 整理'!$C$2:$I$6))</f>
        <v>2800000</v>
      </c>
      <c r="F6" s="137" cm="1">
        <f t="array" ref="F6">_xlfn.XLOOKUP(Case!$G109,'Spaceship 整理'!$A$2:$A$6,_xlfn.XLOOKUP('草稿-Questions'!F$3,'Spaceship 整理'!$C$1:$I$1,'Spaceship 整理'!$C$2:$I$6))</f>
        <v>1000000</v>
      </c>
      <c r="G6" s="137" cm="1">
        <f t="array" ref="G6">_xlfn.XLOOKUP(Case!$G109,'Spaceship 整理'!$A$2:$A$6,_xlfn.XLOOKUP('草稿-Questions'!G$3,'Spaceship 整理'!$C$1:$I$1,'Spaceship 整理'!$C$2:$I$6))</f>
        <v>180000</v>
      </c>
      <c r="H6" s="137" cm="1">
        <f t="array" ref="H6">_xlfn.XLOOKUP(Case!$G109,'Spaceship 整理'!$A$2:$A$6,_xlfn.XLOOKUP('草稿-Questions'!H$3,'Spaceship 整理'!$C$1:$I$1,'Spaceship 整理'!$C$2:$I$6))</f>
        <v>20000</v>
      </c>
      <c r="I6" s="137" cm="1">
        <f t="array" ref="I6">_xlfn.XLOOKUP(Case!$G109,'Spaceship 整理'!$A$2:$A$6,_xlfn.XLOOKUP('草稿-Questions'!I$3,'Spaceship 整理'!$C$1:$I$1,'Spaceship 整理'!$C$2:$I$6))</f>
        <v>8000</v>
      </c>
      <c r="J6" s="137" cm="1">
        <f t="array" ref="J6">_xlfn.XLOOKUP(Case!$G109,'Spaceship 整理'!$A$2:$A$6,_xlfn.XLOOKUP('草稿-Questions'!J$3,'Spaceship 整理'!$C$1:$I$1,'Spaceship 整理'!$C$2:$I$6))</f>
        <v>2000</v>
      </c>
      <c r="K6" s="137" cm="1">
        <f t="array" ref="K6">_xlfn.XLOOKUP(Case!$G109,'Spaceship 整理'!$A$2:$A$6,_xlfn.XLOOKUP('草稿-Questions'!K$3,'Spaceship 整理'!$C$1:$I$1,'Spaceship 整理'!$C$2:$I$6))</f>
        <v>400</v>
      </c>
      <c r="M6" s="159" t="s">
        <v>17</v>
      </c>
      <c r="N6" s="162" t="s">
        <v>72</v>
      </c>
      <c r="O6" s="164" t="s">
        <v>21</v>
      </c>
      <c r="P6" s="162" t="s">
        <v>72</v>
      </c>
      <c r="Q6" s="159" t="s">
        <v>17</v>
      </c>
      <c r="S6" s="157">
        <f t="shared" si="6"/>
        <v>43</v>
      </c>
      <c r="T6" s="137">
        <f>SUMIFS(Case!$I145:$M145,'草稿-Questions'!$M6:$Q6,'草稿-Questions'!T$3)</f>
        <v>14</v>
      </c>
      <c r="U6" s="137">
        <f>SUMIFS(Case!$I145:$M145,'草稿-Questions'!$M6:$Q6,'草稿-Questions'!U$3)</f>
        <v>14</v>
      </c>
      <c r="V6" s="137">
        <f>SUMIFS(Case!$I145:$M145,'草稿-Questions'!$M6:$Q6,'草稿-Questions'!V$3)</f>
        <v>7</v>
      </c>
      <c r="W6" s="137">
        <f>SUMIFS(Case!$I145:$M145,'草稿-Questions'!$M6:$Q6,'草稿-Questions'!W$3)</f>
        <v>0</v>
      </c>
      <c r="X6" s="137">
        <f>SUMIFS(Case!$I145:$M145,'草稿-Questions'!$M6:$Q6,'草稿-Questions'!X$3)</f>
        <v>0</v>
      </c>
      <c r="Z6" s="157">
        <f t="shared" si="7"/>
        <v>43</v>
      </c>
      <c r="AA6" s="137">
        <f t="shared" si="8"/>
        <v>5236000</v>
      </c>
      <c r="AB6" s="137">
        <f t="shared" si="0"/>
        <v>1533000</v>
      </c>
      <c r="AC6" s="137">
        <f t="shared" si="0"/>
        <v>348250</v>
      </c>
      <c r="AD6" s="137">
        <f t="shared" si="0"/>
        <v>89250</v>
      </c>
      <c r="AE6" s="137">
        <f t="shared" si="0"/>
        <v>10500</v>
      </c>
      <c r="AF6" s="137">
        <f t="shared" si="0"/>
        <v>2450</v>
      </c>
      <c r="AG6" s="137">
        <f t="shared" si="0"/>
        <v>980</v>
      </c>
      <c r="AI6" s="160">
        <f t="shared" si="9"/>
        <v>63</v>
      </c>
      <c r="AJ6" s="137" t="str" cm="1">
        <f t="array" ref="AJ6">_xlfn.XLOOKUP(Case!$G179,'Asteroid 整理'!$R$3:$R$137,_xlfn.XLOOKUP('草稿-Questions'!AJ$3,'Asteroid 整理'!$R$2:$W$2,'Asteroid 整理'!$R$3:$W$137))</f>
        <v>Kernite</v>
      </c>
      <c r="AK6" s="137" cm="1">
        <f t="array" ref="AK6">_xlfn.XLOOKUP(Case!$G179,'Asteroid 整理'!$R$3:$R$137,_xlfn.XLOOKUP('草稿-Questions'!AK$3,'Asteroid 整理'!$R$2:$X$2,'Asteroid 整理'!$R$3:$X$137))</f>
        <v>3600</v>
      </c>
      <c r="AL6" s="137" cm="1">
        <f t="array" ref="AL6">$AK6*_xlfn.XLOOKUP($AJ6,'Asteroid 整理'!$A$3:$A$6,_xlfn.XLOOKUP('草稿-Questions'!AL$3,'Asteroid 整理'!$J$2:$P$2,'Asteroid 整理'!$J$3:$P$6),0)</f>
        <v>0</v>
      </c>
      <c r="AM6" s="137" cm="1">
        <f t="array" ref="AM6">$AK6*_xlfn.XLOOKUP($AJ6,'Asteroid 整理'!$A$3:$A$6,_xlfn.XLOOKUP('草稿-Questions'!AM$3,'Asteroid 整理'!$J$2:$P$2,'Asteroid 整理'!$J$3:$P$6),0)</f>
        <v>0</v>
      </c>
      <c r="AN6" s="137" cm="1">
        <f t="array" ref="AN6">$AK6*_xlfn.XLOOKUP($AJ6,'Asteroid 整理'!$A$3:$A$6,_xlfn.XLOOKUP('草稿-Questions'!AN$3,'Asteroid 整理'!$J$2:$P$2,'Asteroid 整理'!$J$3:$P$6),0)</f>
        <v>180000</v>
      </c>
      <c r="AO6" s="137" cm="1">
        <f t="array" ref="AO6">$AK6*_xlfn.XLOOKUP($AJ6,'Asteroid 整理'!$A$3:$A$6,_xlfn.XLOOKUP('草稿-Questions'!AO$3,'Asteroid 整理'!$J$2:$P$2,'Asteroid 整理'!$J$3:$P$6),0)</f>
        <v>360000</v>
      </c>
      <c r="AP6" s="137" cm="1">
        <f t="array" ref="AP6">$AK6*_xlfn.XLOOKUP($AJ6,'Asteroid 整理'!$A$3:$A$6,_xlfn.XLOOKUP('草稿-Questions'!AP$3,'Asteroid 整理'!$J$2:$P$2,'Asteroid 整理'!$J$3:$P$6),0)</f>
        <v>0</v>
      </c>
      <c r="AQ6" s="137" cm="1">
        <f t="array" ref="AQ6">$AK6*_xlfn.XLOOKUP($AJ6,'Asteroid 整理'!$A$3:$A$6,_xlfn.XLOOKUP('草稿-Questions'!AQ$3,'Asteroid 整理'!$J$2:$P$2,'Asteroid 整理'!$J$3:$P$6),0)</f>
        <v>0</v>
      </c>
      <c r="AR6" s="137" cm="1">
        <f t="array" ref="AR6">$AK6*_xlfn.XLOOKUP($AJ6,'Asteroid 整理'!$A$3:$A$6,_xlfn.XLOOKUP('草稿-Questions'!AR$3,'Asteroid 整理'!$J$2:$P$2,'Asteroid 整理'!$J$3:$P$6),0)</f>
        <v>0</v>
      </c>
      <c r="AT6" s="160">
        <f t="shared" si="10"/>
        <v>83</v>
      </c>
      <c r="AU6" s="137" t="str">
        <f>_xlfn.XLOOKUP(Case!N217,'Asteroid 整理'!$R$3:$R$137,'Asteroid 整理'!$V$3:$V$137)</f>
        <v>Scordite</v>
      </c>
      <c r="AV6" s="137" t="str">
        <f>_xlfn.XLOOKUP(Case!O217,'Asteroid 整理'!$R$3:$R$137,'Asteroid 整理'!$V$3:$V$137)</f>
        <v>Veldspar</v>
      </c>
      <c r="AW6" s="137" t="str">
        <f>_xlfn.XLOOKUP(Case!P217,'Asteroid 整理'!$R$3:$R$137,'Asteroid 整理'!$V$3:$V$137)</f>
        <v>Scordite</v>
      </c>
      <c r="AX6" s="137" t="str">
        <f>_xlfn.XLOOKUP(Case!Q217,'Asteroid 整理'!$R$3:$R$137,'Asteroid 整理'!$V$3:$V$137)</f>
        <v>Veldspar</v>
      </c>
      <c r="AY6" s="137" t="str">
        <f>_xlfn.XLOOKUP(Case!R217,'Asteroid 整理'!$R$3:$R$137,'Asteroid 整理'!$V$3:$V$137)</f>
        <v>Omber</v>
      </c>
      <c r="AZ6" s="137" t="str">
        <f>_xlfn.XLOOKUP(Case!S217,'Asteroid 整理'!$R$3:$R$137,'Asteroid 整理'!$V$3:$V$137)</f>
        <v>Kernite</v>
      </c>
      <c r="BA6" s="137" t="str">
        <f>_xlfn.XLOOKUP(Case!T217,'Asteroid 整理'!$R$3:$R$137,'Asteroid 整理'!$V$3:$V$137)</f>
        <v>Scordite</v>
      </c>
      <c r="BB6" s="137" t="str">
        <f>_xlfn.XLOOKUP(Case!U217,'Asteroid 整理'!$R$3:$R$137,'Asteroid 整理'!$V$3:$V$137)</f>
        <v>Kernite</v>
      </c>
      <c r="BC6" s="137" t="str">
        <f>_xlfn.XLOOKUP(Case!V217,'Asteroid 整理'!$R$3:$R$137,'Asteroid 整理'!$V$3:$V$137)</f>
        <v>Kernite</v>
      </c>
      <c r="BD6" s="137" t="str">
        <f>_xlfn.XLOOKUP(Case!W217,'Asteroid 整理'!$R$3:$R$137,'Asteroid 整理'!$V$3:$V$137)</f>
        <v>Veldspar</v>
      </c>
      <c r="BF6" s="160">
        <f t="shared" si="11"/>
        <v>83</v>
      </c>
      <c r="BG6" s="137">
        <f>AU29*_xlfn.XLOOKUP(AU52,'Asteroid 整理'!$A$11:$A$16,'Asteroid 整理'!$B$11:$B$16)</f>
        <v>240</v>
      </c>
      <c r="BH6" s="137">
        <f>AV29*_xlfn.XLOOKUP(AV52,'Asteroid 整理'!$A$11:$A$16,'Asteroid 整理'!$B$11:$B$16)</f>
        <v>400</v>
      </c>
      <c r="BI6" s="137">
        <f>AW29*_xlfn.XLOOKUP(AW52,'Asteroid 整理'!$A$11:$A$16,'Asteroid 整理'!$B$11:$B$16)</f>
        <v>600</v>
      </c>
      <c r="BJ6" s="137">
        <f>AX29*_xlfn.XLOOKUP(AX52,'Asteroid 整理'!$A$11:$A$16,'Asteroid 整理'!$B$11:$B$16)</f>
        <v>600</v>
      </c>
      <c r="BK6" s="137">
        <f>AY29*_xlfn.XLOOKUP(AY52,'Asteroid 整理'!$A$11:$A$16,'Asteroid 整理'!$B$11:$B$16)</f>
        <v>1020</v>
      </c>
      <c r="BL6" s="137">
        <f>AZ29*_xlfn.XLOOKUP(AZ52,'Asteroid 整理'!$A$11:$A$16,'Asteroid 整理'!$B$11:$B$16)</f>
        <v>3600</v>
      </c>
      <c r="BM6" s="137">
        <f>BA29*_xlfn.XLOOKUP(BA52,'Asteroid 整理'!$A$11:$A$16,'Asteroid 整理'!$B$11:$B$16)</f>
        <v>720</v>
      </c>
      <c r="BN6" s="137">
        <f>BB29*_xlfn.XLOOKUP(BB52,'Asteroid 整理'!$A$11:$A$16,'Asteroid 整理'!$B$11:$B$16)</f>
        <v>6300</v>
      </c>
      <c r="BO6" s="137">
        <f>BC29*_xlfn.XLOOKUP(BC52,'Asteroid 整理'!$A$11:$A$16,'Asteroid 整理'!$B$11:$B$16)</f>
        <v>4500</v>
      </c>
      <c r="BP6" s="137">
        <f>BD29*_xlfn.XLOOKUP(BD52,'Asteroid 整理'!$A$11:$A$16,'Asteroid 整理'!$B$11:$B$16)</f>
        <v>100</v>
      </c>
      <c r="BQ6" s="137">
        <f t="shared" si="12"/>
        <v>18080</v>
      </c>
      <c r="BS6" s="160">
        <f t="shared" ref="BS6" si="26">BS5+1</f>
        <v>83</v>
      </c>
      <c r="BT6" s="137">
        <f t="shared" ref="BT6:BW6" si="27">SUMIFS($BG29:$BP29,$AU6:$BD6,BT$3)</f>
        <v>1100</v>
      </c>
      <c r="BU6" s="137">
        <f t="shared" si="27"/>
        <v>1560</v>
      </c>
      <c r="BV6" s="137">
        <f t="shared" si="27"/>
        <v>1020</v>
      </c>
      <c r="BW6" s="137">
        <f t="shared" si="27"/>
        <v>14400</v>
      </c>
      <c r="BY6" s="160">
        <f t="shared" si="15"/>
        <v>83</v>
      </c>
      <c r="BZ6" s="137">
        <f t="shared" si="16"/>
        <v>5960000</v>
      </c>
      <c r="CA6" s="137">
        <f t="shared" si="2"/>
        <v>1089000</v>
      </c>
      <c r="CB6" s="137">
        <f t="shared" si="2"/>
        <v>720000</v>
      </c>
      <c r="CC6" s="137">
        <f t="shared" si="2"/>
        <v>1567500</v>
      </c>
      <c r="CD6" s="137">
        <f t="shared" si="2"/>
        <v>0</v>
      </c>
      <c r="CE6" s="137">
        <f t="shared" si="2"/>
        <v>0</v>
      </c>
      <c r="CF6" s="137">
        <f t="shared" si="2"/>
        <v>0</v>
      </c>
      <c r="CH6" s="152" t="s">
        <v>34</v>
      </c>
      <c r="CI6" s="165">
        <v>0</v>
      </c>
      <c r="CJ6" s="165">
        <v>150</v>
      </c>
      <c r="CK6" s="165">
        <v>0</v>
      </c>
      <c r="CL6" s="165">
        <v>125</v>
      </c>
      <c r="CM6" s="165">
        <v>0</v>
      </c>
      <c r="CN6" s="165">
        <v>0</v>
      </c>
      <c r="CO6" s="165">
        <v>0</v>
      </c>
      <c r="CQ6" s="188" t="s">
        <v>101</v>
      </c>
      <c r="CR6" s="137" t="str">
        <f>_xlfn.XLOOKUP($CQ6,'Asteroid 整理'!$R$3:$R$137,'Asteroid 整理'!$V$3:$V$137)</f>
        <v>Kernite</v>
      </c>
      <c r="CS6" s="137">
        <v>5000</v>
      </c>
      <c r="CT6" s="137">
        <f>_xlfn.XLOOKUP('草稿-Questions'!CR6,'Asteroid 整理'!$A$3:$A$6,'Asteroid 整理'!$B$3:$B$6)</f>
        <v>1.2</v>
      </c>
      <c r="CU6" s="137">
        <f>_xlfn.XLOOKUP($CQ6,'Asteroid 整理'!$R$3:$R$137,'Asteroid 整理'!$X$3:$X$137)</f>
        <v>6000</v>
      </c>
      <c r="CV6" s="137" cm="1">
        <f t="array" ref="CV6">$CU6*_xlfn.XLOOKUP($CR6,$CH$4:$CH$7,_xlfn.XLOOKUP(CV$3,$CI$3:$CO$3,$CI$4:$CO$7))</f>
        <v>0</v>
      </c>
      <c r="CW6" s="137" cm="1">
        <f t="array" ref="CW6">$CU6*_xlfn.XLOOKUP($CR6,$CH$4:$CH$7,_xlfn.XLOOKUP(CW$3,$CI$3:$CO$3,$CI$4:$CO$7))</f>
        <v>0</v>
      </c>
      <c r="CX6" s="137" cm="1">
        <f t="array" ref="CX6">$CU6*_xlfn.XLOOKUP($CR6,$CH$4:$CH$7,_xlfn.XLOOKUP(CX$3,$CI$3:$CO$3,$CI$4:$CO$7))</f>
        <v>300000</v>
      </c>
      <c r="CY6" s="137" cm="1">
        <f t="array" ref="CY6">$CU6*_xlfn.XLOOKUP($CR6,$CH$4:$CH$7,_xlfn.XLOOKUP(CY$3,$CI$3:$CO$3,$CI$4:$CO$7))</f>
        <v>600000</v>
      </c>
      <c r="CZ6" s="137" cm="1">
        <f t="array" ref="CZ6">$CU6*_xlfn.XLOOKUP($CR6,$CH$4:$CH$7,_xlfn.XLOOKUP(CZ$3,$CI$3:$CO$3,$CI$4:$CO$7))</f>
        <v>0</v>
      </c>
      <c r="DA6" s="137" cm="1">
        <f t="array" ref="DA6">$CU6*_xlfn.XLOOKUP($CR6,$CH$4:$CH$7,_xlfn.XLOOKUP(DA$3,$CI$3:$CO$3,$CI$4:$CO$7))</f>
        <v>0</v>
      </c>
      <c r="DB6" s="137" cm="1">
        <f t="array" ref="DB6">$CU6*_xlfn.XLOOKUP($CR6,$CH$4:$CH$7,_xlfn.XLOOKUP(DB$3,$CI$3:$CO$3,$CI$4:$CO$7))</f>
        <v>0</v>
      </c>
      <c r="DC6" s="137">
        <f t="shared" si="3"/>
        <v>291516000</v>
      </c>
      <c r="DE6" s="148" t="s">
        <v>229</v>
      </c>
      <c r="DF6" s="187">
        <v>10</v>
      </c>
      <c r="DG6" s="187">
        <v>9</v>
      </c>
      <c r="DH6" s="187">
        <v>16</v>
      </c>
      <c r="DI6" s="187">
        <v>12</v>
      </c>
      <c r="DJ6" s="187">
        <v>7</v>
      </c>
      <c r="DK6" s="187">
        <v>6</v>
      </c>
      <c r="DL6" s="187">
        <v>15</v>
      </c>
      <c r="DM6" s="187">
        <v>13</v>
      </c>
      <c r="DN6" s="187">
        <v>4</v>
      </c>
      <c r="DO6" s="187">
        <v>6</v>
      </c>
      <c r="DP6" s="187">
        <v>5</v>
      </c>
      <c r="DQ6" s="187">
        <v>9</v>
      </c>
      <c r="DR6" s="187">
        <v>11</v>
      </c>
      <c r="DT6" s="160">
        <f t="shared" ref="DT6:DT24" si="28">DT5+1</f>
        <v>102</v>
      </c>
      <c r="DU6" s="137">
        <f t="shared" si="17"/>
        <v>2850</v>
      </c>
      <c r="DV6" s="137">
        <f>MIN(DH$8*DH37,27500-SUM($DU6:DU6))</f>
        <v>2280</v>
      </c>
      <c r="DW6" s="137">
        <f>MIN(DI$8*DI37,27500-SUM($DU6:DV6))</f>
        <v>1710</v>
      </c>
      <c r="DX6" s="137">
        <f>MIN(DJ$8*DJ37,27500-SUM($DU6:DW6))</f>
        <v>1140</v>
      </c>
      <c r="DY6" s="137">
        <f>MIN(DK$8*DK37,27500-SUM($DU6:DX6))</f>
        <v>570</v>
      </c>
      <c r="DZ6" s="137">
        <f>MIN(DL$8*DL37,27500-SUM($DU6:DY6))</f>
        <v>7560</v>
      </c>
      <c r="EA6" s="137">
        <f>MIN(DM$8*DM37,27500-SUM($DU6:DZ6))</f>
        <v>6480</v>
      </c>
      <c r="EB6" s="137">
        <f>MIN(DN$8*DN37,27500-SUM($DU6:EA6))</f>
        <v>4910</v>
      </c>
      <c r="EC6" s="137">
        <f>MIN(DO$8*DO37,27500-SUM($DU6:EB6))</f>
        <v>0</v>
      </c>
      <c r="ED6" s="137">
        <f>MIN(DP$8*DP37,27500-SUM($DU6:EC6))</f>
        <v>0</v>
      </c>
      <c r="EE6" s="137">
        <f>MIN(DQ$8*DQ37,27500-SUM($DU6:ED6))</f>
        <v>0</v>
      </c>
      <c r="EF6" s="137">
        <f>MIN(DR$8*DR37,27500-SUM($DU6:EE6))</f>
        <v>0</v>
      </c>
      <c r="EG6" s="137">
        <f t="shared" ref="EG6:EG18" si="29">SUM(DU6:EF6)</f>
        <v>27500</v>
      </c>
      <c r="EH6" s="137">
        <f t="shared" ref="EH6:EH24" si="30">$CI$18*SUM(DU6:DY6)+$CI$19*SUM(DZ6:EF6)</f>
        <v>1424881100</v>
      </c>
      <c r="EI6" s="137">
        <f t="shared" si="18"/>
        <v>39</v>
      </c>
      <c r="EK6" s="160">
        <f t="shared" si="19"/>
        <v>123</v>
      </c>
      <c r="EL6" s="183" t="s">
        <v>32</v>
      </c>
      <c r="EM6" s="184" t="s">
        <v>33</v>
      </c>
      <c r="EN6" s="185" t="s">
        <v>34</v>
      </c>
      <c r="EO6" s="183" t="s">
        <v>32</v>
      </c>
      <c r="EP6" s="183" t="s">
        <v>32</v>
      </c>
      <c r="EQ6" s="184" t="s">
        <v>33</v>
      </c>
      <c r="ER6" s="183" t="s">
        <v>32</v>
      </c>
      <c r="ES6" s="185" t="s">
        <v>34</v>
      </c>
      <c r="ET6" s="185" t="s">
        <v>34</v>
      </c>
      <c r="EU6" s="184" t="s">
        <v>33</v>
      </c>
      <c r="EV6" s="185" t="s">
        <v>34</v>
      </c>
      <c r="EW6" s="184" t="s">
        <v>33</v>
      </c>
      <c r="EX6" s="186" t="s">
        <v>35</v>
      </c>
      <c r="EY6" s="186" t="s">
        <v>35</v>
      </c>
      <c r="EZ6" s="185" t="s">
        <v>34</v>
      </c>
      <c r="FA6" s="184" t="s">
        <v>33</v>
      </c>
      <c r="FB6" s="186" t="s">
        <v>35</v>
      </c>
      <c r="FC6" s="185" t="s">
        <v>34</v>
      </c>
      <c r="FD6" s="183" t="s">
        <v>32</v>
      </c>
      <c r="FE6" s="183" t="s">
        <v>32</v>
      </c>
      <c r="FF6" s="184" t="s">
        <v>33</v>
      </c>
      <c r="FG6" s="186" t="s">
        <v>35</v>
      </c>
      <c r="FH6" s="183" t="s">
        <v>32</v>
      </c>
      <c r="FI6" s="184" t="s">
        <v>33</v>
      </c>
      <c r="FJ6" s="184" t="s">
        <v>33</v>
      </c>
      <c r="FK6" s="186" t="s">
        <v>35</v>
      </c>
      <c r="FL6" s="184" t="s">
        <v>33</v>
      </c>
      <c r="FM6" s="183" t="s">
        <v>32</v>
      </c>
      <c r="FN6" s="185" t="s">
        <v>34</v>
      </c>
      <c r="FO6" s="186" t="s">
        <v>35</v>
      </c>
      <c r="FP6" s="184" t="s">
        <v>33</v>
      </c>
      <c r="FQ6" s="184" t="s">
        <v>33</v>
      </c>
      <c r="FR6" s="183" t="s">
        <v>32</v>
      </c>
      <c r="FS6" s="183" t="s">
        <v>32</v>
      </c>
      <c r="FT6" s="186" t="s">
        <v>35</v>
      </c>
      <c r="FU6" s="184" t="s">
        <v>33</v>
      </c>
      <c r="FV6" s="185" t="s">
        <v>34</v>
      </c>
      <c r="FW6" s="185" t="s">
        <v>34</v>
      </c>
      <c r="FX6" s="185" t="s">
        <v>34</v>
      </c>
      <c r="FY6" s="186" t="s">
        <v>35</v>
      </c>
      <c r="FZ6" s="183" t="s">
        <v>32</v>
      </c>
      <c r="GA6" s="183" t="s">
        <v>32</v>
      </c>
      <c r="GB6" s="183" t="s">
        <v>32</v>
      </c>
      <c r="GC6" s="185" t="s">
        <v>34</v>
      </c>
      <c r="GD6" s="184" t="s">
        <v>33</v>
      </c>
      <c r="GE6" s="186" t="s">
        <v>35</v>
      </c>
      <c r="GF6" s="185" t="s">
        <v>34</v>
      </c>
      <c r="GG6" s="186" t="s">
        <v>35</v>
      </c>
      <c r="GH6" s="184" t="s">
        <v>33</v>
      </c>
      <c r="GI6" s="185" t="s">
        <v>34</v>
      </c>
      <c r="GK6" s="160">
        <f t="shared" si="20"/>
        <v>123</v>
      </c>
      <c r="GL6" s="137">
        <f>SUMIFS(Case!$N300:$BK300,'草稿-Questions'!$EL6:$GI6,'草稿-Questions'!GL$3)*1000</f>
        <v>64000</v>
      </c>
      <c r="GM6" s="137">
        <f>SUMIFS(Case!$N300:$BK300,'草稿-Questions'!$EL6:$GI6,'草稿-Questions'!GM$3)*1000</f>
        <v>62000</v>
      </c>
      <c r="GN6" s="137">
        <f>SUMIFS(Case!$N300:$BK300,'草稿-Questions'!$EL6:$GI6,'草稿-Questions'!GN$3)*1000</f>
        <v>48000</v>
      </c>
      <c r="GO6" s="137">
        <f>SUMIFS(Case!$N300:$BK300,'草稿-Questions'!$EL6:$GI6,'草稿-Questions'!GO$3)*1000</f>
        <v>39000</v>
      </c>
      <c r="GQ6" s="160">
        <f t="shared" si="21"/>
        <v>123</v>
      </c>
      <c r="GR6" s="137">
        <f t="shared" ref="GR6:GX6" si="31">SUMPRODUCT($GL39:$GO39,_xlfn.XLOOKUP(GR$3,$GK$70:$GK$76,$GL$70:$GO$76))</f>
        <v>28035000</v>
      </c>
      <c r="GS6" s="137">
        <f t="shared" si="31"/>
        <v>8757000</v>
      </c>
      <c r="GT6" s="137">
        <f t="shared" si="31"/>
        <v>1872000</v>
      </c>
      <c r="GU6" s="137">
        <f t="shared" si="31"/>
        <v>6624000</v>
      </c>
      <c r="GV6" s="137">
        <f t="shared" si="31"/>
        <v>0</v>
      </c>
      <c r="GW6" s="137">
        <f t="shared" si="31"/>
        <v>0</v>
      </c>
      <c r="GX6" s="137">
        <f t="shared" si="31"/>
        <v>0</v>
      </c>
      <c r="GZ6" s="160">
        <f t="shared" si="23"/>
        <v>123</v>
      </c>
      <c r="HA6" s="137">
        <f t="shared" si="24"/>
        <v>350</v>
      </c>
      <c r="HB6" s="137">
        <f t="shared" si="25"/>
        <v>1</v>
      </c>
    </row>
    <row r="7" spans="1:210" ht="15.75">
      <c r="A7" s="155">
        <f t="shared" ref="A7:A23" si="32">A6+1</f>
        <v>4</v>
      </c>
      <c r="B7" s="156">
        <f>_xlfn.XLOOKUP(Case!G77,'Spaceship 整理'!$A$2:$A$6,'Spaceship 整理'!$C$2:$C$6)</f>
        <v>24000</v>
      </c>
      <c r="D7" s="157">
        <f t="shared" si="5"/>
        <v>24</v>
      </c>
      <c r="E7" s="137" cm="1">
        <f t="array" ref="E7">_xlfn.XLOOKUP(Case!$G110,'Spaceship 整理'!$A$2:$A$6,_xlfn.XLOOKUP('草稿-Questions'!E$3,'Spaceship 整理'!$C$1:$I$1,'Spaceship 整理'!$C$2:$I$6))</f>
        <v>24000</v>
      </c>
      <c r="F7" s="137" cm="1">
        <f t="array" ref="F7">_xlfn.XLOOKUP(Case!$G110,'Spaceship 整理'!$A$2:$A$6,_xlfn.XLOOKUP('草稿-Questions'!F$3,'Spaceship 整理'!$C$1:$I$1,'Spaceship 整理'!$C$2:$I$6))</f>
        <v>4500</v>
      </c>
      <c r="G7" s="137" cm="1">
        <f t="array" ref="G7">_xlfn.XLOOKUP(Case!$G110,'Spaceship 整理'!$A$2:$A$6,_xlfn.XLOOKUP('草稿-Questions'!G$3,'Spaceship 整理'!$C$1:$I$1,'Spaceship 整理'!$C$2:$I$6))</f>
        <v>1875</v>
      </c>
      <c r="H7" s="137" cm="1">
        <f t="array" ref="H7">_xlfn.XLOOKUP(Case!$G110,'Spaceship 整理'!$A$2:$A$6,_xlfn.XLOOKUP('草稿-Questions'!H$3,'Spaceship 整理'!$C$1:$I$1,'Spaceship 整理'!$C$2:$I$6))</f>
        <v>375</v>
      </c>
      <c r="I7" s="137" cm="1">
        <f t="array" ref="I7">_xlfn.XLOOKUP(Case!$G110,'Spaceship 整理'!$A$2:$A$6,_xlfn.XLOOKUP('草稿-Questions'!I$3,'Spaceship 整理'!$C$1:$I$1,'Spaceship 整理'!$C$2:$I$6))</f>
        <v>0</v>
      </c>
      <c r="J7" s="137" cm="1">
        <f t="array" ref="J7">_xlfn.XLOOKUP(Case!$G110,'Spaceship 整理'!$A$2:$A$6,_xlfn.XLOOKUP('草稿-Questions'!J$3,'Spaceship 整理'!$C$1:$I$1,'Spaceship 整理'!$C$2:$I$6))</f>
        <v>0</v>
      </c>
      <c r="K7" s="137" cm="1">
        <f t="array" ref="K7">_xlfn.XLOOKUP(Case!$G110,'Spaceship 整理'!$A$2:$A$6,_xlfn.XLOOKUP('草稿-Questions'!K$3,'Spaceship 整理'!$C$1:$I$1,'Spaceship 整理'!$C$2:$I$6))</f>
        <v>0</v>
      </c>
      <c r="M7" s="166" t="s">
        <v>23</v>
      </c>
      <c r="N7" s="164" t="s">
        <v>21</v>
      </c>
      <c r="O7" s="166" t="s">
        <v>23</v>
      </c>
      <c r="P7" s="164" t="s">
        <v>21</v>
      </c>
      <c r="Q7" s="166" t="s">
        <v>23</v>
      </c>
      <c r="S7" s="157">
        <f t="shared" si="6"/>
        <v>44</v>
      </c>
      <c r="T7" s="137">
        <f>SUMIFS(Case!$I146:$M146,'草稿-Questions'!$M7:$Q7,'草稿-Questions'!T$3)</f>
        <v>0</v>
      </c>
      <c r="U7" s="137">
        <f>SUMIFS(Case!$I146:$M146,'草稿-Questions'!$M7:$Q7,'草稿-Questions'!U$3)</f>
        <v>0</v>
      </c>
      <c r="V7" s="137">
        <f>SUMIFS(Case!$I146:$M146,'草稿-Questions'!$M7:$Q7,'草稿-Questions'!V$3)</f>
        <v>24</v>
      </c>
      <c r="W7" s="137">
        <f>SUMIFS(Case!$I146:$M146,'草稿-Questions'!$M7:$Q7,'草稿-Questions'!W$3)</f>
        <v>36</v>
      </c>
      <c r="X7" s="137">
        <f>SUMIFS(Case!$I146:$M146,'草稿-Questions'!$M7:$Q7,'草稿-Questions'!X$3)</f>
        <v>0</v>
      </c>
      <c r="Z7" s="157">
        <f t="shared" si="7"/>
        <v>44</v>
      </c>
      <c r="AA7" s="137">
        <f t="shared" si="8"/>
        <v>113760000</v>
      </c>
      <c r="AB7" s="137">
        <f t="shared" si="0"/>
        <v>40320000</v>
      </c>
      <c r="AC7" s="137">
        <f t="shared" si="0"/>
        <v>7344000</v>
      </c>
      <c r="AD7" s="137">
        <f t="shared" si="0"/>
        <v>960000</v>
      </c>
      <c r="AE7" s="137">
        <f t="shared" si="0"/>
        <v>324000</v>
      </c>
      <c r="AF7" s="137">
        <f t="shared" si="0"/>
        <v>80400</v>
      </c>
      <c r="AG7" s="137">
        <f t="shared" si="0"/>
        <v>17760</v>
      </c>
      <c r="AI7" s="160">
        <f t="shared" si="9"/>
        <v>64</v>
      </c>
      <c r="AJ7" s="137" t="str" cm="1">
        <f t="array" ref="AJ7">_xlfn.XLOOKUP(Case!$G180,'Asteroid 整理'!$R$3:$R$137,_xlfn.XLOOKUP('草稿-Questions'!AJ$3,'Asteroid 整理'!$R$2:$W$2,'Asteroid 整理'!$R$3:$W$137))</f>
        <v>Omber</v>
      </c>
      <c r="AK7" s="137" cm="1">
        <f t="array" ref="AK7">_xlfn.XLOOKUP(Case!$G180,'Asteroid 整理'!$R$3:$R$137,_xlfn.XLOOKUP('草稿-Questions'!AK$3,'Asteroid 整理'!$R$2:$X$2,'Asteroid 整理'!$R$3:$X$137))</f>
        <v>1200</v>
      </c>
      <c r="AL7" s="137" cm="1">
        <f t="array" ref="AL7">$AK7*_xlfn.XLOOKUP($AJ7,'Asteroid 整理'!$A$3:$A$6,_xlfn.XLOOKUP('草稿-Questions'!AL$3,'Asteroid 整理'!$J$2:$P$2,'Asteroid 整理'!$J$3:$P$6),0)</f>
        <v>0</v>
      </c>
      <c r="AM7" s="137" cm="1">
        <f t="array" ref="AM7">$AK7*_xlfn.XLOOKUP($AJ7,'Asteroid 整理'!$A$3:$A$6,_xlfn.XLOOKUP('草稿-Questions'!AM$3,'Asteroid 整理'!$J$2:$P$2,'Asteroid 整理'!$J$3:$P$6),0)</f>
        <v>180000</v>
      </c>
      <c r="AN7" s="137" cm="1">
        <f t="array" ref="AN7">$AK7*_xlfn.XLOOKUP($AJ7,'Asteroid 整理'!$A$3:$A$6,_xlfn.XLOOKUP('草稿-Questions'!AN$3,'Asteroid 整理'!$J$2:$P$2,'Asteroid 整理'!$J$3:$P$6),0)</f>
        <v>0</v>
      </c>
      <c r="AO7" s="137" cm="1">
        <f t="array" ref="AO7">$AK7*_xlfn.XLOOKUP($AJ7,'Asteroid 整理'!$A$3:$A$6,_xlfn.XLOOKUP('草稿-Questions'!AO$3,'Asteroid 整理'!$J$2:$P$2,'Asteroid 整理'!$J$3:$P$6),0)</f>
        <v>150000</v>
      </c>
      <c r="AP7" s="137" cm="1">
        <f t="array" ref="AP7">$AK7*_xlfn.XLOOKUP($AJ7,'Asteroid 整理'!$A$3:$A$6,_xlfn.XLOOKUP('草稿-Questions'!AP$3,'Asteroid 整理'!$J$2:$P$2,'Asteroid 整理'!$J$3:$P$6),0)</f>
        <v>0</v>
      </c>
      <c r="AQ7" s="137" cm="1">
        <f t="array" ref="AQ7">$AK7*_xlfn.XLOOKUP($AJ7,'Asteroid 整理'!$A$3:$A$6,_xlfn.XLOOKUP('草稿-Questions'!AQ$3,'Asteroid 整理'!$J$2:$P$2,'Asteroid 整理'!$J$3:$P$6),0)</f>
        <v>0</v>
      </c>
      <c r="AR7" s="137" cm="1">
        <f t="array" ref="AR7">$AK7*_xlfn.XLOOKUP($AJ7,'Asteroid 整理'!$A$3:$A$6,_xlfn.XLOOKUP('草稿-Questions'!AR$3,'Asteroid 整理'!$J$2:$P$2,'Asteroid 整理'!$J$3:$P$6),0)</f>
        <v>0</v>
      </c>
      <c r="AT7" s="160">
        <f t="shared" si="10"/>
        <v>84</v>
      </c>
      <c r="AU7" s="137" t="str">
        <f>_xlfn.XLOOKUP(Case!N218,'Asteroid 整理'!$R$3:$R$137,'Asteroid 整理'!$V$3:$V$137)</f>
        <v>Veldspar</v>
      </c>
      <c r="AV7" s="137" t="str">
        <f>_xlfn.XLOOKUP(Case!O218,'Asteroid 整理'!$R$3:$R$137,'Asteroid 整理'!$V$3:$V$137)</f>
        <v>Veldspar</v>
      </c>
      <c r="AW7" s="137" t="str">
        <f>_xlfn.XLOOKUP(Case!P218,'Asteroid 整理'!$R$3:$R$137,'Asteroid 整理'!$V$3:$V$137)</f>
        <v>Kernite</v>
      </c>
      <c r="AX7" s="137" t="str">
        <f>_xlfn.XLOOKUP(Case!Q218,'Asteroid 整理'!$R$3:$R$137,'Asteroid 整理'!$V$3:$V$137)</f>
        <v>Omber</v>
      </c>
      <c r="AY7" s="137" t="str">
        <f>_xlfn.XLOOKUP(Case!R218,'Asteroid 整理'!$R$3:$R$137,'Asteroid 整理'!$V$3:$V$137)</f>
        <v>Omber</v>
      </c>
      <c r="AZ7" s="137" t="str">
        <f>_xlfn.XLOOKUP(Case!S218,'Asteroid 整理'!$R$3:$R$137,'Asteroid 整理'!$V$3:$V$137)</f>
        <v>Veldspar</v>
      </c>
      <c r="BA7" s="137" t="str">
        <f>_xlfn.XLOOKUP(Case!T218,'Asteroid 整理'!$R$3:$R$137,'Asteroid 整理'!$V$3:$V$137)</f>
        <v>Veldspar</v>
      </c>
      <c r="BB7" s="137" t="str">
        <f>_xlfn.XLOOKUP(Case!U218,'Asteroid 整理'!$R$3:$R$137,'Asteroid 整理'!$V$3:$V$137)</f>
        <v>Kernite</v>
      </c>
      <c r="BC7" s="137" t="str">
        <f>_xlfn.XLOOKUP(Case!V218,'Asteroid 整理'!$R$3:$R$137,'Asteroid 整理'!$V$3:$V$137)</f>
        <v>Kernite</v>
      </c>
      <c r="BD7" s="137" t="str">
        <f>_xlfn.XLOOKUP(Case!W218,'Asteroid 整理'!$R$3:$R$137,'Asteroid 整理'!$V$3:$V$137)</f>
        <v>Omber</v>
      </c>
      <c r="BF7" s="160">
        <f t="shared" si="11"/>
        <v>84</v>
      </c>
      <c r="BG7" s="137">
        <f>AU30*_xlfn.XLOOKUP(AU53,'Asteroid 整理'!$A$11:$A$16,'Asteroid 整理'!$B$11:$B$16)</f>
        <v>85</v>
      </c>
      <c r="BH7" s="137">
        <f>AV30*_xlfn.XLOOKUP(AV53,'Asteroid 整理'!$A$11:$A$16,'Asteroid 整理'!$B$11:$B$16)</f>
        <v>340</v>
      </c>
      <c r="BI7" s="137">
        <f>AW30*_xlfn.XLOOKUP(AW53,'Asteroid 整理'!$A$11:$A$16,'Asteroid 整理'!$B$11:$B$16)</f>
        <v>4080</v>
      </c>
      <c r="BJ7" s="137">
        <f>AX30*_xlfn.XLOOKUP(AX53,'Asteroid 整理'!$A$11:$A$16,'Asteroid 整理'!$B$11:$B$16)</f>
        <v>2400</v>
      </c>
      <c r="BK7" s="137">
        <f>AY30*_xlfn.XLOOKUP(AY53,'Asteroid 整理'!$A$11:$A$16,'Asteroid 整理'!$B$11:$B$16)</f>
        <v>1800</v>
      </c>
      <c r="BL7" s="137">
        <f>AZ30*_xlfn.XLOOKUP(AZ53,'Asteroid 整理'!$A$11:$A$16,'Asteroid 整理'!$B$11:$B$16)</f>
        <v>425</v>
      </c>
      <c r="BM7" s="137">
        <f>BA30*_xlfn.XLOOKUP(BA53,'Asteroid 整理'!$A$11:$A$16,'Asteroid 整理'!$B$11:$B$16)</f>
        <v>170</v>
      </c>
      <c r="BN7" s="137">
        <f>BB30*_xlfn.XLOOKUP(BB53,'Asteroid 整理'!$A$11:$A$16,'Asteroid 整理'!$B$11:$B$16)</f>
        <v>5100</v>
      </c>
      <c r="BO7" s="137">
        <f>BC30*_xlfn.XLOOKUP(BC53,'Asteroid 整理'!$A$11:$A$16,'Asteroid 整理'!$B$11:$B$16)</f>
        <v>1020</v>
      </c>
      <c r="BP7" s="137">
        <f>BD30*_xlfn.XLOOKUP(BD53,'Asteroid 整理'!$A$11:$A$16,'Asteroid 整理'!$B$11:$B$16)</f>
        <v>1200</v>
      </c>
      <c r="BQ7" s="137">
        <f t="shared" si="12"/>
        <v>16620</v>
      </c>
      <c r="BS7" s="160">
        <f t="shared" ref="BS7" si="33">BS6+1</f>
        <v>84</v>
      </c>
      <c r="BT7" s="137">
        <f t="shared" ref="BT7:BW7" si="34">SUMIFS($BG30:$BP30,$AU7:$BD7,BT$3)</f>
        <v>1020</v>
      </c>
      <c r="BU7" s="137">
        <f t="shared" si="34"/>
        <v>0</v>
      </c>
      <c r="BV7" s="137">
        <f t="shared" si="34"/>
        <v>5400</v>
      </c>
      <c r="BW7" s="137">
        <f t="shared" si="34"/>
        <v>10200</v>
      </c>
      <c r="BY7" s="160">
        <f t="shared" si="15"/>
        <v>84</v>
      </c>
      <c r="BZ7" s="137">
        <f t="shared" si="16"/>
        <v>4080000</v>
      </c>
      <c r="CA7" s="137">
        <f t="shared" si="2"/>
        <v>810000</v>
      </c>
      <c r="CB7" s="137">
        <f t="shared" si="2"/>
        <v>510000</v>
      </c>
      <c r="CC7" s="137">
        <f t="shared" si="2"/>
        <v>1695000</v>
      </c>
      <c r="CD7" s="137">
        <f t="shared" si="2"/>
        <v>0</v>
      </c>
      <c r="CE7" s="137">
        <f t="shared" si="2"/>
        <v>0</v>
      </c>
      <c r="CF7" s="137">
        <f t="shared" si="2"/>
        <v>0</v>
      </c>
      <c r="CH7" s="153" t="s">
        <v>35</v>
      </c>
      <c r="CI7" s="167">
        <v>0</v>
      </c>
      <c r="CJ7" s="167">
        <v>0</v>
      </c>
      <c r="CK7" s="167">
        <v>50</v>
      </c>
      <c r="CL7" s="167">
        <v>100</v>
      </c>
      <c r="CM7" s="167">
        <v>0</v>
      </c>
      <c r="CN7" s="167">
        <v>0</v>
      </c>
      <c r="CO7" s="167">
        <v>0</v>
      </c>
      <c r="CQ7" s="188" t="s">
        <v>116</v>
      </c>
      <c r="CR7" s="137" t="str">
        <f>_xlfn.XLOOKUP($CQ7,'Asteroid 整理'!$R$3:$R$137,'Asteroid 整理'!$V$3:$V$137)</f>
        <v>Kernite</v>
      </c>
      <c r="CS7" s="137">
        <v>4000</v>
      </c>
      <c r="CT7" s="137">
        <f>_xlfn.XLOOKUP('草稿-Questions'!CR7,'Asteroid 整理'!$A$3:$A$6,'Asteroid 整理'!$B$3:$B$6)</f>
        <v>1.2</v>
      </c>
      <c r="CU7" s="137">
        <f>_xlfn.XLOOKUP($CQ7,'Asteroid 整理'!$R$3:$R$137,'Asteroid 整理'!$X$3:$X$137)</f>
        <v>4800</v>
      </c>
      <c r="CV7" s="137" cm="1">
        <f t="array" ref="CV7">$CU7*_xlfn.XLOOKUP($CR7,$CH$4:$CH$7,_xlfn.XLOOKUP(CV$3,$CI$3:$CO$3,$CI$4:$CO$7))</f>
        <v>0</v>
      </c>
      <c r="CW7" s="137" cm="1">
        <f t="array" ref="CW7">$CU7*_xlfn.XLOOKUP($CR7,$CH$4:$CH$7,_xlfn.XLOOKUP(CW$3,$CI$3:$CO$3,$CI$4:$CO$7))</f>
        <v>0</v>
      </c>
      <c r="CX7" s="137" cm="1">
        <f t="array" ref="CX7">$CU7*_xlfn.XLOOKUP($CR7,$CH$4:$CH$7,_xlfn.XLOOKUP(CX$3,$CI$3:$CO$3,$CI$4:$CO$7))</f>
        <v>240000</v>
      </c>
      <c r="CY7" s="137" cm="1">
        <f t="array" ref="CY7">$CU7*_xlfn.XLOOKUP($CR7,$CH$4:$CH$7,_xlfn.XLOOKUP(CY$3,$CI$3:$CO$3,$CI$4:$CO$7))</f>
        <v>480000</v>
      </c>
      <c r="CZ7" s="137" cm="1">
        <f t="array" ref="CZ7">$CU7*_xlfn.XLOOKUP($CR7,$CH$4:$CH$7,_xlfn.XLOOKUP(CZ$3,$CI$3:$CO$3,$CI$4:$CO$7))</f>
        <v>0</v>
      </c>
      <c r="DA7" s="137" cm="1">
        <f t="array" ref="DA7">$CU7*_xlfn.XLOOKUP($CR7,$CH$4:$CH$7,_xlfn.XLOOKUP(DA$3,$CI$3:$CO$3,$CI$4:$CO$7))</f>
        <v>0</v>
      </c>
      <c r="DB7" s="137" cm="1">
        <f t="array" ref="DB7">$CU7*_xlfn.XLOOKUP($CR7,$CH$4:$CH$7,_xlfn.XLOOKUP(DB$3,$CI$3:$CO$3,$CI$4:$CO$7))</f>
        <v>0</v>
      </c>
      <c r="DC7" s="137">
        <f t="shared" si="3"/>
        <v>233212800</v>
      </c>
      <c r="DE7" s="148" t="s">
        <v>351</v>
      </c>
      <c r="DF7" s="187" t="s">
        <v>409</v>
      </c>
      <c r="DG7" s="187" t="s">
        <v>368</v>
      </c>
      <c r="DH7" s="187" t="s">
        <v>368</v>
      </c>
      <c r="DI7" s="187" t="s">
        <v>368</v>
      </c>
      <c r="DJ7" s="187" t="s">
        <v>368</v>
      </c>
      <c r="DK7" s="187" t="s">
        <v>368</v>
      </c>
      <c r="DL7" s="187" t="s">
        <v>367</v>
      </c>
      <c r="DM7" s="187" t="s">
        <v>367</v>
      </c>
      <c r="DN7" s="187" t="s">
        <v>367</v>
      </c>
      <c r="DO7" s="187" t="s">
        <v>367</v>
      </c>
      <c r="DP7" s="187" t="s">
        <v>367</v>
      </c>
      <c r="DQ7" s="187" t="s">
        <v>367</v>
      </c>
      <c r="DR7" s="187" t="s">
        <v>367</v>
      </c>
      <c r="DT7" s="160">
        <f t="shared" si="28"/>
        <v>103</v>
      </c>
      <c r="DU7" s="137">
        <f t="shared" si="17"/>
        <v>2550</v>
      </c>
      <c r="DV7" s="137">
        <f>MIN(DH$8*DH38,27500-SUM($DU7:DU7))</f>
        <v>2040</v>
      </c>
      <c r="DW7" s="137">
        <f>MIN(DI$8*DI38,27500-SUM($DU7:DV7))</f>
        <v>1530</v>
      </c>
      <c r="DX7" s="137">
        <f>MIN(DJ$8*DJ38,27500-SUM($DU7:DW7))</f>
        <v>1020</v>
      </c>
      <c r="DY7" s="137">
        <f>MIN(DK$8*DK38,27500-SUM($DU7:DX7))</f>
        <v>510</v>
      </c>
      <c r="DZ7" s="137">
        <f>MIN(DL$8*DL38,27500-SUM($DU7:DY7))</f>
        <v>6300</v>
      </c>
      <c r="EA7" s="137">
        <f>MIN(DM$8*DM38,27500-SUM($DU7:DZ7))</f>
        <v>5400</v>
      </c>
      <c r="EB7" s="137">
        <f>MIN(DN$8*DN38,27500-SUM($DU7:EA7))</f>
        <v>4500</v>
      </c>
      <c r="EC7" s="137">
        <f>MIN(DO$8*DO38,27500-SUM($DU7:EB7))</f>
        <v>3600</v>
      </c>
      <c r="ED7" s="137">
        <f>MIN(DP$8*DP38,27500-SUM($DU7:EC7))</f>
        <v>50</v>
      </c>
      <c r="EE7" s="137">
        <f>MIN(DQ$8*DQ38,27500-SUM($DU7:ED7))</f>
        <v>0</v>
      </c>
      <c r="EF7" s="137">
        <f>MIN(DR$8*DR38,27500-SUM($DU7:EE7))</f>
        <v>0</v>
      </c>
      <c r="EG7" s="137">
        <f t="shared" si="29"/>
        <v>27500</v>
      </c>
      <c r="EH7" s="137">
        <f t="shared" si="30"/>
        <v>1415537300</v>
      </c>
      <c r="EI7" s="137">
        <f t="shared" si="18"/>
        <v>45</v>
      </c>
      <c r="EK7" s="160">
        <f t="shared" si="19"/>
        <v>124</v>
      </c>
      <c r="EL7" s="184" t="s">
        <v>33</v>
      </c>
      <c r="EM7" s="184" t="s">
        <v>33</v>
      </c>
      <c r="EN7" s="184" t="s">
        <v>33</v>
      </c>
      <c r="EO7" s="184" t="s">
        <v>33</v>
      </c>
      <c r="EP7" s="185" t="s">
        <v>34</v>
      </c>
      <c r="EQ7" s="184" t="s">
        <v>33</v>
      </c>
      <c r="ER7" s="185" t="s">
        <v>34</v>
      </c>
      <c r="ES7" s="186" t="s">
        <v>35</v>
      </c>
      <c r="ET7" s="185" t="s">
        <v>34</v>
      </c>
      <c r="EU7" s="186" t="s">
        <v>35</v>
      </c>
      <c r="EV7" s="184" t="s">
        <v>33</v>
      </c>
      <c r="EW7" s="186" t="s">
        <v>35</v>
      </c>
      <c r="EX7" s="186" t="s">
        <v>35</v>
      </c>
      <c r="EY7" s="183" t="s">
        <v>32</v>
      </c>
      <c r="EZ7" s="184" t="s">
        <v>33</v>
      </c>
      <c r="FA7" s="184" t="s">
        <v>33</v>
      </c>
      <c r="FB7" s="185" t="s">
        <v>34</v>
      </c>
      <c r="FC7" s="186" t="s">
        <v>35</v>
      </c>
      <c r="FD7" s="186" t="s">
        <v>35</v>
      </c>
      <c r="FE7" s="186" t="s">
        <v>35</v>
      </c>
      <c r="FF7" s="186" t="s">
        <v>35</v>
      </c>
      <c r="FG7" s="186" t="s">
        <v>35</v>
      </c>
      <c r="FH7" s="186" t="s">
        <v>35</v>
      </c>
      <c r="FI7" s="185" t="s">
        <v>34</v>
      </c>
      <c r="FJ7" s="184" t="s">
        <v>33</v>
      </c>
      <c r="FK7" s="185" t="s">
        <v>34</v>
      </c>
      <c r="FL7" s="186" t="s">
        <v>35</v>
      </c>
      <c r="FM7" s="184" t="s">
        <v>33</v>
      </c>
      <c r="FN7" s="184" t="s">
        <v>33</v>
      </c>
      <c r="FO7" s="186" t="s">
        <v>35</v>
      </c>
      <c r="FP7" s="184" t="s">
        <v>33</v>
      </c>
      <c r="FQ7" s="185" t="s">
        <v>34</v>
      </c>
      <c r="FR7" s="184" t="s">
        <v>33</v>
      </c>
      <c r="FS7" s="183" t="s">
        <v>32</v>
      </c>
      <c r="FT7" s="185" t="s">
        <v>34</v>
      </c>
      <c r="FU7" s="183" t="s">
        <v>32</v>
      </c>
      <c r="FV7" s="185" t="s">
        <v>34</v>
      </c>
      <c r="FW7" s="184" t="s">
        <v>33</v>
      </c>
      <c r="FX7" s="183" t="s">
        <v>32</v>
      </c>
      <c r="FY7" s="184" t="s">
        <v>33</v>
      </c>
      <c r="FZ7" s="185" t="s">
        <v>34</v>
      </c>
      <c r="GA7" s="183" t="s">
        <v>32</v>
      </c>
      <c r="GB7" s="186" t="s">
        <v>35</v>
      </c>
      <c r="GC7" s="185" t="s">
        <v>34</v>
      </c>
      <c r="GD7" s="183" t="s">
        <v>32</v>
      </c>
      <c r="GE7" s="186" t="s">
        <v>35</v>
      </c>
      <c r="GF7" s="186" t="s">
        <v>35</v>
      </c>
      <c r="GG7" s="183" t="s">
        <v>32</v>
      </c>
      <c r="GH7" s="185" t="s">
        <v>34</v>
      </c>
      <c r="GI7" s="184" t="s">
        <v>33</v>
      </c>
      <c r="GK7" s="160">
        <f t="shared" si="20"/>
        <v>124</v>
      </c>
      <c r="GL7" s="137">
        <f>SUMIFS(Case!$N301:$BK301,'草稿-Questions'!$EL7:$GI7,'草稿-Questions'!GL$3)*1000</f>
        <v>28000</v>
      </c>
      <c r="GM7" s="137">
        <f>SUMIFS(Case!$N301:$BK301,'草稿-Questions'!$EL7:$GI7,'草稿-Questions'!GM$3)*1000</f>
        <v>62000</v>
      </c>
      <c r="GN7" s="137">
        <f>SUMIFS(Case!$N301:$BK301,'草稿-Questions'!$EL7:$GI7,'草稿-Questions'!GN$3)*1000</f>
        <v>49000</v>
      </c>
      <c r="GO7" s="137">
        <f>SUMIFS(Case!$N301:$BK301,'草稿-Questions'!$EL7:$GI7,'草稿-Questions'!GO$3)*1000</f>
        <v>59000</v>
      </c>
      <c r="GQ7" s="160">
        <f t="shared" si="21"/>
        <v>124</v>
      </c>
      <c r="GR7" s="137">
        <f t="shared" ref="GR7:GX7" si="35">SUMPRODUCT($GL40:$GO40,_xlfn.XLOOKUP(GR$3,$GK$70:$GK$76,$GL$70:$GO$76))</f>
        <v>16960000</v>
      </c>
      <c r="GS7" s="137">
        <f t="shared" si="35"/>
        <v>7771500</v>
      </c>
      <c r="GT7" s="137">
        <f t="shared" si="35"/>
        <v>3363000</v>
      </c>
      <c r="GU7" s="137">
        <f t="shared" si="35"/>
        <v>9482250</v>
      </c>
      <c r="GV7" s="137">
        <f t="shared" si="35"/>
        <v>0</v>
      </c>
      <c r="GW7" s="137">
        <f t="shared" si="35"/>
        <v>0</v>
      </c>
      <c r="GX7" s="137">
        <f t="shared" si="35"/>
        <v>0</v>
      </c>
      <c r="GZ7" s="160">
        <f t="shared" si="23"/>
        <v>124</v>
      </c>
      <c r="HA7" s="137">
        <f t="shared" si="24"/>
        <v>212</v>
      </c>
      <c r="HB7" s="137">
        <f t="shared" si="25"/>
        <v>0</v>
      </c>
    </row>
    <row r="8" spans="1:210" ht="15.75">
      <c r="A8" s="155">
        <f t="shared" si="32"/>
        <v>5</v>
      </c>
      <c r="B8" s="156">
        <f>_xlfn.XLOOKUP(Case!G78,'Spaceship 整理'!$A$2:$A$6,'Spaceship 整理'!$C$2:$C$6)</f>
        <v>540000</v>
      </c>
      <c r="D8" s="157">
        <f t="shared" si="5"/>
        <v>25</v>
      </c>
      <c r="E8" s="137" cm="1">
        <f t="array" ref="E8">_xlfn.XLOOKUP(Case!$G111,'Spaceship 整理'!$A$2:$A$6,_xlfn.XLOOKUP('草稿-Questions'!E$3,'Spaceship 整理'!$C$1:$I$1,'Spaceship 整理'!$C$2:$I$6))</f>
        <v>8000000</v>
      </c>
      <c r="F8" s="137" cm="1">
        <f t="array" ref="F8">_xlfn.XLOOKUP(Case!$G111,'Spaceship 整理'!$A$2:$A$6,_xlfn.XLOOKUP('草稿-Questions'!F$3,'Spaceship 整理'!$C$1:$I$1,'Spaceship 整理'!$C$2:$I$6))</f>
        <v>4000000</v>
      </c>
      <c r="G8" s="137" cm="1">
        <f t="array" ref="G8">_xlfn.XLOOKUP(Case!$G111,'Spaceship 整理'!$A$2:$A$6,_xlfn.XLOOKUP('草稿-Questions'!G$3,'Spaceship 整理'!$C$1:$I$1,'Spaceship 整理'!$C$2:$I$6))</f>
        <v>600000</v>
      </c>
      <c r="H8" s="137" cm="1">
        <f t="array" ref="H8">_xlfn.XLOOKUP(Case!$G111,'Spaceship 整理'!$A$2:$A$6,_xlfn.XLOOKUP('草稿-Questions'!H$3,'Spaceship 整理'!$C$1:$I$1,'Spaceship 整理'!$C$2:$I$6))</f>
        <v>400000</v>
      </c>
      <c r="I8" s="137" cm="1">
        <f t="array" ref="I8">_xlfn.XLOOKUP(Case!$G111,'Spaceship 整理'!$A$2:$A$6,_xlfn.XLOOKUP('草稿-Questions'!I$3,'Spaceship 整理'!$C$1:$I$1,'Spaceship 整理'!$C$2:$I$6))</f>
        <v>12000</v>
      </c>
      <c r="J8" s="137" cm="1">
        <f t="array" ref="J8">_xlfn.XLOOKUP(Case!$G111,'Spaceship 整理'!$A$2:$A$6,_xlfn.XLOOKUP('草稿-Questions'!J$3,'Spaceship 整理'!$C$1:$I$1,'Spaceship 整理'!$C$2:$I$6))</f>
        <v>6000</v>
      </c>
      <c r="K8" s="137" cm="1">
        <f t="array" ref="K8">_xlfn.XLOOKUP(Case!$G111,'Spaceship 整理'!$A$2:$A$6,_xlfn.XLOOKUP('草稿-Questions'!K$3,'Spaceship 整理'!$C$1:$I$1,'Spaceship 整理'!$C$2:$I$6))</f>
        <v>3000</v>
      </c>
      <c r="M8" s="158"/>
      <c r="N8" s="168" t="s">
        <v>25</v>
      </c>
      <c r="O8" s="164" t="s">
        <v>21</v>
      </c>
      <c r="P8" s="168" t="s">
        <v>25</v>
      </c>
      <c r="Q8" s="158"/>
      <c r="S8" s="157">
        <f t="shared" si="6"/>
        <v>45</v>
      </c>
      <c r="T8" s="137">
        <f>SUMIFS(Case!$I147:$M147,'草稿-Questions'!$M8:$Q8,'草稿-Questions'!T$3)</f>
        <v>0</v>
      </c>
      <c r="U8" s="137">
        <f>SUMIFS(Case!$I147:$M147,'草稿-Questions'!$M8:$Q8,'草稿-Questions'!U$3)</f>
        <v>0</v>
      </c>
      <c r="V8" s="137">
        <f>SUMIFS(Case!$I147:$M147,'草稿-Questions'!$M8:$Q8,'草稿-Questions'!V$3)</f>
        <v>16</v>
      </c>
      <c r="W8" s="137">
        <f>SUMIFS(Case!$I147:$M147,'草稿-Questions'!$M8:$Q8,'草稿-Questions'!W$3)</f>
        <v>0</v>
      </c>
      <c r="X8" s="137">
        <f>SUMIFS(Case!$I147:$M147,'草稿-Questions'!$M8:$Q8,'草稿-Questions'!X$3)</f>
        <v>32</v>
      </c>
      <c r="Z8" s="157">
        <f t="shared" si="7"/>
        <v>45</v>
      </c>
      <c r="AA8" s="137">
        <f t="shared" si="8"/>
        <v>264640000</v>
      </c>
      <c r="AB8" s="137">
        <f t="shared" si="0"/>
        <v>130880000</v>
      </c>
      <c r="AC8" s="137">
        <f t="shared" si="0"/>
        <v>19776000</v>
      </c>
      <c r="AD8" s="137">
        <f t="shared" si="0"/>
        <v>12960000</v>
      </c>
      <c r="AE8" s="137">
        <f t="shared" si="0"/>
        <v>408000</v>
      </c>
      <c r="AF8" s="137">
        <f t="shared" si="0"/>
        <v>197600</v>
      </c>
      <c r="AG8" s="137">
        <f t="shared" si="0"/>
        <v>98240</v>
      </c>
      <c r="AI8" s="160">
        <f t="shared" si="9"/>
        <v>65</v>
      </c>
      <c r="AJ8" s="137" t="str" cm="1">
        <f t="array" ref="AJ8">_xlfn.XLOOKUP(Case!$G181,'Asteroid 整理'!$R$3:$R$137,_xlfn.XLOOKUP('草稿-Questions'!AJ$3,'Asteroid 整理'!$R$2:$W$2,'Asteroid 整理'!$R$3:$W$137))</f>
        <v>Kernite</v>
      </c>
      <c r="AK8" s="137" cm="1">
        <f t="array" ref="AK8">_xlfn.XLOOKUP(Case!$G181,'Asteroid 整理'!$R$3:$R$137,_xlfn.XLOOKUP('草稿-Questions'!AK$3,'Asteroid 整理'!$R$2:$X$2,'Asteroid 整理'!$R$3:$X$137))</f>
        <v>8400</v>
      </c>
      <c r="AL8" s="137" cm="1">
        <f t="array" ref="AL8">$AK8*_xlfn.XLOOKUP($AJ8,'Asteroid 整理'!$A$3:$A$6,_xlfn.XLOOKUP('草稿-Questions'!AL$3,'Asteroid 整理'!$J$2:$P$2,'Asteroid 整理'!$J$3:$P$6),0)</f>
        <v>0</v>
      </c>
      <c r="AM8" s="137" cm="1">
        <f t="array" ref="AM8">$AK8*_xlfn.XLOOKUP($AJ8,'Asteroid 整理'!$A$3:$A$6,_xlfn.XLOOKUP('草稿-Questions'!AM$3,'Asteroid 整理'!$J$2:$P$2,'Asteroid 整理'!$J$3:$P$6),0)</f>
        <v>0</v>
      </c>
      <c r="AN8" s="137" cm="1">
        <f t="array" ref="AN8">$AK8*_xlfn.XLOOKUP($AJ8,'Asteroid 整理'!$A$3:$A$6,_xlfn.XLOOKUP('草稿-Questions'!AN$3,'Asteroid 整理'!$J$2:$P$2,'Asteroid 整理'!$J$3:$P$6),0)</f>
        <v>420000</v>
      </c>
      <c r="AO8" s="137" cm="1">
        <f t="array" ref="AO8">$AK8*_xlfn.XLOOKUP($AJ8,'Asteroid 整理'!$A$3:$A$6,_xlfn.XLOOKUP('草稿-Questions'!AO$3,'Asteroid 整理'!$J$2:$P$2,'Asteroid 整理'!$J$3:$P$6),0)</f>
        <v>840000</v>
      </c>
      <c r="AP8" s="137" cm="1">
        <f t="array" ref="AP8">$AK8*_xlfn.XLOOKUP($AJ8,'Asteroid 整理'!$A$3:$A$6,_xlfn.XLOOKUP('草稿-Questions'!AP$3,'Asteroid 整理'!$J$2:$P$2,'Asteroid 整理'!$J$3:$P$6),0)</f>
        <v>0</v>
      </c>
      <c r="AQ8" s="137" cm="1">
        <f t="array" ref="AQ8">$AK8*_xlfn.XLOOKUP($AJ8,'Asteroid 整理'!$A$3:$A$6,_xlfn.XLOOKUP('草稿-Questions'!AQ$3,'Asteroid 整理'!$J$2:$P$2,'Asteroid 整理'!$J$3:$P$6),0)</f>
        <v>0</v>
      </c>
      <c r="AR8" s="137" cm="1">
        <f t="array" ref="AR8">$AK8*_xlfn.XLOOKUP($AJ8,'Asteroid 整理'!$A$3:$A$6,_xlfn.XLOOKUP('草稿-Questions'!AR$3,'Asteroid 整理'!$J$2:$P$2,'Asteroid 整理'!$J$3:$P$6),0)</f>
        <v>0</v>
      </c>
      <c r="AT8" s="160">
        <f t="shared" si="10"/>
        <v>85</v>
      </c>
      <c r="AU8" s="137" t="str">
        <f>_xlfn.XLOOKUP(Case!N219,'Asteroid 整理'!$R$3:$R$137,'Asteroid 整理'!$V$3:$V$137)</f>
        <v>Kernite</v>
      </c>
      <c r="AV8" s="137" t="str">
        <f>_xlfn.XLOOKUP(Case!O219,'Asteroid 整理'!$R$3:$R$137,'Asteroid 整理'!$V$3:$V$137)</f>
        <v>Veldspar</v>
      </c>
      <c r="AW8" s="137" t="str">
        <f>_xlfn.XLOOKUP(Case!P219,'Asteroid 整理'!$R$3:$R$137,'Asteroid 整理'!$V$3:$V$137)</f>
        <v>Veldspar</v>
      </c>
      <c r="AX8" s="137" t="str">
        <f>_xlfn.XLOOKUP(Case!Q219,'Asteroid 整理'!$R$3:$R$137,'Asteroid 整理'!$V$3:$V$137)</f>
        <v>Omber</v>
      </c>
      <c r="AY8" s="137" t="str">
        <f>_xlfn.XLOOKUP(Case!R219,'Asteroid 整理'!$R$3:$R$137,'Asteroid 整理'!$V$3:$V$137)</f>
        <v>Omber</v>
      </c>
      <c r="AZ8" s="137" t="str">
        <f>_xlfn.XLOOKUP(Case!S219,'Asteroid 整理'!$R$3:$R$137,'Asteroid 整理'!$V$3:$V$137)</f>
        <v>Kernite</v>
      </c>
      <c r="BA8" s="137" t="str">
        <f>_xlfn.XLOOKUP(Case!T219,'Asteroid 整理'!$R$3:$R$137,'Asteroid 整理'!$V$3:$V$137)</f>
        <v>Omber</v>
      </c>
      <c r="BB8" s="137" t="str">
        <f>_xlfn.XLOOKUP(Case!U219,'Asteroid 整理'!$R$3:$R$137,'Asteroid 整理'!$V$3:$V$137)</f>
        <v>Kernite</v>
      </c>
      <c r="BC8" s="137" t="str">
        <f>_xlfn.XLOOKUP(Case!V219,'Asteroid 整理'!$R$3:$R$137,'Asteroid 整理'!$V$3:$V$137)</f>
        <v>Veldspar</v>
      </c>
      <c r="BD8" s="137" t="str">
        <f>_xlfn.XLOOKUP(Case!W219,'Asteroid 整理'!$R$3:$R$137,'Asteroid 整理'!$V$3:$V$137)</f>
        <v>Veldspar</v>
      </c>
      <c r="BF8" s="160">
        <f t="shared" si="11"/>
        <v>85</v>
      </c>
      <c r="BG8" s="137">
        <f>AU31*_xlfn.XLOOKUP(AU54,'Asteroid 整理'!$A$11:$A$16,'Asteroid 整理'!$B$11:$B$16)</f>
        <v>4320</v>
      </c>
      <c r="BH8" s="137">
        <f>AV31*_xlfn.XLOOKUP(AV54,'Asteroid 整理'!$A$11:$A$16,'Asteroid 整理'!$B$11:$B$16)</f>
        <v>150</v>
      </c>
      <c r="BI8" s="137">
        <f>AW31*_xlfn.XLOOKUP(AW54,'Asteroid 整理'!$A$11:$A$16,'Asteroid 整理'!$B$11:$B$16)</f>
        <v>75</v>
      </c>
      <c r="BJ8" s="137">
        <f>AX31*_xlfn.XLOOKUP(AX54,'Asteroid 整理'!$A$11:$A$16,'Asteroid 整理'!$B$11:$B$16)</f>
        <v>2280</v>
      </c>
      <c r="BK8" s="137">
        <f>AY31*_xlfn.XLOOKUP(AY54,'Asteroid 整理'!$A$11:$A$16,'Asteroid 整理'!$B$11:$B$16)</f>
        <v>1710</v>
      </c>
      <c r="BL8" s="137">
        <f>AZ31*_xlfn.XLOOKUP(AZ54,'Asteroid 整理'!$A$11:$A$16,'Asteroid 整理'!$B$11:$B$16)</f>
        <v>6480</v>
      </c>
      <c r="BM8" s="137">
        <f>BA31*_xlfn.XLOOKUP(BA54,'Asteroid 整理'!$A$11:$A$16,'Asteroid 整理'!$B$11:$B$16)</f>
        <v>1140</v>
      </c>
      <c r="BN8" s="137">
        <f>BB31*_xlfn.XLOOKUP(BB54,'Asteroid 整理'!$A$11:$A$16,'Asteroid 整理'!$B$11:$B$16)</f>
        <v>2160</v>
      </c>
      <c r="BO8" s="137">
        <f>BC31*_xlfn.XLOOKUP(BC54,'Asteroid 整理'!$A$11:$A$16,'Asteroid 整理'!$B$11:$B$16)</f>
        <v>450</v>
      </c>
      <c r="BP8" s="137">
        <f>BD31*_xlfn.XLOOKUP(BD54,'Asteroid 整理'!$A$11:$A$16,'Asteroid 整理'!$B$11:$B$16)</f>
        <v>300</v>
      </c>
      <c r="BQ8" s="137">
        <f t="shared" si="12"/>
        <v>19065</v>
      </c>
      <c r="BS8" s="160">
        <f t="shared" ref="BS8" si="36">BS7+1</f>
        <v>85</v>
      </c>
      <c r="BT8" s="137">
        <f t="shared" ref="BT8:BW8" si="37">SUMIFS($BG31:$BP31,$AU8:$BD8,BT$3)</f>
        <v>975</v>
      </c>
      <c r="BU8" s="137">
        <f t="shared" si="37"/>
        <v>0</v>
      </c>
      <c r="BV8" s="137">
        <f t="shared" si="37"/>
        <v>5130</v>
      </c>
      <c r="BW8" s="137">
        <f t="shared" si="37"/>
        <v>12960</v>
      </c>
      <c r="BY8" s="160">
        <f t="shared" si="15"/>
        <v>85</v>
      </c>
      <c r="BZ8" s="137">
        <f t="shared" si="16"/>
        <v>3900000</v>
      </c>
      <c r="CA8" s="137">
        <f t="shared" si="2"/>
        <v>769500</v>
      </c>
      <c r="CB8" s="137">
        <f t="shared" si="2"/>
        <v>648000</v>
      </c>
      <c r="CC8" s="137">
        <f t="shared" si="2"/>
        <v>1937250</v>
      </c>
      <c r="CD8" s="137">
        <f t="shared" si="2"/>
        <v>0</v>
      </c>
      <c r="CE8" s="137">
        <f t="shared" si="2"/>
        <v>0</v>
      </c>
      <c r="CF8" s="137">
        <f t="shared" si="2"/>
        <v>0</v>
      </c>
      <c r="CQ8" s="188" t="s">
        <v>109</v>
      </c>
      <c r="CR8" s="137" t="str">
        <f>_xlfn.XLOOKUP($CQ8,'Asteroid 整理'!$R$3:$R$137,'Asteroid 整理'!$V$3:$V$137)</f>
        <v>Omber</v>
      </c>
      <c r="CS8" s="137">
        <v>5000</v>
      </c>
      <c r="CT8" s="137">
        <f>_xlfn.XLOOKUP('草稿-Questions'!CR8,'Asteroid 整理'!$A$3:$A$6,'Asteroid 整理'!$B$3:$B$6)</f>
        <v>0.6</v>
      </c>
      <c r="CU8" s="137">
        <f>_xlfn.XLOOKUP($CQ8,'Asteroid 整理'!$R$3:$R$137,'Asteroid 整理'!$X$3:$X$137)</f>
        <v>3000</v>
      </c>
      <c r="CV8" s="137" cm="1">
        <f t="array" ref="CV8">$CU8*_xlfn.XLOOKUP($CR8,$CH$4:$CH$7,_xlfn.XLOOKUP(CV$3,$CI$3:$CO$3,$CI$4:$CO$7))</f>
        <v>0</v>
      </c>
      <c r="CW8" s="137" cm="1">
        <f t="array" ref="CW8">$CU8*_xlfn.XLOOKUP($CR8,$CH$4:$CH$7,_xlfn.XLOOKUP(CW$3,$CI$3:$CO$3,$CI$4:$CO$7))</f>
        <v>450000</v>
      </c>
      <c r="CX8" s="137" cm="1">
        <f t="array" ref="CX8">$CU8*_xlfn.XLOOKUP($CR8,$CH$4:$CH$7,_xlfn.XLOOKUP(CX$3,$CI$3:$CO$3,$CI$4:$CO$7))</f>
        <v>0</v>
      </c>
      <c r="CY8" s="137" cm="1">
        <f t="array" ref="CY8">$CU8*_xlfn.XLOOKUP($CR8,$CH$4:$CH$7,_xlfn.XLOOKUP(CY$3,$CI$3:$CO$3,$CI$4:$CO$7))</f>
        <v>375000</v>
      </c>
      <c r="CZ8" s="137" cm="1">
        <f t="array" ref="CZ8">$CU8*_xlfn.XLOOKUP($CR8,$CH$4:$CH$7,_xlfn.XLOOKUP(CZ$3,$CI$3:$CO$3,$CI$4:$CO$7))</f>
        <v>0</v>
      </c>
      <c r="DA8" s="137" cm="1">
        <f t="array" ref="DA8">$CU8*_xlfn.XLOOKUP($CR8,$CH$4:$CH$7,_xlfn.XLOOKUP(DA$3,$CI$3:$CO$3,$CI$4:$CO$7))</f>
        <v>0</v>
      </c>
      <c r="DB8" s="137" cm="1">
        <f t="array" ref="DB8">$CU8*_xlfn.XLOOKUP($CR8,$CH$4:$CH$7,_xlfn.XLOOKUP(DB$3,$CI$3:$CO$3,$CI$4:$CO$7))</f>
        <v>0</v>
      </c>
      <c r="DC8" s="137">
        <f t="shared" si="3"/>
        <v>176904000</v>
      </c>
      <c r="DE8" s="148" t="s">
        <v>341</v>
      </c>
      <c r="DF8" s="187">
        <v>0</v>
      </c>
      <c r="DG8" s="187">
        <v>3000</v>
      </c>
      <c r="DH8" s="187">
        <v>2400</v>
      </c>
      <c r="DI8" s="187">
        <v>1800</v>
      </c>
      <c r="DJ8" s="187">
        <v>1200</v>
      </c>
      <c r="DK8" s="187">
        <v>600</v>
      </c>
      <c r="DL8" s="187">
        <v>8400</v>
      </c>
      <c r="DM8" s="187">
        <v>7200</v>
      </c>
      <c r="DN8" s="187">
        <v>6000</v>
      </c>
      <c r="DO8" s="187">
        <v>4800</v>
      </c>
      <c r="DP8" s="187">
        <v>3600</v>
      </c>
      <c r="DQ8" s="187">
        <v>2400</v>
      </c>
      <c r="DR8" s="187">
        <v>1200</v>
      </c>
      <c r="DT8" s="160">
        <f t="shared" si="28"/>
        <v>104</v>
      </c>
      <c r="DU8" s="137">
        <f t="shared" si="17"/>
        <v>3000</v>
      </c>
      <c r="DV8" s="137">
        <f>MIN(DH$8*DH39,27500-SUM($DU8:DU8))</f>
        <v>2400</v>
      </c>
      <c r="DW8" s="137">
        <f>MIN(DI$8*DI39,27500-SUM($DU8:DV8))</f>
        <v>1800</v>
      </c>
      <c r="DX8" s="137">
        <f>MIN(DJ$8*DJ39,27500-SUM($DU8:DW8))</f>
        <v>1200</v>
      </c>
      <c r="DY8" s="137">
        <f>MIN(DK$8*DK39,27500-SUM($DU8:DX8))</f>
        <v>600</v>
      </c>
      <c r="DZ8" s="137">
        <f>MIN(DL$8*DL39,27500-SUM($DU8:DY8))</f>
        <v>7140</v>
      </c>
      <c r="EA8" s="137">
        <f>MIN(DM$8*DM39,27500-SUM($DU8:DZ8))</f>
        <v>6120</v>
      </c>
      <c r="EB8" s="137">
        <f>MIN(DN$8*DN39,27500-SUM($DU8:EA8))</f>
        <v>5100</v>
      </c>
      <c r="EC8" s="137">
        <f>MIN(DO$8*DO39,27500-SUM($DU8:EB8))</f>
        <v>140</v>
      </c>
      <c r="ED8" s="137">
        <f>MIN(DP$8*DP39,27500-SUM($DU8:EC8))</f>
        <v>0</v>
      </c>
      <c r="EE8" s="137">
        <f>MIN(DQ$8*DQ39,27500-SUM($DU8:ED8))</f>
        <v>0</v>
      </c>
      <c r="EF8" s="137">
        <f>MIN(DR$8*DR39,27500-SUM($DU8:EE8))</f>
        <v>0</v>
      </c>
      <c r="EG8" s="137">
        <f t="shared" si="29"/>
        <v>27500</v>
      </c>
      <c r="EH8" s="137">
        <f t="shared" si="30"/>
        <v>1429553000</v>
      </c>
      <c r="EI8" s="137">
        <f t="shared" si="18"/>
        <v>41</v>
      </c>
      <c r="EK8" s="160">
        <f t="shared" si="19"/>
        <v>125</v>
      </c>
      <c r="EL8" s="186" t="s">
        <v>35</v>
      </c>
      <c r="EM8" s="184" t="s">
        <v>33</v>
      </c>
      <c r="EN8" s="186" t="s">
        <v>35</v>
      </c>
      <c r="EO8" s="186" t="s">
        <v>35</v>
      </c>
      <c r="EP8" s="184" t="s">
        <v>33</v>
      </c>
      <c r="EQ8" s="184" t="s">
        <v>33</v>
      </c>
      <c r="ER8" s="183" t="s">
        <v>32</v>
      </c>
      <c r="ES8" s="185" t="s">
        <v>34</v>
      </c>
      <c r="ET8" s="186" t="s">
        <v>35</v>
      </c>
      <c r="EU8" s="185" t="s">
        <v>34</v>
      </c>
      <c r="EV8" s="185" t="s">
        <v>34</v>
      </c>
      <c r="EW8" s="186" t="s">
        <v>35</v>
      </c>
      <c r="EX8" s="183" t="s">
        <v>32</v>
      </c>
      <c r="EY8" s="183" t="s">
        <v>32</v>
      </c>
      <c r="EZ8" s="184" t="s">
        <v>33</v>
      </c>
      <c r="FA8" s="185" t="s">
        <v>34</v>
      </c>
      <c r="FB8" s="184" t="s">
        <v>33</v>
      </c>
      <c r="FC8" s="186" t="s">
        <v>35</v>
      </c>
      <c r="FD8" s="186" t="s">
        <v>35</v>
      </c>
      <c r="FE8" s="186" t="s">
        <v>35</v>
      </c>
      <c r="FF8" s="184" t="s">
        <v>33</v>
      </c>
      <c r="FG8" s="185" t="s">
        <v>34</v>
      </c>
      <c r="FH8" s="186" t="s">
        <v>35</v>
      </c>
      <c r="FI8" s="186" t="s">
        <v>35</v>
      </c>
      <c r="FJ8" s="185" t="s">
        <v>34</v>
      </c>
      <c r="FK8" s="183" t="s">
        <v>32</v>
      </c>
      <c r="FL8" s="185" t="s">
        <v>34</v>
      </c>
      <c r="FM8" s="186" t="s">
        <v>35</v>
      </c>
      <c r="FN8" s="183" t="s">
        <v>32</v>
      </c>
      <c r="FO8" s="186" t="s">
        <v>35</v>
      </c>
      <c r="FP8" s="186" t="s">
        <v>35</v>
      </c>
      <c r="FQ8" s="183" t="s">
        <v>32</v>
      </c>
      <c r="FR8" s="184" t="s">
        <v>33</v>
      </c>
      <c r="FS8" s="186" t="s">
        <v>35</v>
      </c>
      <c r="FT8" s="184" t="s">
        <v>33</v>
      </c>
      <c r="FU8" s="185" t="s">
        <v>34</v>
      </c>
      <c r="FV8" s="184" t="s">
        <v>33</v>
      </c>
      <c r="FW8" s="183" t="s">
        <v>32</v>
      </c>
      <c r="FX8" s="185" t="s">
        <v>34</v>
      </c>
      <c r="FY8" s="183" t="s">
        <v>32</v>
      </c>
      <c r="FZ8" s="183" t="s">
        <v>32</v>
      </c>
      <c r="GA8" s="184" t="s">
        <v>33</v>
      </c>
      <c r="GB8" s="183" t="s">
        <v>32</v>
      </c>
      <c r="GC8" s="186" t="s">
        <v>35</v>
      </c>
      <c r="GD8" s="183" t="s">
        <v>32</v>
      </c>
      <c r="GE8" s="184" t="s">
        <v>33</v>
      </c>
      <c r="GF8" s="183" t="s">
        <v>32</v>
      </c>
      <c r="GG8" s="186" t="s">
        <v>35</v>
      </c>
      <c r="GH8" s="186" t="s">
        <v>35</v>
      </c>
      <c r="GI8" s="183" t="s">
        <v>32</v>
      </c>
      <c r="GK8" s="160">
        <f t="shared" si="20"/>
        <v>125</v>
      </c>
      <c r="GL8" s="137">
        <f>SUMIFS(Case!$N302:$BK302,'草稿-Questions'!$EL8:$GI8,'草稿-Questions'!GL$3)*1000</f>
        <v>46000</v>
      </c>
      <c r="GM8" s="137">
        <f>SUMIFS(Case!$N302:$BK302,'草稿-Questions'!$EL8:$GI8,'草稿-Questions'!GM$3)*1000</f>
        <v>54000</v>
      </c>
      <c r="GN8" s="137">
        <f>SUMIFS(Case!$N302:$BK302,'草稿-Questions'!$EL8:$GI8,'草稿-Questions'!GN$3)*1000</f>
        <v>43000</v>
      </c>
      <c r="GO8" s="137">
        <f>SUMIFS(Case!$N302:$BK302,'草稿-Questions'!$EL8:$GI8,'草稿-Questions'!GO$3)*1000</f>
        <v>91000</v>
      </c>
      <c r="GQ8" s="160">
        <f t="shared" si="21"/>
        <v>125</v>
      </c>
      <c r="GR8" s="137">
        <f t="shared" ref="GR8:GX8" si="38">SUMPRODUCT($GL41:$GO41,_xlfn.XLOOKUP(GR$3,$GK$70:$GK$76,$GL$70:$GO$76))</f>
        <v>25175000</v>
      </c>
      <c r="GS8" s="137">
        <f t="shared" si="38"/>
        <v>7713000</v>
      </c>
      <c r="GT8" s="137">
        <f t="shared" si="38"/>
        <v>4641000</v>
      </c>
      <c r="GU8" s="137">
        <f t="shared" si="38"/>
        <v>11862000</v>
      </c>
      <c r="GV8" s="137">
        <f t="shared" si="38"/>
        <v>0</v>
      </c>
      <c r="GW8" s="137">
        <f t="shared" si="38"/>
        <v>0</v>
      </c>
      <c r="GX8" s="137">
        <f t="shared" si="38"/>
        <v>0</v>
      </c>
      <c r="GZ8" s="160">
        <f t="shared" si="23"/>
        <v>125</v>
      </c>
      <c r="HA8" s="137">
        <f t="shared" si="24"/>
        <v>314</v>
      </c>
      <c r="HB8" s="137">
        <f t="shared" si="25"/>
        <v>2</v>
      </c>
    </row>
    <row r="9" spans="1:210" ht="16.5" thickBot="1">
      <c r="A9" s="155">
        <f t="shared" si="32"/>
        <v>6</v>
      </c>
      <c r="B9" s="156">
        <f>_xlfn.XLOOKUP(Case!G79,'Spaceship 整理'!$A$2:$A$6,'Spaceship 整理'!$C$2:$C$6)</f>
        <v>2800000</v>
      </c>
      <c r="D9" s="157">
        <f t="shared" si="5"/>
        <v>26</v>
      </c>
      <c r="E9" s="137" cm="1">
        <f t="array" ref="E9">_xlfn.XLOOKUP(Case!$G112,'Spaceship 整理'!$A$2:$A$6,_xlfn.XLOOKUP('草稿-Questions'!E$3,'Spaceship 整理'!$C$1:$I$1,'Spaceship 整理'!$C$2:$I$6))</f>
        <v>24000</v>
      </c>
      <c r="F9" s="137" cm="1">
        <f t="array" ref="F9">_xlfn.XLOOKUP(Case!$G112,'Spaceship 整理'!$A$2:$A$6,_xlfn.XLOOKUP('草稿-Questions'!F$3,'Spaceship 整理'!$C$1:$I$1,'Spaceship 整理'!$C$2:$I$6))</f>
        <v>4500</v>
      </c>
      <c r="G9" s="137" cm="1">
        <f t="array" ref="G9">_xlfn.XLOOKUP(Case!$G112,'Spaceship 整理'!$A$2:$A$6,_xlfn.XLOOKUP('草稿-Questions'!G$3,'Spaceship 整理'!$C$1:$I$1,'Spaceship 整理'!$C$2:$I$6))</f>
        <v>1875</v>
      </c>
      <c r="H9" s="137" cm="1">
        <f t="array" ref="H9">_xlfn.XLOOKUP(Case!$G112,'Spaceship 整理'!$A$2:$A$6,_xlfn.XLOOKUP('草稿-Questions'!H$3,'Spaceship 整理'!$C$1:$I$1,'Spaceship 整理'!$C$2:$I$6))</f>
        <v>375</v>
      </c>
      <c r="I9" s="137" cm="1">
        <f t="array" ref="I9">_xlfn.XLOOKUP(Case!$G112,'Spaceship 整理'!$A$2:$A$6,_xlfn.XLOOKUP('草稿-Questions'!I$3,'Spaceship 整理'!$C$1:$I$1,'Spaceship 整理'!$C$2:$I$6))</f>
        <v>0</v>
      </c>
      <c r="J9" s="137" cm="1">
        <f t="array" ref="J9">_xlfn.XLOOKUP(Case!$G112,'Spaceship 整理'!$A$2:$A$6,_xlfn.XLOOKUP('草稿-Questions'!J$3,'Spaceship 整理'!$C$1:$I$1,'Spaceship 整理'!$C$2:$I$6))</f>
        <v>0</v>
      </c>
      <c r="K9" s="137" cm="1">
        <f t="array" ref="K9">_xlfn.XLOOKUP(Case!$G112,'Spaceship 整理'!$A$2:$A$6,_xlfn.XLOOKUP('草稿-Questions'!K$3,'Spaceship 整理'!$C$1:$I$1,'Spaceship 整理'!$C$2:$I$6))</f>
        <v>0</v>
      </c>
      <c r="M9" s="158"/>
      <c r="N9" s="159" t="s">
        <v>17</v>
      </c>
      <c r="O9" s="166" t="s">
        <v>23</v>
      </c>
      <c r="P9" s="159" t="s">
        <v>17</v>
      </c>
      <c r="Q9" s="158"/>
      <c r="S9" s="157">
        <f t="shared" si="6"/>
        <v>46</v>
      </c>
      <c r="T9" s="137">
        <f>SUMIFS(Case!$I148:$M148,'草稿-Questions'!$M9:$Q9,'草稿-Questions'!T$3)</f>
        <v>39</v>
      </c>
      <c r="U9" s="137">
        <f>SUMIFS(Case!$I148:$M148,'草稿-Questions'!$M9:$Q9,'草稿-Questions'!U$3)</f>
        <v>0</v>
      </c>
      <c r="V9" s="137">
        <f>SUMIFS(Case!$I148:$M148,'草稿-Questions'!$M9:$Q9,'草稿-Questions'!V$3)</f>
        <v>0</v>
      </c>
      <c r="W9" s="137">
        <f>SUMIFS(Case!$I148:$M148,'草稿-Questions'!$M9:$Q9,'草稿-Questions'!W$3)</f>
        <v>18</v>
      </c>
      <c r="X9" s="137">
        <f>SUMIFS(Case!$I148:$M148,'草稿-Questions'!$M9:$Q9,'草稿-Questions'!X$3)</f>
        <v>0</v>
      </c>
      <c r="Z9" s="157">
        <f t="shared" si="7"/>
        <v>46</v>
      </c>
      <c r="AA9" s="137">
        <f t="shared" si="8"/>
        <v>51336000</v>
      </c>
      <c r="AB9" s="137">
        <f t="shared" si="0"/>
        <v>18175500</v>
      </c>
      <c r="AC9" s="137">
        <f t="shared" si="0"/>
        <v>3313125</v>
      </c>
      <c r="AD9" s="137">
        <f t="shared" si="0"/>
        <v>374625</v>
      </c>
      <c r="AE9" s="137">
        <f t="shared" si="0"/>
        <v>144000</v>
      </c>
      <c r="AF9" s="137">
        <f t="shared" si="0"/>
        <v>36000</v>
      </c>
      <c r="AG9" s="137">
        <f t="shared" si="0"/>
        <v>7200</v>
      </c>
      <c r="AI9" s="160">
        <f t="shared" si="9"/>
        <v>66</v>
      </c>
      <c r="AJ9" s="137" t="str" cm="1">
        <f t="array" ref="AJ9">_xlfn.XLOOKUP(Case!$G182,'Asteroid 整理'!$R$3:$R$137,_xlfn.XLOOKUP('草稿-Questions'!AJ$3,'Asteroid 整理'!$R$2:$W$2,'Asteroid 整理'!$R$3:$W$137))</f>
        <v>Scordite</v>
      </c>
      <c r="AK9" s="137" cm="1">
        <f t="array" ref="AK9">_xlfn.XLOOKUP(Case!$G182,'Asteroid 整理'!$R$3:$R$137,_xlfn.XLOOKUP('草稿-Questions'!AK$3,'Asteroid 整理'!$R$2:$X$2,'Asteroid 整理'!$R$3:$X$137))</f>
        <v>600</v>
      </c>
      <c r="AL9" s="137" cm="1">
        <f t="array" ref="AL9">$AK9*_xlfn.XLOOKUP($AJ9,'Asteroid 整理'!$A$3:$A$6,_xlfn.XLOOKUP('草稿-Questions'!AL$3,'Asteroid 整理'!$J$2:$P$2,'Asteroid 整理'!$J$3:$P$6),0)</f>
        <v>600000</v>
      </c>
      <c r="AM9" s="137" cm="1">
        <f t="array" ref="AM9">$AK9*_xlfn.XLOOKUP($AJ9,'Asteroid 整理'!$A$3:$A$6,_xlfn.XLOOKUP('草稿-Questions'!AM$3,'Asteroid 整理'!$J$2:$P$2,'Asteroid 整理'!$J$3:$P$6),0)</f>
        <v>360000</v>
      </c>
      <c r="AN9" s="137" cm="1">
        <f t="array" ref="AN9">$AK9*_xlfn.XLOOKUP($AJ9,'Asteroid 整理'!$A$3:$A$6,_xlfn.XLOOKUP('草稿-Questions'!AN$3,'Asteroid 整理'!$J$2:$P$2,'Asteroid 整理'!$J$3:$P$6),0)</f>
        <v>0</v>
      </c>
      <c r="AO9" s="137" cm="1">
        <f t="array" ref="AO9">$AK9*_xlfn.XLOOKUP($AJ9,'Asteroid 整理'!$A$3:$A$6,_xlfn.XLOOKUP('草稿-Questions'!AO$3,'Asteroid 整理'!$J$2:$P$2,'Asteroid 整理'!$J$3:$P$6),0)</f>
        <v>0</v>
      </c>
      <c r="AP9" s="137" cm="1">
        <f t="array" ref="AP9">$AK9*_xlfn.XLOOKUP($AJ9,'Asteroid 整理'!$A$3:$A$6,_xlfn.XLOOKUP('草稿-Questions'!AP$3,'Asteroid 整理'!$J$2:$P$2,'Asteroid 整理'!$J$3:$P$6),0)</f>
        <v>0</v>
      </c>
      <c r="AQ9" s="137" cm="1">
        <f t="array" ref="AQ9">$AK9*_xlfn.XLOOKUP($AJ9,'Asteroid 整理'!$A$3:$A$6,_xlfn.XLOOKUP('草稿-Questions'!AQ$3,'Asteroid 整理'!$J$2:$P$2,'Asteroid 整理'!$J$3:$P$6),0)</f>
        <v>0</v>
      </c>
      <c r="AR9" s="137" cm="1">
        <f t="array" ref="AR9">$AK9*_xlfn.XLOOKUP($AJ9,'Asteroid 整理'!$A$3:$A$6,_xlfn.XLOOKUP('草稿-Questions'!AR$3,'Asteroid 整理'!$J$2:$P$2,'Asteroid 整理'!$J$3:$P$6),0)</f>
        <v>0</v>
      </c>
      <c r="AT9" s="160">
        <f t="shared" si="10"/>
        <v>86</v>
      </c>
      <c r="AU9" s="137" t="str">
        <f>_xlfn.XLOOKUP(Case!N220,'Asteroid 整理'!$R$3:$R$137,'Asteroid 整理'!$V$3:$V$137)</f>
        <v>Kernite</v>
      </c>
      <c r="AV9" s="137" t="str">
        <f>_xlfn.XLOOKUP(Case!O220,'Asteroid 整理'!$R$3:$R$137,'Asteroid 整理'!$V$3:$V$137)</f>
        <v>Omber</v>
      </c>
      <c r="AW9" s="137" t="str">
        <f>_xlfn.XLOOKUP(Case!P220,'Asteroid 整理'!$R$3:$R$137,'Asteroid 整理'!$V$3:$V$137)</f>
        <v>Scordite</v>
      </c>
      <c r="AX9" s="137" t="str">
        <f>_xlfn.XLOOKUP(Case!Q220,'Asteroid 整理'!$R$3:$R$137,'Asteroid 整理'!$V$3:$V$137)</f>
        <v>Scordite</v>
      </c>
      <c r="AY9" s="137" t="str">
        <f>_xlfn.XLOOKUP(Case!R220,'Asteroid 整理'!$R$3:$R$137,'Asteroid 整理'!$V$3:$V$137)</f>
        <v>Veldspar</v>
      </c>
      <c r="AZ9" s="137" t="str">
        <f>_xlfn.XLOOKUP(Case!S220,'Asteroid 整理'!$R$3:$R$137,'Asteroid 整理'!$V$3:$V$137)</f>
        <v>Kernite</v>
      </c>
      <c r="BA9" s="137" t="str">
        <f>_xlfn.XLOOKUP(Case!T220,'Asteroid 整理'!$R$3:$R$137,'Asteroid 整理'!$V$3:$V$137)</f>
        <v>Omber</v>
      </c>
      <c r="BB9" s="137" t="str">
        <f>_xlfn.XLOOKUP(Case!U220,'Asteroid 整理'!$R$3:$R$137,'Asteroid 整理'!$V$3:$V$137)</f>
        <v>Kernite</v>
      </c>
      <c r="BC9" s="137" t="str">
        <f>_xlfn.XLOOKUP(Case!V220,'Asteroid 整理'!$R$3:$R$137,'Asteroid 整理'!$V$3:$V$137)</f>
        <v>Veldspar</v>
      </c>
      <c r="BD9" s="137" t="str">
        <f>_xlfn.XLOOKUP(Case!W220,'Asteroid 整理'!$R$3:$R$137,'Asteroid 整理'!$V$3:$V$137)</f>
        <v>Veldspar</v>
      </c>
      <c r="BF9" s="160">
        <f t="shared" si="11"/>
        <v>86</v>
      </c>
      <c r="BG9" s="137">
        <f>AU32*_xlfn.XLOOKUP(AU55,'Asteroid 整理'!$A$11:$A$16,'Asteroid 整理'!$B$11:$B$16)</f>
        <v>4080</v>
      </c>
      <c r="BH9" s="137">
        <f>AV32*_xlfn.XLOOKUP(AV55,'Asteroid 整理'!$A$11:$A$16,'Asteroid 整理'!$B$11:$B$16)</f>
        <v>2400</v>
      </c>
      <c r="BI9" s="137">
        <f>AW32*_xlfn.XLOOKUP(AW55,'Asteroid 整理'!$A$11:$A$16,'Asteroid 整理'!$B$11:$B$16)</f>
        <v>600</v>
      </c>
      <c r="BJ9" s="137">
        <f>AX32*_xlfn.XLOOKUP(AX55,'Asteroid 整理'!$A$11:$A$16,'Asteroid 整理'!$B$11:$B$16)</f>
        <v>900</v>
      </c>
      <c r="BK9" s="137">
        <f>AY32*_xlfn.XLOOKUP(AY55,'Asteroid 整理'!$A$11:$A$16,'Asteroid 整理'!$B$11:$B$16)</f>
        <v>320</v>
      </c>
      <c r="BL9" s="137">
        <f>AZ32*_xlfn.XLOOKUP(AZ55,'Asteroid 整理'!$A$11:$A$16,'Asteroid 整理'!$B$11:$B$16)</f>
        <v>2040</v>
      </c>
      <c r="BM9" s="137">
        <f>BA32*_xlfn.XLOOKUP(BA55,'Asteroid 整理'!$A$11:$A$16,'Asteroid 整理'!$B$11:$B$16)</f>
        <v>960</v>
      </c>
      <c r="BN9" s="137">
        <f>BB32*_xlfn.XLOOKUP(BB55,'Asteroid 整理'!$A$11:$A$16,'Asteroid 整理'!$B$11:$B$16)</f>
        <v>6120</v>
      </c>
      <c r="BO9" s="137">
        <f>BC32*_xlfn.XLOOKUP(BC55,'Asteroid 整理'!$A$11:$A$16,'Asteroid 整理'!$B$11:$B$16)</f>
        <v>480</v>
      </c>
      <c r="BP9" s="137">
        <f>BD32*_xlfn.XLOOKUP(BD55,'Asteroid 整理'!$A$11:$A$16,'Asteroid 整理'!$B$11:$B$16)</f>
        <v>80</v>
      </c>
      <c r="BQ9" s="137">
        <f t="shared" si="12"/>
        <v>17980</v>
      </c>
      <c r="BS9" s="160">
        <f t="shared" ref="BS9" si="39">BS8+1</f>
        <v>86</v>
      </c>
      <c r="BT9" s="137">
        <f t="shared" ref="BT9:BW9" si="40">SUMIFS($BG32:$BP32,$AU9:$BD9,BT$3)</f>
        <v>880</v>
      </c>
      <c r="BU9" s="137">
        <f t="shared" si="40"/>
        <v>1500</v>
      </c>
      <c r="BV9" s="137">
        <f t="shared" si="40"/>
        <v>3360</v>
      </c>
      <c r="BW9" s="137">
        <f t="shared" si="40"/>
        <v>12240</v>
      </c>
      <c r="BY9" s="160">
        <f t="shared" si="15"/>
        <v>86</v>
      </c>
      <c r="BZ9" s="137">
        <f t="shared" si="16"/>
        <v>5020000</v>
      </c>
      <c r="CA9" s="137">
        <f t="shared" si="2"/>
        <v>1404000</v>
      </c>
      <c r="CB9" s="137">
        <f t="shared" si="2"/>
        <v>612000</v>
      </c>
      <c r="CC9" s="137">
        <f t="shared" si="2"/>
        <v>1644000</v>
      </c>
      <c r="CD9" s="137">
        <f t="shared" si="2"/>
        <v>0</v>
      </c>
      <c r="CE9" s="137">
        <f t="shared" si="2"/>
        <v>0</v>
      </c>
      <c r="CF9" s="137">
        <f t="shared" si="2"/>
        <v>0</v>
      </c>
      <c r="CI9" s="137" t="s">
        <v>223</v>
      </c>
      <c r="CQ9" s="188" t="s">
        <v>103</v>
      </c>
      <c r="CR9" s="137" t="str">
        <f>_xlfn.XLOOKUP($CQ9,'Asteroid 整理'!$R$3:$R$137,'Asteroid 整理'!$V$3:$V$137)</f>
        <v>Kernite</v>
      </c>
      <c r="CS9" s="137">
        <v>3000</v>
      </c>
      <c r="CT9" s="137">
        <f>_xlfn.XLOOKUP('草稿-Questions'!CR9,'Asteroid 整理'!$A$3:$A$6,'Asteroid 整理'!$B$3:$B$6)</f>
        <v>1.2</v>
      </c>
      <c r="CU9" s="137">
        <f>_xlfn.XLOOKUP($CQ9,'Asteroid 整理'!$R$3:$R$137,'Asteroid 整理'!$X$3:$X$137)</f>
        <v>3600</v>
      </c>
      <c r="CV9" s="137" cm="1">
        <f t="array" ref="CV9">$CU9*_xlfn.XLOOKUP($CR9,$CH$4:$CH$7,_xlfn.XLOOKUP(CV$3,$CI$3:$CO$3,$CI$4:$CO$7))</f>
        <v>0</v>
      </c>
      <c r="CW9" s="137" cm="1">
        <f t="array" ref="CW9">$CU9*_xlfn.XLOOKUP($CR9,$CH$4:$CH$7,_xlfn.XLOOKUP(CW$3,$CI$3:$CO$3,$CI$4:$CO$7))</f>
        <v>0</v>
      </c>
      <c r="CX9" s="137" cm="1">
        <f t="array" ref="CX9">$CU9*_xlfn.XLOOKUP($CR9,$CH$4:$CH$7,_xlfn.XLOOKUP(CX$3,$CI$3:$CO$3,$CI$4:$CO$7))</f>
        <v>180000</v>
      </c>
      <c r="CY9" s="137" cm="1">
        <f t="array" ref="CY9">$CU9*_xlfn.XLOOKUP($CR9,$CH$4:$CH$7,_xlfn.XLOOKUP(CY$3,$CI$3:$CO$3,$CI$4:$CO$7))</f>
        <v>360000</v>
      </c>
      <c r="CZ9" s="137" cm="1">
        <f t="array" ref="CZ9">$CU9*_xlfn.XLOOKUP($CR9,$CH$4:$CH$7,_xlfn.XLOOKUP(CZ$3,$CI$3:$CO$3,$CI$4:$CO$7))</f>
        <v>0</v>
      </c>
      <c r="DA9" s="137" cm="1">
        <f t="array" ref="DA9">$CU9*_xlfn.XLOOKUP($CR9,$CH$4:$CH$7,_xlfn.XLOOKUP(DA$3,$CI$3:$CO$3,$CI$4:$CO$7))</f>
        <v>0</v>
      </c>
      <c r="DB9" s="137" cm="1">
        <f t="array" ref="DB9">$CU9*_xlfn.XLOOKUP($CR9,$CH$4:$CH$7,_xlfn.XLOOKUP(DB$3,$CI$3:$CO$3,$CI$4:$CO$7))</f>
        <v>0</v>
      </c>
      <c r="DC9" s="137">
        <f t="shared" si="3"/>
        <v>174909600</v>
      </c>
      <c r="DE9" s="192" t="s">
        <v>363</v>
      </c>
      <c r="DF9" s="193">
        <v>0</v>
      </c>
      <c r="DG9" s="193">
        <f>MAX(ABS(DF5-DG5),ABS(DF6-DG6))</f>
        <v>2</v>
      </c>
      <c r="DH9" s="193">
        <f t="shared" ref="DH9:DR9" si="41">MAX(ABS(DG5-DH5),ABS(DG6-DH6))</f>
        <v>7</v>
      </c>
      <c r="DI9" s="193">
        <f t="shared" si="41"/>
        <v>4</v>
      </c>
      <c r="DJ9" s="193">
        <f t="shared" si="41"/>
        <v>5</v>
      </c>
      <c r="DK9" s="193">
        <f t="shared" si="41"/>
        <v>1</v>
      </c>
      <c r="DL9" s="193">
        <f t="shared" si="41"/>
        <v>9</v>
      </c>
      <c r="DM9" s="193">
        <f t="shared" si="41"/>
        <v>2</v>
      </c>
      <c r="DN9" s="193">
        <f t="shared" si="41"/>
        <v>9</v>
      </c>
      <c r="DO9" s="193">
        <f t="shared" si="41"/>
        <v>2</v>
      </c>
      <c r="DP9" s="193">
        <f t="shared" si="41"/>
        <v>4</v>
      </c>
      <c r="DQ9" s="193">
        <f t="shared" si="41"/>
        <v>4</v>
      </c>
      <c r="DR9" s="193">
        <f t="shared" si="41"/>
        <v>2</v>
      </c>
      <c r="DT9" s="160">
        <f t="shared" si="28"/>
        <v>105</v>
      </c>
      <c r="DU9" s="137">
        <f t="shared" si="17"/>
        <v>2850</v>
      </c>
      <c r="DV9" s="137">
        <f>MIN(DH$8*DH40,27500-SUM($DU9:DU9))</f>
        <v>2280</v>
      </c>
      <c r="DW9" s="137">
        <f>MIN(DI$8*DI40,27500-SUM($DU9:DV9))</f>
        <v>1710</v>
      </c>
      <c r="DX9" s="137">
        <f>MIN(DJ$8*DJ40,27500-SUM($DU9:DW9))</f>
        <v>1140</v>
      </c>
      <c r="DY9" s="137">
        <f>MIN(DK$8*DK40,27500-SUM($DU9:DX9))</f>
        <v>570</v>
      </c>
      <c r="DZ9" s="137">
        <f>MIN(DL$8*DL40,27500-SUM($DU9:DY9))</f>
        <v>7560</v>
      </c>
      <c r="EA9" s="137">
        <f>MIN(DM$8*DM40,27500-SUM($DU9:DZ9))</f>
        <v>6480</v>
      </c>
      <c r="EB9" s="137">
        <f>MIN(DN$8*DN40,27500-SUM($DU9:EA9))</f>
        <v>4910</v>
      </c>
      <c r="EC9" s="137">
        <f>MIN(DO$8*DO40,27500-SUM($DU9:EB9))</f>
        <v>0</v>
      </c>
      <c r="ED9" s="137">
        <f>MIN(DP$8*DP40,27500-SUM($DU9:EC9))</f>
        <v>0</v>
      </c>
      <c r="EE9" s="137">
        <f>MIN(DQ$8*DQ40,27500-SUM($DU9:ED9))</f>
        <v>0</v>
      </c>
      <c r="EF9" s="137">
        <f>MIN(DR$8*DR40,27500-SUM($DU9:EE9))</f>
        <v>0</v>
      </c>
      <c r="EG9" s="137">
        <f t="shared" si="29"/>
        <v>27500</v>
      </c>
      <c r="EH9" s="137">
        <f t="shared" si="30"/>
        <v>1424881100</v>
      </c>
      <c r="EI9" s="137">
        <f t="shared" si="18"/>
        <v>39</v>
      </c>
      <c r="EK9" s="160">
        <f t="shared" si="19"/>
        <v>126</v>
      </c>
      <c r="EL9" s="183" t="s">
        <v>32</v>
      </c>
      <c r="EM9" s="184" t="s">
        <v>33</v>
      </c>
      <c r="EN9" s="186" t="s">
        <v>35</v>
      </c>
      <c r="EO9" s="183" t="s">
        <v>32</v>
      </c>
      <c r="EP9" s="183" t="s">
        <v>32</v>
      </c>
      <c r="EQ9" s="184" t="s">
        <v>33</v>
      </c>
      <c r="ER9" s="184" t="s">
        <v>33</v>
      </c>
      <c r="ES9" s="183" t="s">
        <v>32</v>
      </c>
      <c r="ET9" s="184" t="s">
        <v>33</v>
      </c>
      <c r="EU9" s="183" t="s">
        <v>32</v>
      </c>
      <c r="EV9" s="186" t="s">
        <v>35</v>
      </c>
      <c r="EW9" s="183" t="s">
        <v>32</v>
      </c>
      <c r="EX9" s="183" t="s">
        <v>32</v>
      </c>
      <c r="EY9" s="186" t="s">
        <v>35</v>
      </c>
      <c r="EZ9" s="184" t="s">
        <v>33</v>
      </c>
      <c r="FA9" s="185" t="s">
        <v>34</v>
      </c>
      <c r="FB9" s="186" t="s">
        <v>35</v>
      </c>
      <c r="FC9" s="184" t="s">
        <v>33</v>
      </c>
      <c r="FD9" s="183" t="s">
        <v>32</v>
      </c>
      <c r="FE9" s="183" t="s">
        <v>32</v>
      </c>
      <c r="FF9" s="186" t="s">
        <v>35</v>
      </c>
      <c r="FG9" s="186" t="s">
        <v>35</v>
      </c>
      <c r="FH9" s="185" t="s">
        <v>34</v>
      </c>
      <c r="FI9" s="185" t="s">
        <v>34</v>
      </c>
      <c r="FJ9" s="183" t="s">
        <v>32</v>
      </c>
      <c r="FK9" s="183" t="s">
        <v>32</v>
      </c>
      <c r="FL9" s="184" t="s">
        <v>33</v>
      </c>
      <c r="FM9" s="184" t="s">
        <v>33</v>
      </c>
      <c r="FN9" s="186" t="s">
        <v>35</v>
      </c>
      <c r="FO9" s="186" t="s">
        <v>35</v>
      </c>
      <c r="FP9" s="186" t="s">
        <v>35</v>
      </c>
      <c r="FQ9" s="186" t="s">
        <v>35</v>
      </c>
      <c r="FR9" s="184" t="s">
        <v>33</v>
      </c>
      <c r="FS9" s="186" t="s">
        <v>35</v>
      </c>
      <c r="FT9" s="186" t="s">
        <v>35</v>
      </c>
      <c r="FU9" s="183" t="s">
        <v>32</v>
      </c>
      <c r="FV9" s="185" t="s">
        <v>34</v>
      </c>
      <c r="FW9" s="183" t="s">
        <v>32</v>
      </c>
      <c r="FX9" s="183" t="s">
        <v>32</v>
      </c>
      <c r="FY9" s="186" t="s">
        <v>35</v>
      </c>
      <c r="FZ9" s="186" t="s">
        <v>35</v>
      </c>
      <c r="GA9" s="185" t="s">
        <v>34</v>
      </c>
      <c r="GB9" s="185" t="s">
        <v>34</v>
      </c>
      <c r="GC9" s="184" t="s">
        <v>33</v>
      </c>
      <c r="GD9" s="184" t="s">
        <v>33</v>
      </c>
      <c r="GE9" s="184" t="s">
        <v>33</v>
      </c>
      <c r="GF9" s="186" t="s">
        <v>35</v>
      </c>
      <c r="GG9" s="186" t="s">
        <v>35</v>
      </c>
      <c r="GH9" s="183" t="s">
        <v>32</v>
      </c>
      <c r="GI9" s="185" t="s">
        <v>34</v>
      </c>
      <c r="GK9" s="160">
        <f t="shared" si="20"/>
        <v>126</v>
      </c>
      <c r="GL9" s="137">
        <f>SUMIFS(Case!$N303:$BK303,'草稿-Questions'!$EL9:$GI9,'草稿-Questions'!GL$3)*1000</f>
        <v>44000</v>
      </c>
      <c r="GM9" s="137">
        <f>SUMIFS(Case!$N303:$BK303,'草稿-Questions'!$EL9:$GI9,'草稿-Questions'!GM$3)*1000</f>
        <v>64000</v>
      </c>
      <c r="GN9" s="137">
        <f>SUMIFS(Case!$N303:$BK303,'草稿-Questions'!$EL9:$GI9,'草稿-Questions'!GN$3)*1000</f>
        <v>26000</v>
      </c>
      <c r="GO9" s="137">
        <f>SUMIFS(Case!$N303:$BK303,'草稿-Questions'!$EL9:$GI9,'草稿-Questions'!GO$3)*1000</f>
        <v>73000</v>
      </c>
      <c r="GQ9" s="160">
        <f t="shared" si="21"/>
        <v>126</v>
      </c>
      <c r="GR9" s="137">
        <f t="shared" ref="GR9:GX9" si="42">SUMPRODUCT($GL42:$GO42,_xlfn.XLOOKUP(GR$3,$GK$70:$GK$76,$GL$70:$GO$76))</f>
        <v>21360000</v>
      </c>
      <c r="GS9" s="137">
        <f t="shared" si="42"/>
        <v>6768000</v>
      </c>
      <c r="GT9" s="137">
        <f t="shared" si="42"/>
        <v>4380000</v>
      </c>
      <c r="GU9" s="137">
        <f t="shared" si="42"/>
        <v>10320000</v>
      </c>
      <c r="GV9" s="137">
        <f t="shared" si="42"/>
        <v>0</v>
      </c>
      <c r="GW9" s="137">
        <f t="shared" si="42"/>
        <v>0</v>
      </c>
      <c r="GX9" s="137">
        <f t="shared" si="42"/>
        <v>0</v>
      </c>
      <c r="GZ9" s="160">
        <f t="shared" si="23"/>
        <v>126</v>
      </c>
      <c r="HA9" s="137">
        <f t="shared" si="24"/>
        <v>267</v>
      </c>
      <c r="HB9" s="137">
        <f t="shared" si="25"/>
        <v>0</v>
      </c>
    </row>
    <row r="10" spans="1:210" ht="16.5" thickBot="1">
      <c r="A10" s="155">
        <f t="shared" si="32"/>
        <v>7</v>
      </c>
      <c r="B10" s="156">
        <f>_xlfn.XLOOKUP(Case!G80,'Spaceship 整理'!$A$2:$A$6,'Spaceship 整理'!$C$2:$C$6)</f>
        <v>80000</v>
      </c>
      <c r="D10" s="157">
        <f t="shared" si="5"/>
        <v>27</v>
      </c>
      <c r="E10" s="137" cm="1">
        <f t="array" ref="E10">_xlfn.XLOOKUP(Case!$G113,'Spaceship 整理'!$A$2:$A$6,_xlfn.XLOOKUP('草稿-Questions'!E$3,'Spaceship 整理'!$C$1:$I$1,'Spaceship 整理'!$C$2:$I$6))</f>
        <v>8000000</v>
      </c>
      <c r="F10" s="137" cm="1">
        <f t="array" ref="F10">_xlfn.XLOOKUP(Case!$G113,'Spaceship 整理'!$A$2:$A$6,_xlfn.XLOOKUP('草稿-Questions'!F$3,'Spaceship 整理'!$C$1:$I$1,'Spaceship 整理'!$C$2:$I$6))</f>
        <v>4000000</v>
      </c>
      <c r="G10" s="137" cm="1">
        <f t="array" ref="G10">_xlfn.XLOOKUP(Case!$G113,'Spaceship 整理'!$A$2:$A$6,_xlfn.XLOOKUP('草稿-Questions'!G$3,'Spaceship 整理'!$C$1:$I$1,'Spaceship 整理'!$C$2:$I$6))</f>
        <v>600000</v>
      </c>
      <c r="H10" s="137" cm="1">
        <f t="array" ref="H10">_xlfn.XLOOKUP(Case!$G113,'Spaceship 整理'!$A$2:$A$6,_xlfn.XLOOKUP('草稿-Questions'!H$3,'Spaceship 整理'!$C$1:$I$1,'Spaceship 整理'!$C$2:$I$6))</f>
        <v>400000</v>
      </c>
      <c r="I10" s="137" cm="1">
        <f t="array" ref="I10">_xlfn.XLOOKUP(Case!$G113,'Spaceship 整理'!$A$2:$A$6,_xlfn.XLOOKUP('草稿-Questions'!I$3,'Spaceship 整理'!$C$1:$I$1,'Spaceship 整理'!$C$2:$I$6))</f>
        <v>12000</v>
      </c>
      <c r="J10" s="137" cm="1">
        <f t="array" ref="J10">_xlfn.XLOOKUP(Case!$G113,'Spaceship 整理'!$A$2:$A$6,_xlfn.XLOOKUP('草稿-Questions'!J$3,'Spaceship 整理'!$C$1:$I$1,'Spaceship 整理'!$C$2:$I$6))</f>
        <v>6000</v>
      </c>
      <c r="K10" s="137" cm="1">
        <f t="array" ref="K10">_xlfn.XLOOKUP(Case!$G113,'Spaceship 整理'!$A$2:$A$6,_xlfn.XLOOKUP('草稿-Questions'!K$3,'Spaceship 整理'!$C$1:$I$1,'Spaceship 整理'!$C$2:$I$6))</f>
        <v>3000</v>
      </c>
      <c r="M10" s="159" t="s">
        <v>17</v>
      </c>
      <c r="N10" s="169"/>
      <c r="O10" s="159" t="s">
        <v>17</v>
      </c>
      <c r="P10" s="164" t="s">
        <v>21</v>
      </c>
      <c r="Q10" s="159" t="s">
        <v>17</v>
      </c>
      <c r="S10" s="157">
        <f t="shared" si="6"/>
        <v>47</v>
      </c>
      <c r="T10" s="137">
        <f>SUMIFS(Case!$I149:$M149,'草稿-Questions'!$M10:$Q10,'草稿-Questions'!T$3)</f>
        <v>20</v>
      </c>
      <c r="U10" s="137">
        <f>SUMIFS(Case!$I149:$M149,'草稿-Questions'!$M10:$Q10,'草稿-Questions'!U$3)</f>
        <v>0</v>
      </c>
      <c r="V10" s="137">
        <f>SUMIFS(Case!$I149:$M149,'草稿-Questions'!$M10:$Q10,'草稿-Questions'!V$3)</f>
        <v>5</v>
      </c>
      <c r="W10" s="137">
        <f>SUMIFS(Case!$I149:$M149,'草稿-Questions'!$M10:$Q10,'草稿-Questions'!W$3)</f>
        <v>0</v>
      </c>
      <c r="X10" s="137">
        <f>SUMIFS(Case!$I149:$M149,'草稿-Questions'!$M10:$Q10,'草稿-Questions'!X$3)</f>
        <v>0</v>
      </c>
      <c r="Z10" s="157">
        <f t="shared" si="7"/>
        <v>47</v>
      </c>
      <c r="AA10" s="137">
        <f t="shared" si="8"/>
        <v>3180000</v>
      </c>
      <c r="AB10" s="137">
        <f t="shared" si="0"/>
        <v>990000</v>
      </c>
      <c r="AC10" s="137">
        <f t="shared" si="0"/>
        <v>217500</v>
      </c>
      <c r="AD10" s="137">
        <f t="shared" si="0"/>
        <v>57500</v>
      </c>
      <c r="AE10" s="137">
        <f t="shared" si="0"/>
        <v>7500</v>
      </c>
      <c r="AF10" s="137">
        <f t="shared" si="0"/>
        <v>1750</v>
      </c>
      <c r="AG10" s="137">
        <f t="shared" si="0"/>
        <v>700</v>
      </c>
      <c r="AI10" s="160">
        <f t="shared" si="9"/>
        <v>67</v>
      </c>
      <c r="AJ10" s="137" t="str" cm="1">
        <f t="array" ref="AJ10">_xlfn.XLOOKUP(Case!$G183,'Asteroid 整理'!$R$3:$R$137,_xlfn.XLOOKUP('草稿-Questions'!AJ$3,'Asteroid 整理'!$R$2:$W$2,'Asteroid 整理'!$R$3:$W$137))</f>
        <v>无</v>
      </c>
      <c r="AK10" s="137" cm="1">
        <f t="array" ref="AK10">_xlfn.XLOOKUP(Case!$G183,'Asteroid 整理'!$R$3:$R$137,_xlfn.XLOOKUP('草稿-Questions'!AK$3,'Asteroid 整理'!$R$2:$X$2,'Asteroid 整理'!$R$3:$X$137))</f>
        <v>0</v>
      </c>
      <c r="AL10" s="137" cm="1">
        <f t="array" ref="AL10">$AK10*_xlfn.XLOOKUP($AJ10,'Asteroid 整理'!$A$3:$A$6,_xlfn.XLOOKUP('草稿-Questions'!AL$3,'Asteroid 整理'!$J$2:$P$2,'Asteroid 整理'!$J$3:$P$6),0)</f>
        <v>0</v>
      </c>
      <c r="AM10" s="137" cm="1">
        <f t="array" ref="AM10">$AK10*_xlfn.XLOOKUP($AJ10,'Asteroid 整理'!$A$3:$A$6,_xlfn.XLOOKUP('草稿-Questions'!AM$3,'Asteroid 整理'!$J$2:$P$2,'Asteroid 整理'!$J$3:$P$6),0)</f>
        <v>0</v>
      </c>
      <c r="AN10" s="137" cm="1">
        <f t="array" ref="AN10">$AK10*_xlfn.XLOOKUP($AJ10,'Asteroid 整理'!$A$3:$A$6,_xlfn.XLOOKUP('草稿-Questions'!AN$3,'Asteroid 整理'!$J$2:$P$2,'Asteroid 整理'!$J$3:$P$6),0)</f>
        <v>0</v>
      </c>
      <c r="AO10" s="137" cm="1">
        <f t="array" ref="AO10">$AK10*_xlfn.XLOOKUP($AJ10,'Asteroid 整理'!$A$3:$A$6,_xlfn.XLOOKUP('草稿-Questions'!AO$3,'Asteroid 整理'!$J$2:$P$2,'Asteroid 整理'!$J$3:$P$6),0)</f>
        <v>0</v>
      </c>
      <c r="AP10" s="137" cm="1">
        <f t="array" ref="AP10">$AK10*_xlfn.XLOOKUP($AJ10,'Asteroid 整理'!$A$3:$A$6,_xlfn.XLOOKUP('草稿-Questions'!AP$3,'Asteroid 整理'!$J$2:$P$2,'Asteroid 整理'!$J$3:$P$6),0)</f>
        <v>0</v>
      </c>
      <c r="AQ10" s="137" cm="1">
        <f t="array" ref="AQ10">$AK10*_xlfn.XLOOKUP($AJ10,'Asteroid 整理'!$A$3:$A$6,_xlfn.XLOOKUP('草稿-Questions'!AQ$3,'Asteroid 整理'!$J$2:$P$2,'Asteroid 整理'!$J$3:$P$6),0)</f>
        <v>0</v>
      </c>
      <c r="AR10" s="137" cm="1">
        <f t="array" ref="AR10">$AK10*_xlfn.XLOOKUP($AJ10,'Asteroid 整理'!$A$3:$A$6,_xlfn.XLOOKUP('草稿-Questions'!AR$3,'Asteroid 整理'!$J$2:$P$2,'Asteroid 整理'!$J$3:$P$6),0)</f>
        <v>0</v>
      </c>
      <c r="AT10" s="160">
        <f t="shared" si="10"/>
        <v>87</v>
      </c>
      <c r="AU10" s="137" t="str">
        <f>_xlfn.XLOOKUP(Case!N221,'Asteroid 整理'!$R$3:$R$137,'Asteroid 整理'!$V$3:$V$137)</f>
        <v>Kernite</v>
      </c>
      <c r="AV10" s="137" t="str">
        <f>_xlfn.XLOOKUP(Case!O221,'Asteroid 整理'!$R$3:$R$137,'Asteroid 整理'!$V$3:$V$137)</f>
        <v>Omber</v>
      </c>
      <c r="AW10" s="137" t="str">
        <f>_xlfn.XLOOKUP(Case!P221,'Asteroid 整理'!$R$3:$R$137,'Asteroid 整理'!$V$3:$V$137)</f>
        <v>Scordite</v>
      </c>
      <c r="AX10" s="137" t="str">
        <f>_xlfn.XLOOKUP(Case!Q221,'Asteroid 整理'!$R$3:$R$137,'Asteroid 整理'!$V$3:$V$137)</f>
        <v>Scordite</v>
      </c>
      <c r="AY10" s="137" t="str">
        <f>_xlfn.XLOOKUP(Case!R221,'Asteroid 整理'!$R$3:$R$137,'Asteroid 整理'!$V$3:$V$137)</f>
        <v>Veldspar</v>
      </c>
      <c r="AZ10" s="137" t="str">
        <f>_xlfn.XLOOKUP(Case!S221,'Asteroid 整理'!$R$3:$R$137,'Asteroid 整理'!$V$3:$V$137)</f>
        <v>Omber</v>
      </c>
      <c r="BA10" s="137" t="str">
        <f>_xlfn.XLOOKUP(Case!T221,'Asteroid 整理'!$R$3:$R$137,'Asteroid 整理'!$V$3:$V$137)</f>
        <v>Kernite</v>
      </c>
      <c r="BB10" s="137" t="str">
        <f>_xlfn.XLOOKUP(Case!U221,'Asteroid 整理'!$R$3:$R$137,'Asteroid 整理'!$V$3:$V$137)</f>
        <v>Scordite</v>
      </c>
      <c r="BC10" s="137" t="str">
        <f>_xlfn.XLOOKUP(Case!V221,'Asteroid 整理'!$R$3:$R$137,'Asteroid 整理'!$V$3:$V$137)</f>
        <v>Kernite</v>
      </c>
      <c r="BD10" s="137" t="str">
        <f>_xlfn.XLOOKUP(Case!W221,'Asteroid 整理'!$R$3:$R$137,'Asteroid 整理'!$V$3:$V$137)</f>
        <v>Veldspar</v>
      </c>
      <c r="BF10" s="160">
        <f t="shared" si="11"/>
        <v>87</v>
      </c>
      <c r="BG10" s="137">
        <f>AU33*_xlfn.XLOOKUP(AU56,'Asteroid 整理'!$A$11:$A$16,'Asteroid 整理'!$B$11:$B$16)</f>
        <v>4080</v>
      </c>
      <c r="BH10" s="137">
        <f>AV33*_xlfn.XLOOKUP(AV56,'Asteroid 整理'!$A$11:$A$16,'Asteroid 整理'!$B$11:$B$16)</f>
        <v>2400</v>
      </c>
      <c r="BI10" s="137">
        <f>AW33*_xlfn.XLOOKUP(AW56,'Asteroid 整理'!$A$11:$A$16,'Asteroid 整理'!$B$11:$B$16)</f>
        <v>427.5</v>
      </c>
      <c r="BJ10" s="137">
        <f>AX33*_xlfn.XLOOKUP(AX56,'Asteroid 整理'!$A$11:$A$16,'Asteroid 整理'!$B$11:$B$16)</f>
        <v>855</v>
      </c>
      <c r="BK10" s="137">
        <f>AY33*_xlfn.XLOOKUP(AY56,'Asteroid 整理'!$A$11:$A$16,'Asteroid 整理'!$B$11:$B$16)</f>
        <v>90</v>
      </c>
      <c r="BL10" s="137">
        <f>AZ33*_xlfn.XLOOKUP(AZ56,'Asteroid 整理'!$A$11:$A$16,'Asteroid 整理'!$B$11:$B$16)</f>
        <v>3000</v>
      </c>
      <c r="BM10" s="137">
        <f>BA33*_xlfn.XLOOKUP(BA56,'Asteroid 整理'!$A$11:$A$16,'Asteroid 整理'!$B$11:$B$16)</f>
        <v>1020</v>
      </c>
      <c r="BN10" s="137">
        <f>BB33*_xlfn.XLOOKUP(BB56,'Asteroid 整理'!$A$11:$A$16,'Asteroid 整理'!$B$11:$B$16)</f>
        <v>570</v>
      </c>
      <c r="BO10" s="137">
        <f>BC33*_xlfn.XLOOKUP(BC56,'Asteroid 整理'!$A$11:$A$16,'Asteroid 整理'!$B$11:$B$16)</f>
        <v>5100</v>
      </c>
      <c r="BP10" s="137">
        <f>BD33*_xlfn.XLOOKUP(BD56,'Asteroid 整理'!$A$11:$A$16,'Asteroid 整理'!$B$11:$B$16)</f>
        <v>360</v>
      </c>
      <c r="BQ10" s="137">
        <f t="shared" si="12"/>
        <v>17902.5</v>
      </c>
      <c r="BS10" s="160">
        <f t="shared" ref="BS10" si="43">BS9+1</f>
        <v>87</v>
      </c>
      <c r="BT10" s="137">
        <f t="shared" ref="BT10:BW10" si="44">SUMIFS($BG33:$BP33,$AU10:$BD10,BT$3)</f>
        <v>450</v>
      </c>
      <c r="BU10" s="137">
        <f t="shared" si="44"/>
        <v>1852.5</v>
      </c>
      <c r="BV10" s="137">
        <f t="shared" si="44"/>
        <v>5400</v>
      </c>
      <c r="BW10" s="137">
        <f t="shared" si="44"/>
        <v>10200</v>
      </c>
      <c r="BY10" s="160">
        <f t="shared" si="15"/>
        <v>87</v>
      </c>
      <c r="BZ10" s="137">
        <f t="shared" si="16"/>
        <v>3652500</v>
      </c>
      <c r="CA10" s="137">
        <f t="shared" si="2"/>
        <v>1921500</v>
      </c>
      <c r="CB10" s="137">
        <f>SUMPRODUCT($BT10:$BW10,_xlfn.XLOOKUP(CB$3,$BS$27:$BS$33,$BT$27:$BW$33))</f>
        <v>510000</v>
      </c>
      <c r="CC10" s="137">
        <f t="shared" si="2"/>
        <v>1695000</v>
      </c>
      <c r="CD10" s="137">
        <f t="shared" si="2"/>
        <v>0</v>
      </c>
      <c r="CE10" s="137">
        <f t="shared" si="2"/>
        <v>0</v>
      </c>
      <c r="CF10" s="137">
        <f t="shared" si="2"/>
        <v>0</v>
      </c>
      <c r="CI10" s="140" t="s">
        <v>10</v>
      </c>
      <c r="CJ10" s="141" t="s">
        <v>11</v>
      </c>
      <c r="CK10" s="141" t="s">
        <v>12</v>
      </c>
      <c r="CL10" s="141" t="s">
        <v>13</v>
      </c>
      <c r="CM10" s="141" t="s">
        <v>14</v>
      </c>
      <c r="CN10" s="141" t="s">
        <v>15</v>
      </c>
      <c r="CO10" s="141" t="s">
        <v>16</v>
      </c>
      <c r="CQ10" s="188" t="s">
        <v>102</v>
      </c>
      <c r="CR10" s="137" t="str">
        <f>_xlfn.XLOOKUP($CQ10,'Asteroid 整理'!$R$3:$R$137,'Asteroid 整理'!$V$3:$V$137)</f>
        <v>Omber</v>
      </c>
      <c r="CS10" s="137">
        <v>4000</v>
      </c>
      <c r="CT10" s="137">
        <f>_xlfn.XLOOKUP('草稿-Questions'!CR10,'Asteroid 整理'!$A$3:$A$6,'Asteroid 整理'!$B$3:$B$6)</f>
        <v>0.6</v>
      </c>
      <c r="CU10" s="137">
        <f>_xlfn.XLOOKUP($CQ10,'Asteroid 整理'!$R$3:$R$137,'Asteroid 整理'!$X$3:$X$137)</f>
        <v>2400</v>
      </c>
      <c r="CV10" s="137" cm="1">
        <f t="array" ref="CV10">$CU10*_xlfn.XLOOKUP($CR10,$CH$4:$CH$7,_xlfn.XLOOKUP(CV$3,$CI$3:$CO$3,$CI$4:$CO$7))</f>
        <v>0</v>
      </c>
      <c r="CW10" s="137" cm="1">
        <f t="array" ref="CW10">$CU10*_xlfn.XLOOKUP($CR10,$CH$4:$CH$7,_xlfn.XLOOKUP(CW$3,$CI$3:$CO$3,$CI$4:$CO$7))</f>
        <v>360000</v>
      </c>
      <c r="CX10" s="137" cm="1">
        <f t="array" ref="CX10">$CU10*_xlfn.XLOOKUP($CR10,$CH$4:$CH$7,_xlfn.XLOOKUP(CX$3,$CI$3:$CO$3,$CI$4:$CO$7))</f>
        <v>0</v>
      </c>
      <c r="CY10" s="137" cm="1">
        <f t="array" ref="CY10">$CU10*_xlfn.XLOOKUP($CR10,$CH$4:$CH$7,_xlfn.XLOOKUP(CY$3,$CI$3:$CO$3,$CI$4:$CO$7))</f>
        <v>300000</v>
      </c>
      <c r="CZ10" s="137" cm="1">
        <f t="array" ref="CZ10">$CU10*_xlfn.XLOOKUP($CR10,$CH$4:$CH$7,_xlfn.XLOOKUP(CZ$3,$CI$3:$CO$3,$CI$4:$CO$7))</f>
        <v>0</v>
      </c>
      <c r="DA10" s="137" cm="1">
        <f t="array" ref="DA10">$CU10*_xlfn.XLOOKUP($CR10,$CH$4:$CH$7,_xlfn.XLOOKUP(DA$3,$CI$3:$CO$3,$CI$4:$CO$7))</f>
        <v>0</v>
      </c>
      <c r="DB10" s="137" cm="1">
        <f t="array" ref="DB10">$CU10*_xlfn.XLOOKUP($CR10,$CH$4:$CH$7,_xlfn.XLOOKUP(DB$3,$CI$3:$CO$3,$CI$4:$CO$7))</f>
        <v>0</v>
      </c>
      <c r="DC10" s="137">
        <f t="shared" si="3"/>
        <v>141523200</v>
      </c>
      <c r="DE10" s="189"/>
      <c r="DF10" s="189"/>
      <c r="DG10" s="189" t="s">
        <v>404</v>
      </c>
      <c r="DH10" s="189"/>
      <c r="DI10" s="189"/>
      <c r="DJ10" s="189"/>
      <c r="DK10" s="189"/>
      <c r="DL10" s="189"/>
      <c r="DM10" s="189"/>
      <c r="DN10" s="189"/>
      <c r="DO10" s="189"/>
      <c r="DT10" s="160">
        <f t="shared" si="28"/>
        <v>106</v>
      </c>
      <c r="DU10" s="137">
        <f t="shared" si="17"/>
        <v>2400</v>
      </c>
      <c r="DV10" s="137">
        <f>MIN(DH$8*DH41,27500-SUM($DU10:DU10))</f>
        <v>1920</v>
      </c>
      <c r="DW10" s="137">
        <f>MIN(DI$8*DI41,27500-SUM($DU10:DV10))</f>
        <v>1440</v>
      </c>
      <c r="DX10" s="137">
        <f>MIN(DJ$8*DJ41,27500-SUM($DU10:DW10))</f>
        <v>960</v>
      </c>
      <c r="DY10" s="137">
        <f>MIN(DK$8*DK41,27500-SUM($DU10:DX10))</f>
        <v>480</v>
      </c>
      <c r="DZ10" s="137">
        <f>MIN(DL$8*DL41,27500-SUM($DU10:DY10))</f>
        <v>7140</v>
      </c>
      <c r="EA10" s="137">
        <f>MIN(DM$8*DM41,27500-SUM($DU10:DZ10))</f>
        <v>6120</v>
      </c>
      <c r="EB10" s="137">
        <f>MIN(DN$8*DN41,27500-SUM($DU10:EA10))</f>
        <v>5100</v>
      </c>
      <c r="EC10" s="137">
        <f>MIN(DO$8*DO41,27500-SUM($DU10:EB10))</f>
        <v>1940</v>
      </c>
      <c r="ED10" s="137">
        <f>MIN(DP$8*DP41,27500-SUM($DU10:EC10))</f>
        <v>0</v>
      </c>
      <c r="EE10" s="137">
        <f>MIN(DQ$8*DQ41,27500-SUM($DU10:ED10))</f>
        <v>0</v>
      </c>
      <c r="EF10" s="137">
        <f>MIN(DR$8*DR41,27500-SUM($DU10:EE10))</f>
        <v>0</v>
      </c>
      <c r="EG10" s="137">
        <f t="shared" si="29"/>
        <v>27500</v>
      </c>
      <c r="EH10" s="137">
        <f t="shared" si="30"/>
        <v>1410865400</v>
      </c>
      <c r="EI10" s="137">
        <f t="shared" si="18"/>
        <v>41</v>
      </c>
      <c r="EK10" s="160">
        <f t="shared" si="19"/>
        <v>127</v>
      </c>
      <c r="EL10" s="186" t="s">
        <v>35</v>
      </c>
      <c r="EM10" s="186" t="s">
        <v>35</v>
      </c>
      <c r="EN10" s="183" t="s">
        <v>32</v>
      </c>
      <c r="EO10" s="183" t="s">
        <v>32</v>
      </c>
      <c r="EP10" s="183" t="s">
        <v>32</v>
      </c>
      <c r="EQ10" s="184" t="s">
        <v>33</v>
      </c>
      <c r="ER10" s="183" t="s">
        <v>32</v>
      </c>
      <c r="ES10" s="186" t="s">
        <v>35</v>
      </c>
      <c r="ET10" s="185" t="s">
        <v>34</v>
      </c>
      <c r="EU10" s="185" t="s">
        <v>34</v>
      </c>
      <c r="EV10" s="183" t="s">
        <v>32</v>
      </c>
      <c r="EW10" s="183" t="s">
        <v>32</v>
      </c>
      <c r="EX10" s="185" t="s">
        <v>34</v>
      </c>
      <c r="EY10" s="186" t="s">
        <v>35</v>
      </c>
      <c r="EZ10" s="183" t="s">
        <v>32</v>
      </c>
      <c r="FA10" s="184" t="s">
        <v>33</v>
      </c>
      <c r="FB10" s="185" t="s">
        <v>34</v>
      </c>
      <c r="FC10" s="183" t="s">
        <v>32</v>
      </c>
      <c r="FD10" s="185" t="s">
        <v>34</v>
      </c>
      <c r="FE10" s="185" t="s">
        <v>34</v>
      </c>
      <c r="FF10" s="185" t="s">
        <v>34</v>
      </c>
      <c r="FG10" s="183" t="s">
        <v>32</v>
      </c>
      <c r="FH10" s="186" t="s">
        <v>35</v>
      </c>
      <c r="FI10" s="183" t="s">
        <v>32</v>
      </c>
      <c r="FJ10" s="184" t="s">
        <v>33</v>
      </c>
      <c r="FK10" s="185" t="s">
        <v>34</v>
      </c>
      <c r="FL10" s="185" t="s">
        <v>34</v>
      </c>
      <c r="FM10" s="186" t="s">
        <v>35</v>
      </c>
      <c r="FN10" s="186" t="s">
        <v>35</v>
      </c>
      <c r="FO10" s="183" t="s">
        <v>32</v>
      </c>
      <c r="FP10" s="184" t="s">
        <v>33</v>
      </c>
      <c r="FQ10" s="183" t="s">
        <v>32</v>
      </c>
      <c r="FR10" s="183" t="s">
        <v>32</v>
      </c>
      <c r="FS10" s="183" t="s">
        <v>32</v>
      </c>
      <c r="FT10" s="184" t="s">
        <v>33</v>
      </c>
      <c r="FU10" s="183" t="s">
        <v>32</v>
      </c>
      <c r="FV10" s="184" t="s">
        <v>33</v>
      </c>
      <c r="FW10" s="184" t="s">
        <v>33</v>
      </c>
      <c r="FX10" s="184" t="s">
        <v>33</v>
      </c>
      <c r="FY10" s="184" t="s">
        <v>33</v>
      </c>
      <c r="FZ10" s="184" t="s">
        <v>33</v>
      </c>
      <c r="GA10" s="185" t="s">
        <v>34</v>
      </c>
      <c r="GB10" s="185" t="s">
        <v>34</v>
      </c>
      <c r="GC10" s="183" t="s">
        <v>32</v>
      </c>
      <c r="GD10" s="185" t="s">
        <v>34</v>
      </c>
      <c r="GE10" s="185" t="s">
        <v>34</v>
      </c>
      <c r="GF10" s="183" t="s">
        <v>32</v>
      </c>
      <c r="GG10" s="185" t="s">
        <v>34</v>
      </c>
      <c r="GH10" s="185" t="s">
        <v>34</v>
      </c>
      <c r="GI10" s="184" t="s">
        <v>33</v>
      </c>
      <c r="GK10" s="160">
        <f t="shared" si="20"/>
        <v>127</v>
      </c>
      <c r="GL10" s="137">
        <f>SUMIFS(Case!$N304:$BK304,'草稿-Questions'!$EL10:$GI10,'草稿-Questions'!GL$3)*1000</f>
        <v>61000</v>
      </c>
      <c r="GM10" s="137">
        <f>SUMIFS(Case!$N304:$BK304,'草稿-Questions'!$EL10:$GI10,'草稿-Questions'!GM$3)*1000</f>
        <v>42000</v>
      </c>
      <c r="GN10" s="137">
        <f>SUMIFS(Case!$N304:$BK304,'草稿-Questions'!$EL10:$GI10,'草稿-Questions'!GN$3)*1000</f>
        <v>51000</v>
      </c>
      <c r="GO10" s="137">
        <f>SUMIFS(Case!$N304:$BK304,'草稿-Questions'!$EL10:$GI10,'草稿-Questions'!GO$3)*1000</f>
        <v>30000</v>
      </c>
      <c r="GQ10" s="160">
        <f t="shared" si="21"/>
        <v>127</v>
      </c>
      <c r="GR10" s="137">
        <f t="shared" ref="GR10:GX10" si="45">SUMPRODUCT($GL43:$GO43,_xlfn.XLOOKUP(GR$3,$GK$70:$GK$76,$GL$70:$GO$76))</f>
        <v>27040000</v>
      </c>
      <c r="GS10" s="137">
        <f t="shared" si="45"/>
        <v>7681500</v>
      </c>
      <c r="GT10" s="137">
        <f t="shared" si="45"/>
        <v>1440000</v>
      </c>
      <c r="GU10" s="137">
        <f t="shared" si="45"/>
        <v>6131250</v>
      </c>
      <c r="GV10" s="137">
        <f t="shared" si="45"/>
        <v>0</v>
      </c>
      <c r="GW10" s="137">
        <f t="shared" si="45"/>
        <v>0</v>
      </c>
      <c r="GX10" s="137">
        <f t="shared" si="45"/>
        <v>0</v>
      </c>
      <c r="GZ10" s="160">
        <f t="shared" si="23"/>
        <v>127</v>
      </c>
      <c r="HA10" s="137">
        <f t="shared" si="24"/>
        <v>288</v>
      </c>
      <c r="HB10" s="137">
        <f t="shared" si="25"/>
        <v>0</v>
      </c>
    </row>
    <row r="11" spans="1:210" ht="15.75">
      <c r="A11" s="155">
        <f t="shared" si="32"/>
        <v>8</v>
      </c>
      <c r="B11" s="156">
        <f>_xlfn.XLOOKUP(Case!G81,'Spaceship 整理'!$A$2:$A$6,'Spaceship 整理'!$C$2:$C$6)</f>
        <v>80000</v>
      </c>
      <c r="D11" s="157">
        <f t="shared" si="5"/>
        <v>28</v>
      </c>
      <c r="E11" s="137" cm="1">
        <f t="array" ref="E11">_xlfn.XLOOKUP(Case!$G114,'Spaceship 整理'!$A$2:$A$6,_xlfn.XLOOKUP('草稿-Questions'!E$3,'Spaceship 整理'!$C$1:$I$1,'Spaceship 整理'!$C$2:$I$6))</f>
        <v>80000</v>
      </c>
      <c r="F11" s="137" cm="1">
        <f t="array" ref="F11">_xlfn.XLOOKUP(Case!$G114,'Spaceship 整理'!$A$2:$A$6,_xlfn.XLOOKUP('草稿-Questions'!F$3,'Spaceship 整理'!$C$1:$I$1,'Spaceship 整理'!$C$2:$I$6))</f>
        <v>15000</v>
      </c>
      <c r="G11" s="137" cm="1">
        <f t="array" ref="G11">_xlfn.XLOOKUP(Case!$G114,'Spaceship 整理'!$A$2:$A$6,_xlfn.XLOOKUP('草稿-Questions'!G$3,'Spaceship 整理'!$C$1:$I$1,'Spaceship 整理'!$C$2:$I$6))</f>
        <v>5000</v>
      </c>
      <c r="H11" s="137" cm="1">
        <f t="array" ref="H11">_xlfn.XLOOKUP(Case!$G114,'Spaceship 整理'!$A$2:$A$6,_xlfn.XLOOKUP('草稿-Questions'!H$3,'Spaceship 整理'!$C$1:$I$1,'Spaceship 整理'!$C$2:$I$6))</f>
        <v>1000</v>
      </c>
      <c r="I11" s="137" cm="1">
        <f t="array" ref="I11">_xlfn.XLOOKUP(Case!$G114,'Spaceship 整理'!$A$2:$A$6,_xlfn.XLOOKUP('草稿-Questions'!I$3,'Spaceship 整理'!$C$1:$I$1,'Spaceship 整理'!$C$2:$I$6))</f>
        <v>0</v>
      </c>
      <c r="J11" s="137" cm="1">
        <f t="array" ref="J11">_xlfn.XLOOKUP(Case!$G114,'Spaceship 整理'!$A$2:$A$6,_xlfn.XLOOKUP('草稿-Questions'!J$3,'Spaceship 整理'!$C$1:$I$1,'Spaceship 整理'!$C$2:$I$6))</f>
        <v>0</v>
      </c>
      <c r="K11" s="137" cm="1">
        <f t="array" ref="K11">_xlfn.XLOOKUP(Case!$G114,'Spaceship 整理'!$A$2:$A$6,_xlfn.XLOOKUP('草稿-Questions'!K$3,'Spaceship 整理'!$C$1:$I$1,'Spaceship 整理'!$C$2:$I$6))</f>
        <v>0</v>
      </c>
      <c r="M11" s="169"/>
      <c r="N11" s="164" t="s">
        <v>21</v>
      </c>
      <c r="O11" s="168" t="s">
        <v>25</v>
      </c>
      <c r="P11" s="169"/>
      <c r="Q11" s="169"/>
      <c r="S11" s="157">
        <f t="shared" si="6"/>
        <v>48</v>
      </c>
      <c r="T11" s="137">
        <f>SUMIFS(Case!$I150:$M150,'草稿-Questions'!$M11:$Q11,'草稿-Questions'!T$3)</f>
        <v>0</v>
      </c>
      <c r="U11" s="137">
        <f>SUMIFS(Case!$I150:$M150,'草稿-Questions'!$M11:$Q11,'草稿-Questions'!U$3)</f>
        <v>0</v>
      </c>
      <c r="V11" s="137">
        <f>SUMIFS(Case!$I150:$M150,'草稿-Questions'!$M11:$Q11,'草稿-Questions'!V$3)</f>
        <v>5</v>
      </c>
      <c r="W11" s="137">
        <f>SUMIFS(Case!$I150:$M150,'草稿-Questions'!$M11:$Q11,'草稿-Questions'!W$3)</f>
        <v>0</v>
      </c>
      <c r="X11" s="137">
        <f>SUMIFS(Case!$I150:$M150,'草稿-Questions'!$M11:$Q11,'草稿-Questions'!X$3)</f>
        <v>14</v>
      </c>
      <c r="Z11" s="157">
        <f t="shared" si="7"/>
        <v>48</v>
      </c>
      <c r="AA11" s="137">
        <f t="shared" si="8"/>
        <v>114700000</v>
      </c>
      <c r="AB11" s="137">
        <f t="shared" si="0"/>
        <v>56900000</v>
      </c>
      <c r="AC11" s="137">
        <f t="shared" si="0"/>
        <v>8580000</v>
      </c>
      <c r="AD11" s="137">
        <f t="shared" si="0"/>
        <v>5650000</v>
      </c>
      <c r="AE11" s="137">
        <f t="shared" si="0"/>
        <v>175500</v>
      </c>
      <c r="AF11" s="137">
        <f t="shared" si="0"/>
        <v>85750</v>
      </c>
      <c r="AG11" s="137">
        <f t="shared" si="0"/>
        <v>42700</v>
      </c>
      <c r="AI11" s="160">
        <f t="shared" si="9"/>
        <v>68</v>
      </c>
      <c r="AJ11" s="137" t="str" cm="1">
        <f t="array" ref="AJ11">_xlfn.XLOOKUP(Case!$G184,'Asteroid 整理'!$R$3:$R$137,_xlfn.XLOOKUP('草稿-Questions'!AJ$3,'Asteroid 整理'!$R$2:$W$2,'Asteroid 整理'!$R$3:$W$137))</f>
        <v>Veldspar</v>
      </c>
      <c r="AK11" s="137" cm="1">
        <f t="array" ref="AK11">_xlfn.XLOOKUP(Case!$G184,'Asteroid 整理'!$R$3:$R$137,_xlfn.XLOOKUP('草稿-Questions'!AK$3,'Asteroid 整理'!$R$2:$X$2,'Asteroid 整理'!$R$3:$X$137))</f>
        <v>400</v>
      </c>
      <c r="AL11" s="137" cm="1">
        <f t="array" ref="AL11">$AK11*_xlfn.XLOOKUP($AJ11,'Asteroid 整理'!$A$3:$A$6,_xlfn.XLOOKUP('草稿-Questions'!AL$3,'Asteroid 整理'!$J$2:$P$2,'Asteroid 整理'!$J$3:$P$6),0)</f>
        <v>1600000</v>
      </c>
      <c r="AM11" s="137" cm="1">
        <f t="array" ref="AM11">$AK11*_xlfn.XLOOKUP($AJ11,'Asteroid 整理'!$A$3:$A$6,_xlfn.XLOOKUP('草稿-Questions'!AM$3,'Asteroid 整理'!$J$2:$P$2,'Asteroid 整理'!$J$3:$P$6),0)</f>
        <v>0</v>
      </c>
      <c r="AN11" s="137" cm="1">
        <f t="array" ref="AN11">$AK11*_xlfn.XLOOKUP($AJ11,'Asteroid 整理'!$A$3:$A$6,_xlfn.XLOOKUP('草稿-Questions'!AN$3,'Asteroid 整理'!$J$2:$P$2,'Asteroid 整理'!$J$3:$P$6),0)</f>
        <v>0</v>
      </c>
      <c r="AO11" s="137" cm="1">
        <f t="array" ref="AO11">$AK11*_xlfn.XLOOKUP($AJ11,'Asteroid 整理'!$A$3:$A$6,_xlfn.XLOOKUP('草稿-Questions'!AO$3,'Asteroid 整理'!$J$2:$P$2,'Asteroid 整理'!$J$3:$P$6),0)</f>
        <v>0</v>
      </c>
      <c r="AP11" s="137" cm="1">
        <f t="array" ref="AP11">$AK11*_xlfn.XLOOKUP($AJ11,'Asteroid 整理'!$A$3:$A$6,_xlfn.XLOOKUP('草稿-Questions'!AP$3,'Asteroid 整理'!$J$2:$P$2,'Asteroid 整理'!$J$3:$P$6),0)</f>
        <v>0</v>
      </c>
      <c r="AQ11" s="137" cm="1">
        <f t="array" ref="AQ11">$AK11*_xlfn.XLOOKUP($AJ11,'Asteroid 整理'!$A$3:$A$6,_xlfn.XLOOKUP('草稿-Questions'!AQ$3,'Asteroid 整理'!$J$2:$P$2,'Asteroid 整理'!$J$3:$P$6),0)</f>
        <v>0</v>
      </c>
      <c r="AR11" s="137" cm="1">
        <f t="array" ref="AR11">$AK11*_xlfn.XLOOKUP($AJ11,'Asteroid 整理'!$A$3:$A$6,_xlfn.XLOOKUP('草稿-Questions'!AR$3,'Asteroid 整理'!$J$2:$P$2,'Asteroid 整理'!$J$3:$P$6),0)</f>
        <v>0</v>
      </c>
      <c r="AT11" s="160">
        <f t="shared" si="10"/>
        <v>88</v>
      </c>
      <c r="AU11" s="137" t="str">
        <f>_xlfn.XLOOKUP(Case!N222,'Asteroid 整理'!$R$3:$R$137,'Asteroid 整理'!$V$3:$V$137)</f>
        <v>Veldspar</v>
      </c>
      <c r="AV11" s="137" t="str">
        <f>_xlfn.XLOOKUP(Case!O222,'Asteroid 整理'!$R$3:$R$137,'Asteroid 整理'!$V$3:$V$137)</f>
        <v>Kernite</v>
      </c>
      <c r="AW11" s="137" t="str">
        <f>_xlfn.XLOOKUP(Case!P222,'Asteroid 整理'!$R$3:$R$137,'Asteroid 整理'!$V$3:$V$137)</f>
        <v>Omber</v>
      </c>
      <c r="AX11" s="137" t="str">
        <f>_xlfn.XLOOKUP(Case!Q222,'Asteroid 整理'!$R$3:$R$137,'Asteroid 整理'!$V$3:$V$137)</f>
        <v>Scordite</v>
      </c>
      <c r="AY11" s="137" t="str">
        <f>_xlfn.XLOOKUP(Case!R222,'Asteroid 整理'!$R$3:$R$137,'Asteroid 整理'!$V$3:$V$137)</f>
        <v>Veldspar</v>
      </c>
      <c r="AZ11" s="137" t="str">
        <f>_xlfn.XLOOKUP(Case!S222,'Asteroid 整理'!$R$3:$R$137,'Asteroid 整理'!$V$3:$V$137)</f>
        <v>Kernite</v>
      </c>
      <c r="BA11" s="137" t="str">
        <f>_xlfn.XLOOKUP(Case!T222,'Asteroid 整理'!$R$3:$R$137,'Asteroid 整理'!$V$3:$V$137)</f>
        <v>Scordite</v>
      </c>
      <c r="BB11" s="137" t="str">
        <f>_xlfn.XLOOKUP(Case!U222,'Asteroid 整理'!$R$3:$R$137,'Asteroid 整理'!$V$3:$V$137)</f>
        <v>Kernite</v>
      </c>
      <c r="BC11" s="137" t="str">
        <f>_xlfn.XLOOKUP(Case!V222,'Asteroid 整理'!$R$3:$R$137,'Asteroid 整理'!$V$3:$V$137)</f>
        <v>Omber</v>
      </c>
      <c r="BD11" s="137" t="str">
        <f>_xlfn.XLOOKUP(Case!W222,'Asteroid 整理'!$R$3:$R$137,'Asteroid 整理'!$V$3:$V$137)</f>
        <v>Scordite</v>
      </c>
      <c r="BF11" s="160">
        <f t="shared" si="11"/>
        <v>88</v>
      </c>
      <c r="BG11" s="137">
        <f>AU34*_xlfn.XLOOKUP(AU57,'Asteroid 整理'!$A$11:$A$16,'Asteroid 整理'!$B$11:$B$16)</f>
        <v>425</v>
      </c>
      <c r="BH11" s="137">
        <f>AV34*_xlfn.XLOOKUP(AV57,'Asteroid 整理'!$A$11:$A$16,'Asteroid 整理'!$B$11:$B$16)</f>
        <v>2040</v>
      </c>
      <c r="BI11" s="137">
        <f>AW34*_xlfn.XLOOKUP(AW57,'Asteroid 整理'!$A$11:$A$16,'Asteroid 整理'!$B$11:$B$16)</f>
        <v>900</v>
      </c>
      <c r="BJ11" s="137">
        <f>AX34*_xlfn.XLOOKUP(AX57,'Asteroid 整理'!$A$11:$A$16,'Asteroid 整理'!$B$11:$B$16)</f>
        <v>562.5</v>
      </c>
      <c r="BK11" s="137">
        <f>AY34*_xlfn.XLOOKUP(AY57,'Asteroid 整理'!$A$11:$A$16,'Asteroid 整理'!$B$11:$B$16)</f>
        <v>340</v>
      </c>
      <c r="BL11" s="137">
        <f>AZ34*_xlfn.XLOOKUP(AZ57,'Asteroid 整理'!$A$11:$A$16,'Asteroid 整理'!$B$11:$B$16)</f>
        <v>4080</v>
      </c>
      <c r="BM11" s="137">
        <f>BA34*_xlfn.XLOOKUP(BA57,'Asteroid 整理'!$A$11:$A$16,'Asteroid 整理'!$B$11:$B$16)</f>
        <v>675</v>
      </c>
      <c r="BN11" s="137">
        <f>BB34*_xlfn.XLOOKUP(BB57,'Asteroid 整理'!$A$11:$A$16,'Asteroid 整理'!$B$11:$B$16)</f>
        <v>1020</v>
      </c>
      <c r="BO11" s="137">
        <f>BC34*_xlfn.XLOOKUP(BC57,'Asteroid 整理'!$A$11:$A$16,'Asteroid 整理'!$B$11:$B$16)</f>
        <v>450</v>
      </c>
      <c r="BP11" s="137">
        <f>BD34*_xlfn.XLOOKUP(BD57,'Asteroid 整理'!$A$11:$A$16,'Asteroid 整理'!$B$11:$B$16)</f>
        <v>337.5</v>
      </c>
      <c r="BQ11" s="137">
        <f t="shared" si="12"/>
        <v>10830</v>
      </c>
      <c r="BS11" s="160">
        <f t="shared" ref="BS11" si="46">BS10+1</f>
        <v>88</v>
      </c>
      <c r="BT11" s="137">
        <f t="shared" ref="BT11:BW11" si="47">SUMIFS($BG34:$BP34,$AU11:$BD11,BT$3)</f>
        <v>765</v>
      </c>
      <c r="BU11" s="137">
        <f t="shared" si="47"/>
        <v>1575</v>
      </c>
      <c r="BV11" s="137">
        <f t="shared" si="47"/>
        <v>1350</v>
      </c>
      <c r="BW11" s="137">
        <f t="shared" si="47"/>
        <v>7140</v>
      </c>
      <c r="BY11" s="160">
        <f t="shared" si="15"/>
        <v>88</v>
      </c>
      <c r="BZ11" s="137">
        <f t="shared" si="16"/>
        <v>4635000</v>
      </c>
      <c r="CA11" s="137">
        <f t="shared" si="2"/>
        <v>1147500</v>
      </c>
      <c r="CB11" s="137">
        <f t="shared" si="2"/>
        <v>357000</v>
      </c>
      <c r="CC11" s="137">
        <f t="shared" si="2"/>
        <v>882750</v>
      </c>
      <c r="CD11" s="137">
        <f t="shared" si="2"/>
        <v>0</v>
      </c>
      <c r="CE11" s="137">
        <f t="shared" si="2"/>
        <v>0</v>
      </c>
      <c r="CF11" s="137">
        <f t="shared" si="2"/>
        <v>0</v>
      </c>
      <c r="CI11" s="137">
        <v>4.25</v>
      </c>
      <c r="CJ11" s="137">
        <v>10.119999999999999</v>
      </c>
      <c r="CK11" s="137">
        <v>52.52</v>
      </c>
      <c r="CL11" s="137">
        <v>459.6</v>
      </c>
      <c r="CM11" s="137">
        <v>1110</v>
      </c>
      <c r="CN11" s="137">
        <v>1980</v>
      </c>
      <c r="CO11" s="137">
        <v>5500</v>
      </c>
      <c r="CQ11" s="188" t="s">
        <v>114</v>
      </c>
      <c r="CR11" s="137" t="str">
        <f>_xlfn.XLOOKUP($CQ11,'Asteroid 整理'!$R$3:$R$137,'Asteroid 整理'!$V$3:$V$137)</f>
        <v>Kernite</v>
      </c>
      <c r="CS11" s="137">
        <v>2000</v>
      </c>
      <c r="CT11" s="137">
        <f>_xlfn.XLOOKUP('草稿-Questions'!CR11,'Asteroid 整理'!$A$3:$A$6,'Asteroid 整理'!$B$3:$B$6)</f>
        <v>1.2</v>
      </c>
      <c r="CU11" s="137">
        <f>_xlfn.XLOOKUP($CQ11,'Asteroid 整理'!$R$3:$R$137,'Asteroid 整理'!$X$3:$X$137)</f>
        <v>2400</v>
      </c>
      <c r="CV11" s="137" cm="1">
        <f t="array" ref="CV11">$CU11*_xlfn.XLOOKUP($CR11,$CH$4:$CH$7,_xlfn.XLOOKUP(CV$3,$CI$3:$CO$3,$CI$4:$CO$7))</f>
        <v>0</v>
      </c>
      <c r="CW11" s="137" cm="1">
        <f t="array" ref="CW11">$CU11*_xlfn.XLOOKUP($CR11,$CH$4:$CH$7,_xlfn.XLOOKUP(CW$3,$CI$3:$CO$3,$CI$4:$CO$7))</f>
        <v>0</v>
      </c>
      <c r="CX11" s="137" cm="1">
        <f t="array" ref="CX11">$CU11*_xlfn.XLOOKUP($CR11,$CH$4:$CH$7,_xlfn.XLOOKUP(CX$3,$CI$3:$CO$3,$CI$4:$CO$7))</f>
        <v>120000</v>
      </c>
      <c r="CY11" s="137" cm="1">
        <f t="array" ref="CY11">$CU11*_xlfn.XLOOKUP($CR11,$CH$4:$CH$7,_xlfn.XLOOKUP(CY$3,$CI$3:$CO$3,$CI$4:$CO$7))</f>
        <v>240000</v>
      </c>
      <c r="CZ11" s="137" cm="1">
        <f t="array" ref="CZ11">$CU11*_xlfn.XLOOKUP($CR11,$CH$4:$CH$7,_xlfn.XLOOKUP(CZ$3,$CI$3:$CO$3,$CI$4:$CO$7))</f>
        <v>0</v>
      </c>
      <c r="DA11" s="137" cm="1">
        <f t="array" ref="DA11">$CU11*_xlfn.XLOOKUP($CR11,$CH$4:$CH$7,_xlfn.XLOOKUP(DA$3,$CI$3:$CO$3,$CI$4:$CO$7))</f>
        <v>0</v>
      </c>
      <c r="DB11" s="137" cm="1">
        <f t="array" ref="DB11">$CU11*_xlfn.XLOOKUP($CR11,$CH$4:$CH$7,_xlfn.XLOOKUP(DB$3,$CI$3:$CO$3,$CI$4:$CO$7))</f>
        <v>0</v>
      </c>
      <c r="DC11" s="137">
        <f t="shared" si="3"/>
        <v>116606400</v>
      </c>
      <c r="DE11" s="137" t="s">
        <v>370</v>
      </c>
      <c r="DT11" s="160">
        <f t="shared" si="28"/>
        <v>107</v>
      </c>
      <c r="DU11" s="137">
        <f t="shared" si="17"/>
        <v>3000</v>
      </c>
      <c r="DV11" s="137">
        <f>MIN(DH$8*DH42,27500-SUM($DU11:DU11))</f>
        <v>2400</v>
      </c>
      <c r="DW11" s="137">
        <f>MIN(DI$8*DI42,27500-SUM($DU11:DV11))</f>
        <v>1800</v>
      </c>
      <c r="DX11" s="137">
        <f>MIN(DJ$8*DJ42,27500-SUM($DU11:DW11))</f>
        <v>1200</v>
      </c>
      <c r="DY11" s="137">
        <f>MIN(DK$8*DK42,27500-SUM($DU11:DX11))</f>
        <v>600</v>
      </c>
      <c r="DZ11" s="137">
        <f>MIN(DL$8*DL42,27500-SUM($DU11:DY11))</f>
        <v>7140</v>
      </c>
      <c r="EA11" s="137">
        <f>MIN(DM$8*DM42,27500-SUM($DU11:DZ11))</f>
        <v>6120</v>
      </c>
      <c r="EB11" s="137">
        <f>MIN(DN$8*DN42,27500-SUM($DU11:EA11))</f>
        <v>5100</v>
      </c>
      <c r="EC11" s="137">
        <f>MIN(DO$8*DO42,27500-SUM($DU11:EB11))</f>
        <v>140</v>
      </c>
      <c r="ED11" s="137">
        <f>MIN(DP$8*DP42,27500-SUM($DU11:EC11))</f>
        <v>0</v>
      </c>
      <c r="EE11" s="137">
        <f>MIN(DQ$8*DQ42,27500-SUM($DU11:ED11))</f>
        <v>0</v>
      </c>
      <c r="EF11" s="137">
        <f>MIN(DR$8*DR42,27500-SUM($DU11:EE11))</f>
        <v>0</v>
      </c>
      <c r="EG11" s="137">
        <f t="shared" si="29"/>
        <v>27500</v>
      </c>
      <c r="EH11" s="137">
        <f t="shared" si="30"/>
        <v>1429553000</v>
      </c>
      <c r="EI11" s="137">
        <f t="shared" si="18"/>
        <v>41</v>
      </c>
      <c r="EK11" s="160">
        <f t="shared" si="19"/>
        <v>128</v>
      </c>
      <c r="EL11" s="183" t="s">
        <v>32</v>
      </c>
      <c r="EM11" s="185" t="s">
        <v>34</v>
      </c>
      <c r="EN11" s="183" t="s">
        <v>32</v>
      </c>
      <c r="EO11" s="185" t="s">
        <v>34</v>
      </c>
      <c r="EP11" s="185" t="s">
        <v>34</v>
      </c>
      <c r="EQ11" s="184" t="s">
        <v>33</v>
      </c>
      <c r="ER11" s="186" t="s">
        <v>35</v>
      </c>
      <c r="ES11" s="186" t="s">
        <v>35</v>
      </c>
      <c r="ET11" s="183" t="s">
        <v>32</v>
      </c>
      <c r="EU11" s="186" t="s">
        <v>35</v>
      </c>
      <c r="EV11" s="184" t="s">
        <v>33</v>
      </c>
      <c r="EW11" s="186" t="s">
        <v>35</v>
      </c>
      <c r="EX11" s="184" t="s">
        <v>33</v>
      </c>
      <c r="EY11" s="184" t="s">
        <v>33</v>
      </c>
      <c r="EZ11" s="185" t="s">
        <v>34</v>
      </c>
      <c r="FA11" s="185" t="s">
        <v>34</v>
      </c>
      <c r="FB11" s="186" t="s">
        <v>35</v>
      </c>
      <c r="FC11" s="186" t="s">
        <v>35</v>
      </c>
      <c r="FD11" s="183" t="s">
        <v>32</v>
      </c>
      <c r="FE11" s="183" t="s">
        <v>32</v>
      </c>
      <c r="FF11" s="183" t="s">
        <v>32</v>
      </c>
      <c r="FG11" s="185" t="s">
        <v>34</v>
      </c>
      <c r="FH11" s="183" t="s">
        <v>32</v>
      </c>
      <c r="FI11" s="186" t="s">
        <v>35</v>
      </c>
      <c r="FJ11" s="184" t="s">
        <v>33</v>
      </c>
      <c r="FK11" s="183" t="s">
        <v>32</v>
      </c>
      <c r="FL11" s="186" t="s">
        <v>35</v>
      </c>
      <c r="FM11" s="186" t="s">
        <v>35</v>
      </c>
      <c r="FN11" s="186" t="s">
        <v>35</v>
      </c>
      <c r="FO11" s="183" t="s">
        <v>32</v>
      </c>
      <c r="FP11" s="183" t="s">
        <v>32</v>
      </c>
      <c r="FQ11" s="185" t="s">
        <v>34</v>
      </c>
      <c r="FR11" s="185" t="s">
        <v>34</v>
      </c>
      <c r="FS11" s="186" t="s">
        <v>35</v>
      </c>
      <c r="FT11" s="185" t="s">
        <v>34</v>
      </c>
      <c r="FU11" s="186" t="s">
        <v>35</v>
      </c>
      <c r="FV11" s="186" t="s">
        <v>35</v>
      </c>
      <c r="FW11" s="186" t="s">
        <v>35</v>
      </c>
      <c r="FX11" s="183" t="s">
        <v>32</v>
      </c>
      <c r="FY11" s="184" t="s">
        <v>33</v>
      </c>
      <c r="FZ11" s="184" t="s">
        <v>33</v>
      </c>
      <c r="GA11" s="185" t="s">
        <v>34</v>
      </c>
      <c r="GB11" s="184" t="s">
        <v>33</v>
      </c>
      <c r="GC11" s="185" t="s">
        <v>34</v>
      </c>
      <c r="GD11" s="185" t="s">
        <v>34</v>
      </c>
      <c r="GE11" s="186" t="s">
        <v>35</v>
      </c>
      <c r="GF11" s="185" t="s">
        <v>34</v>
      </c>
      <c r="GG11" s="185" t="s">
        <v>34</v>
      </c>
      <c r="GH11" s="186" t="s">
        <v>35</v>
      </c>
      <c r="GI11" s="185" t="s">
        <v>34</v>
      </c>
      <c r="GK11" s="160">
        <f t="shared" si="20"/>
        <v>128</v>
      </c>
      <c r="GL11" s="137">
        <f>SUMIFS(Case!$N305:$BK305,'草稿-Questions'!$EL11:$GI11,'草稿-Questions'!GL$3)*1000</f>
        <v>44000</v>
      </c>
      <c r="GM11" s="137">
        <f>SUMIFS(Case!$N305:$BK305,'草稿-Questions'!$EL11:$GI11,'草稿-Questions'!GM$3)*1000</f>
        <v>27000</v>
      </c>
      <c r="GN11" s="137">
        <f>SUMIFS(Case!$N305:$BK305,'草稿-Questions'!$EL11:$GI11,'草稿-Questions'!GN$3)*1000</f>
        <v>63000</v>
      </c>
      <c r="GO11" s="137">
        <f>SUMIFS(Case!$N305:$BK305,'草稿-Questions'!$EL11:$GI11,'草稿-Questions'!GO$3)*1000</f>
        <v>56000</v>
      </c>
      <c r="GQ11" s="160">
        <f t="shared" si="21"/>
        <v>128</v>
      </c>
      <c r="GR11" s="137">
        <f t="shared" ref="GR11:GX11" si="48">SUMPRODUCT($GL44:$GO44,_xlfn.XLOOKUP(GR$3,$GK$70:$GK$76,$GL$70:$GO$76))</f>
        <v>20365000</v>
      </c>
      <c r="GS11" s="137">
        <f t="shared" si="48"/>
        <v>7290000</v>
      </c>
      <c r="GT11" s="137">
        <f t="shared" si="48"/>
        <v>2520000</v>
      </c>
      <c r="GU11" s="137">
        <f t="shared" si="48"/>
        <v>9292500</v>
      </c>
      <c r="GV11" s="137">
        <f t="shared" si="48"/>
        <v>0</v>
      </c>
      <c r="GW11" s="137">
        <f t="shared" si="48"/>
        <v>0</v>
      </c>
      <c r="GX11" s="137">
        <f t="shared" si="48"/>
        <v>0</v>
      </c>
      <c r="GZ11" s="160">
        <f t="shared" si="23"/>
        <v>128</v>
      </c>
      <c r="HA11" s="137">
        <f t="shared" si="24"/>
        <v>254</v>
      </c>
      <c r="HB11" s="137">
        <f t="shared" si="25"/>
        <v>1</v>
      </c>
    </row>
    <row r="12" spans="1:210" ht="15.75">
      <c r="A12" s="155">
        <f t="shared" si="32"/>
        <v>9</v>
      </c>
      <c r="B12" s="156">
        <f>_xlfn.XLOOKUP(Case!G82,'Spaceship 整理'!$A$2:$A$6,'Spaceship 整理'!$C$2:$C$6)</f>
        <v>2800000</v>
      </c>
      <c r="D12" s="157">
        <f t="shared" si="5"/>
        <v>29</v>
      </c>
      <c r="E12" s="137" cm="1">
        <f t="array" ref="E12">_xlfn.XLOOKUP(Case!$G115,'Spaceship 整理'!$A$2:$A$6,_xlfn.XLOOKUP('草稿-Questions'!E$3,'Spaceship 整理'!$C$1:$I$1,'Spaceship 整理'!$C$2:$I$6))</f>
        <v>24000</v>
      </c>
      <c r="F12" s="137" cm="1">
        <f t="array" ref="F12">_xlfn.XLOOKUP(Case!$G115,'Spaceship 整理'!$A$2:$A$6,_xlfn.XLOOKUP('草稿-Questions'!F$3,'Spaceship 整理'!$C$1:$I$1,'Spaceship 整理'!$C$2:$I$6))</f>
        <v>4500</v>
      </c>
      <c r="G12" s="137" cm="1">
        <f t="array" ref="G12">_xlfn.XLOOKUP(Case!$G115,'Spaceship 整理'!$A$2:$A$6,_xlfn.XLOOKUP('草稿-Questions'!G$3,'Spaceship 整理'!$C$1:$I$1,'Spaceship 整理'!$C$2:$I$6))</f>
        <v>1875</v>
      </c>
      <c r="H12" s="137" cm="1">
        <f t="array" ref="H12">_xlfn.XLOOKUP(Case!$G115,'Spaceship 整理'!$A$2:$A$6,_xlfn.XLOOKUP('草稿-Questions'!H$3,'Spaceship 整理'!$C$1:$I$1,'Spaceship 整理'!$C$2:$I$6))</f>
        <v>375</v>
      </c>
      <c r="I12" s="137" cm="1">
        <f t="array" ref="I12">_xlfn.XLOOKUP(Case!$G115,'Spaceship 整理'!$A$2:$A$6,_xlfn.XLOOKUP('草稿-Questions'!I$3,'Spaceship 整理'!$C$1:$I$1,'Spaceship 整理'!$C$2:$I$6))</f>
        <v>0</v>
      </c>
      <c r="J12" s="137" cm="1">
        <f t="array" ref="J12">_xlfn.XLOOKUP(Case!$G115,'Spaceship 整理'!$A$2:$A$6,_xlfn.XLOOKUP('草稿-Questions'!J$3,'Spaceship 整理'!$C$1:$I$1,'Spaceship 整理'!$C$2:$I$6))</f>
        <v>0</v>
      </c>
      <c r="K12" s="137" cm="1">
        <f t="array" ref="K12">_xlfn.XLOOKUP(Case!$G115,'Spaceship 整理'!$A$2:$A$6,_xlfn.XLOOKUP('草稿-Questions'!K$3,'Spaceship 整理'!$C$1:$I$1,'Spaceship 整理'!$C$2:$I$6))</f>
        <v>0</v>
      </c>
      <c r="M12" s="168" t="s">
        <v>25</v>
      </c>
      <c r="N12" s="169"/>
      <c r="O12" s="159" t="s">
        <v>17</v>
      </c>
      <c r="P12" s="169"/>
      <c r="Q12" s="168" t="s">
        <v>25</v>
      </c>
      <c r="S12" s="157">
        <f t="shared" si="6"/>
        <v>49</v>
      </c>
      <c r="T12" s="137">
        <f>SUMIFS(Case!$I151:$M151,'草稿-Questions'!$M12:$Q12,'草稿-Questions'!T$3)</f>
        <v>5</v>
      </c>
      <c r="U12" s="137">
        <f>SUMIFS(Case!$I151:$M151,'草稿-Questions'!$M12:$Q12,'草稿-Questions'!U$3)</f>
        <v>0</v>
      </c>
      <c r="V12" s="137">
        <f>SUMIFS(Case!$I151:$M151,'草稿-Questions'!$M12:$Q12,'草稿-Questions'!V$3)</f>
        <v>0</v>
      </c>
      <c r="W12" s="137">
        <f>SUMIFS(Case!$I151:$M151,'草稿-Questions'!$M12:$Q12,'草稿-Questions'!W$3)</f>
        <v>0</v>
      </c>
      <c r="X12" s="137">
        <f>SUMIFS(Case!$I151:$M151,'草稿-Questions'!$M12:$Q12,'草稿-Questions'!X$3)</f>
        <v>21</v>
      </c>
      <c r="Z12" s="157">
        <f t="shared" si="7"/>
        <v>49</v>
      </c>
      <c r="AA12" s="137">
        <f t="shared" si="8"/>
        <v>168120000</v>
      </c>
      <c r="AB12" s="137">
        <f t="shared" si="0"/>
        <v>84022500</v>
      </c>
      <c r="AC12" s="137">
        <f t="shared" si="0"/>
        <v>12609375</v>
      </c>
      <c r="AD12" s="137">
        <f t="shared" si="0"/>
        <v>8401875</v>
      </c>
      <c r="AE12" s="137">
        <f t="shared" si="0"/>
        <v>252000</v>
      </c>
      <c r="AF12" s="137">
        <f t="shared" si="0"/>
        <v>126000</v>
      </c>
      <c r="AG12" s="137">
        <f t="shared" si="0"/>
        <v>63000</v>
      </c>
      <c r="AI12" s="160">
        <f t="shared" si="9"/>
        <v>69</v>
      </c>
      <c r="AJ12" s="137" t="str" cm="1">
        <f t="array" ref="AJ12">_xlfn.XLOOKUP(Case!$G185,'Asteroid 整理'!$R$3:$R$137,_xlfn.XLOOKUP('草稿-Questions'!AJ$3,'Asteroid 整理'!$R$2:$W$2,'Asteroid 整理'!$R$3:$W$137))</f>
        <v>Omber</v>
      </c>
      <c r="AK12" s="137" cm="1">
        <f t="array" ref="AK12">_xlfn.XLOOKUP(Case!$G185,'Asteroid 整理'!$R$3:$R$137,_xlfn.XLOOKUP('草稿-Questions'!AK$3,'Asteroid 整理'!$R$2:$X$2,'Asteroid 整理'!$R$3:$X$137))</f>
        <v>3000</v>
      </c>
      <c r="AL12" s="137" cm="1">
        <f t="array" ref="AL12">$AK12*_xlfn.XLOOKUP($AJ12,'Asteroid 整理'!$A$3:$A$6,_xlfn.XLOOKUP('草稿-Questions'!AL$3,'Asteroid 整理'!$J$2:$P$2,'Asteroid 整理'!$J$3:$P$6),0)</f>
        <v>0</v>
      </c>
      <c r="AM12" s="137" cm="1">
        <f t="array" ref="AM12">$AK12*_xlfn.XLOOKUP($AJ12,'Asteroid 整理'!$A$3:$A$6,_xlfn.XLOOKUP('草稿-Questions'!AM$3,'Asteroid 整理'!$J$2:$P$2,'Asteroid 整理'!$J$3:$P$6),0)</f>
        <v>450000</v>
      </c>
      <c r="AN12" s="137" cm="1">
        <f t="array" ref="AN12">$AK12*_xlfn.XLOOKUP($AJ12,'Asteroid 整理'!$A$3:$A$6,_xlfn.XLOOKUP('草稿-Questions'!AN$3,'Asteroid 整理'!$J$2:$P$2,'Asteroid 整理'!$J$3:$P$6),0)</f>
        <v>0</v>
      </c>
      <c r="AO12" s="137" cm="1">
        <f t="array" ref="AO12">$AK12*_xlfn.XLOOKUP($AJ12,'Asteroid 整理'!$A$3:$A$6,_xlfn.XLOOKUP('草稿-Questions'!AO$3,'Asteroid 整理'!$J$2:$P$2,'Asteroid 整理'!$J$3:$P$6),0)</f>
        <v>375000</v>
      </c>
      <c r="AP12" s="137" cm="1">
        <f t="array" ref="AP12">$AK12*_xlfn.XLOOKUP($AJ12,'Asteroid 整理'!$A$3:$A$6,_xlfn.XLOOKUP('草稿-Questions'!AP$3,'Asteroid 整理'!$J$2:$P$2,'Asteroid 整理'!$J$3:$P$6),0)</f>
        <v>0</v>
      </c>
      <c r="AQ12" s="137" cm="1">
        <f t="array" ref="AQ12">$AK12*_xlfn.XLOOKUP($AJ12,'Asteroid 整理'!$A$3:$A$6,_xlfn.XLOOKUP('草稿-Questions'!AQ$3,'Asteroid 整理'!$J$2:$P$2,'Asteroid 整理'!$J$3:$P$6),0)</f>
        <v>0</v>
      </c>
      <c r="AR12" s="137" cm="1">
        <f t="array" ref="AR12">$AK12*_xlfn.XLOOKUP($AJ12,'Asteroid 整理'!$A$3:$A$6,_xlfn.XLOOKUP('草稿-Questions'!AR$3,'Asteroid 整理'!$J$2:$P$2,'Asteroid 整理'!$J$3:$P$6),0)</f>
        <v>0</v>
      </c>
      <c r="AT12" s="160">
        <f t="shared" si="10"/>
        <v>89</v>
      </c>
      <c r="AU12" s="137" t="str">
        <f>_xlfn.XLOOKUP(Case!N223,'Asteroid 整理'!$R$3:$R$137,'Asteroid 整理'!$V$3:$V$137)</f>
        <v>Scordite</v>
      </c>
      <c r="AV12" s="137" t="str">
        <f>_xlfn.XLOOKUP(Case!O223,'Asteroid 整理'!$R$3:$R$137,'Asteroid 整理'!$V$3:$V$137)</f>
        <v>Veldspar</v>
      </c>
      <c r="AW12" s="137" t="str">
        <f>_xlfn.XLOOKUP(Case!P223,'Asteroid 整理'!$R$3:$R$137,'Asteroid 整理'!$V$3:$V$137)</f>
        <v>Omber</v>
      </c>
      <c r="AX12" s="137" t="str">
        <f>_xlfn.XLOOKUP(Case!Q223,'Asteroid 整理'!$R$3:$R$137,'Asteroid 整理'!$V$3:$V$137)</f>
        <v>Kernite</v>
      </c>
      <c r="AY12" s="137" t="str">
        <f>_xlfn.XLOOKUP(Case!R223,'Asteroid 整理'!$R$3:$R$137,'Asteroid 整理'!$V$3:$V$137)</f>
        <v>Omber</v>
      </c>
      <c r="AZ12" s="137" t="str">
        <f>_xlfn.XLOOKUP(Case!S223,'Asteroid 整理'!$R$3:$R$137,'Asteroid 整理'!$V$3:$V$137)</f>
        <v>Veldspar</v>
      </c>
      <c r="BA12" s="137" t="str">
        <f>_xlfn.XLOOKUP(Case!T223,'Asteroid 整理'!$R$3:$R$137,'Asteroid 整理'!$V$3:$V$137)</f>
        <v>Kernite</v>
      </c>
      <c r="BB12" s="137" t="str">
        <f>_xlfn.XLOOKUP(Case!U223,'Asteroid 整理'!$R$3:$R$137,'Asteroid 整理'!$V$3:$V$137)</f>
        <v>Scordite</v>
      </c>
      <c r="BC12" s="137" t="str">
        <f>_xlfn.XLOOKUP(Case!V223,'Asteroid 整理'!$R$3:$R$137,'Asteroid 整理'!$V$3:$V$137)</f>
        <v>Scordite</v>
      </c>
      <c r="BD12" s="137" t="str">
        <f>_xlfn.XLOOKUP(Case!W223,'Asteroid 整理'!$R$3:$R$137,'Asteroid 整理'!$V$3:$V$137)</f>
        <v>Omber</v>
      </c>
      <c r="BF12" s="160">
        <f t="shared" si="11"/>
        <v>89</v>
      </c>
      <c r="BG12" s="137">
        <f>AU35*_xlfn.XLOOKUP(AU58,'Asteroid 整理'!$A$11:$A$16,'Asteroid 整理'!$B$11:$B$16)</f>
        <v>765</v>
      </c>
      <c r="BH12" s="137">
        <f>AV35*_xlfn.XLOOKUP(AV58,'Asteroid 整理'!$A$11:$A$16,'Asteroid 整理'!$B$11:$B$16)</f>
        <v>85</v>
      </c>
      <c r="BI12" s="137">
        <f>AW35*_xlfn.XLOOKUP(AW58,'Asteroid 整理'!$A$11:$A$16,'Asteroid 整理'!$B$11:$B$16)</f>
        <v>900</v>
      </c>
      <c r="BJ12" s="137">
        <f>AX35*_xlfn.XLOOKUP(AX58,'Asteroid 整理'!$A$11:$A$16,'Asteroid 整理'!$B$11:$B$16)</f>
        <v>6720</v>
      </c>
      <c r="BK12" s="137">
        <f>AY35*_xlfn.XLOOKUP(AY58,'Asteroid 整理'!$A$11:$A$16,'Asteroid 整理'!$B$11:$B$16)</f>
        <v>1350</v>
      </c>
      <c r="BL12" s="137">
        <f>AZ35*_xlfn.XLOOKUP(AZ58,'Asteroid 整理'!$A$11:$A$16,'Asteroid 整理'!$B$11:$B$16)</f>
        <v>340</v>
      </c>
      <c r="BM12" s="137">
        <f>BA35*_xlfn.XLOOKUP(BA58,'Asteroid 整理'!$A$11:$A$16,'Asteroid 整理'!$B$11:$B$16)</f>
        <v>3840</v>
      </c>
      <c r="BN12" s="137">
        <f>BB35*_xlfn.XLOOKUP(BB58,'Asteroid 整理'!$A$11:$A$16,'Asteroid 整理'!$B$11:$B$16)</f>
        <v>255</v>
      </c>
      <c r="BO12" s="137">
        <f>BC35*_xlfn.XLOOKUP(BC58,'Asteroid 整理'!$A$11:$A$16,'Asteroid 整理'!$B$11:$B$16)</f>
        <v>382.5</v>
      </c>
      <c r="BP12" s="137">
        <f>BD35*_xlfn.XLOOKUP(BD58,'Asteroid 整理'!$A$11:$A$16,'Asteroid 整理'!$B$11:$B$16)</f>
        <v>450</v>
      </c>
      <c r="BQ12" s="137">
        <f t="shared" si="12"/>
        <v>15087.5</v>
      </c>
      <c r="BS12" s="160">
        <f t="shared" ref="BS12" si="49">BS11+1</f>
        <v>89</v>
      </c>
      <c r="BT12" s="137">
        <f t="shared" ref="BT12:BW12" si="50">SUMIFS($BG35:$BP35,$AU12:$BD12,BT$3)</f>
        <v>425</v>
      </c>
      <c r="BU12" s="137">
        <f t="shared" si="50"/>
        <v>1402.5</v>
      </c>
      <c r="BV12" s="137">
        <f t="shared" si="50"/>
        <v>2700</v>
      </c>
      <c r="BW12" s="137">
        <f t="shared" si="50"/>
        <v>10560</v>
      </c>
      <c r="BY12" s="160">
        <f t="shared" si="15"/>
        <v>89</v>
      </c>
      <c r="BZ12" s="137">
        <f t="shared" si="16"/>
        <v>3102500</v>
      </c>
      <c r="CA12" s="137">
        <f t="shared" si="2"/>
        <v>1246500</v>
      </c>
      <c r="CB12" s="137">
        <f t="shared" si="2"/>
        <v>528000</v>
      </c>
      <c r="CC12" s="137">
        <f t="shared" si="2"/>
        <v>1393500</v>
      </c>
      <c r="CD12" s="137">
        <f t="shared" si="2"/>
        <v>0</v>
      </c>
      <c r="CE12" s="137">
        <f t="shared" si="2"/>
        <v>0</v>
      </c>
      <c r="CF12" s="137">
        <f t="shared" si="2"/>
        <v>0</v>
      </c>
      <c r="CQ12" s="188" t="s">
        <v>110</v>
      </c>
      <c r="CR12" s="137" t="str">
        <f>_xlfn.XLOOKUP($CQ12,'Asteroid 整理'!$R$3:$R$137,'Asteroid 整理'!$V$3:$V$137)</f>
        <v>Omber</v>
      </c>
      <c r="CS12" s="137">
        <v>3000</v>
      </c>
      <c r="CT12" s="137">
        <f>_xlfn.XLOOKUP('草稿-Questions'!CR12,'Asteroid 整理'!$A$3:$A$6,'Asteroid 整理'!$B$3:$B$6)</f>
        <v>0.6</v>
      </c>
      <c r="CU12" s="137">
        <f>_xlfn.XLOOKUP($CQ12,'Asteroid 整理'!$R$3:$R$137,'Asteroid 整理'!$X$3:$X$137)</f>
        <v>1800</v>
      </c>
      <c r="CV12" s="137" cm="1">
        <f t="array" ref="CV12">$CU12*_xlfn.XLOOKUP($CR12,$CH$4:$CH$7,_xlfn.XLOOKUP(CV$3,$CI$3:$CO$3,$CI$4:$CO$7))</f>
        <v>0</v>
      </c>
      <c r="CW12" s="137" cm="1">
        <f t="array" ref="CW12">$CU12*_xlfn.XLOOKUP($CR12,$CH$4:$CH$7,_xlfn.XLOOKUP(CW$3,$CI$3:$CO$3,$CI$4:$CO$7))</f>
        <v>270000</v>
      </c>
      <c r="CX12" s="137" cm="1">
        <f t="array" ref="CX12">$CU12*_xlfn.XLOOKUP($CR12,$CH$4:$CH$7,_xlfn.XLOOKUP(CX$3,$CI$3:$CO$3,$CI$4:$CO$7))</f>
        <v>0</v>
      </c>
      <c r="CY12" s="137" cm="1">
        <f t="array" ref="CY12">$CU12*_xlfn.XLOOKUP($CR12,$CH$4:$CH$7,_xlfn.XLOOKUP(CY$3,$CI$3:$CO$3,$CI$4:$CO$7))</f>
        <v>225000</v>
      </c>
      <c r="CZ12" s="137" cm="1">
        <f t="array" ref="CZ12">$CU12*_xlfn.XLOOKUP($CR12,$CH$4:$CH$7,_xlfn.XLOOKUP(CZ$3,$CI$3:$CO$3,$CI$4:$CO$7))</f>
        <v>0</v>
      </c>
      <c r="DA12" s="137" cm="1">
        <f t="array" ref="DA12">$CU12*_xlfn.XLOOKUP($CR12,$CH$4:$CH$7,_xlfn.XLOOKUP(DA$3,$CI$3:$CO$3,$CI$4:$CO$7))</f>
        <v>0</v>
      </c>
      <c r="DB12" s="137" cm="1">
        <f t="array" ref="DB12">$CU12*_xlfn.XLOOKUP($CR12,$CH$4:$CH$7,_xlfn.XLOOKUP(DB$3,$CI$3:$CO$3,$CI$4:$CO$7))</f>
        <v>0</v>
      </c>
      <c r="DC12" s="137">
        <f t="shared" si="3"/>
        <v>106142400</v>
      </c>
      <c r="DE12" s="198" t="s">
        <v>209</v>
      </c>
      <c r="DF12" s="195"/>
      <c r="DG12" s="188" t="s">
        <v>109</v>
      </c>
      <c r="DH12" s="188" t="s">
        <v>102</v>
      </c>
      <c r="DI12" s="188" t="s">
        <v>110</v>
      </c>
      <c r="DJ12" s="188" t="s">
        <v>104</v>
      </c>
      <c r="DK12" s="188" t="s">
        <v>117</v>
      </c>
      <c r="DL12" s="188" t="s">
        <v>105</v>
      </c>
      <c r="DM12" s="188" t="s">
        <v>133</v>
      </c>
      <c r="DN12" s="188" t="s">
        <v>101</v>
      </c>
      <c r="DO12" s="188" t="s">
        <v>116</v>
      </c>
      <c r="DP12" s="188" t="s">
        <v>103</v>
      </c>
      <c r="DQ12" s="188" t="s">
        <v>114</v>
      </c>
      <c r="DR12" s="188" t="s">
        <v>136</v>
      </c>
      <c r="DT12" s="160">
        <f t="shared" si="28"/>
        <v>108</v>
      </c>
      <c r="DU12" s="137">
        <f t="shared" si="17"/>
        <v>2250</v>
      </c>
      <c r="DV12" s="137">
        <f>MIN(DH$8*DH43,27500-SUM($DU12:DU12))</f>
        <v>1800</v>
      </c>
      <c r="DW12" s="137">
        <f>MIN(DI$8*DI43,27500-SUM($DU12:DV12))</f>
        <v>1350</v>
      </c>
      <c r="DX12" s="137">
        <f>MIN(DJ$8*DJ43,27500-SUM($DU12:DW12))</f>
        <v>900</v>
      </c>
      <c r="DY12" s="137">
        <f>MIN(DK$8*DK43,27500-SUM($DU12:DX12))</f>
        <v>450</v>
      </c>
      <c r="DZ12" s="137">
        <f>MIN(DL$8*DL43,27500-SUM($DU12:DY12))</f>
        <v>7140</v>
      </c>
      <c r="EA12" s="137">
        <f>MIN(DM$8*DM43,27500-SUM($DU12:DZ12))</f>
        <v>6120</v>
      </c>
      <c r="EB12" s="137">
        <f>MIN(DN$8*DN43,27500-SUM($DU12:EA12))</f>
        <v>5100</v>
      </c>
      <c r="EC12" s="137">
        <f>MIN(DO$8*DO43,27500-SUM($DU12:EB12))</f>
        <v>2390</v>
      </c>
      <c r="ED12" s="137">
        <f>MIN(DP$8*DP43,27500-SUM($DU12:EC12))</f>
        <v>0</v>
      </c>
      <c r="EE12" s="137">
        <f>MIN(DQ$8*DQ43,27500-SUM($DU12:ED12))</f>
        <v>0</v>
      </c>
      <c r="EF12" s="137">
        <f>MIN(DR$8*DR43,27500-SUM($DU12:EE12))</f>
        <v>0</v>
      </c>
      <c r="EG12" s="137">
        <f t="shared" si="29"/>
        <v>27500</v>
      </c>
      <c r="EH12" s="137">
        <f t="shared" si="30"/>
        <v>1406193500</v>
      </c>
      <c r="EI12" s="137">
        <f t="shared" si="18"/>
        <v>41</v>
      </c>
      <c r="EK12" s="160">
        <f t="shared" si="19"/>
        <v>129</v>
      </c>
      <c r="EL12" s="183" t="s">
        <v>32</v>
      </c>
      <c r="EM12" s="186" t="s">
        <v>35</v>
      </c>
      <c r="EN12" s="184" t="s">
        <v>33</v>
      </c>
      <c r="EO12" s="185" t="s">
        <v>34</v>
      </c>
      <c r="EP12" s="186" t="s">
        <v>35</v>
      </c>
      <c r="EQ12" s="186" t="s">
        <v>35</v>
      </c>
      <c r="ER12" s="185" t="s">
        <v>34</v>
      </c>
      <c r="ES12" s="186" t="s">
        <v>35</v>
      </c>
      <c r="ET12" s="185" t="s">
        <v>34</v>
      </c>
      <c r="EU12" s="183" t="s">
        <v>32</v>
      </c>
      <c r="EV12" s="184" t="s">
        <v>33</v>
      </c>
      <c r="EW12" s="185" t="s">
        <v>34</v>
      </c>
      <c r="EX12" s="183" t="s">
        <v>32</v>
      </c>
      <c r="EY12" s="183" t="s">
        <v>32</v>
      </c>
      <c r="EZ12" s="185" t="s">
        <v>34</v>
      </c>
      <c r="FA12" s="183" t="s">
        <v>32</v>
      </c>
      <c r="FB12" s="183" t="s">
        <v>32</v>
      </c>
      <c r="FC12" s="183" t="s">
        <v>32</v>
      </c>
      <c r="FD12" s="183" t="s">
        <v>32</v>
      </c>
      <c r="FE12" s="186" t="s">
        <v>35</v>
      </c>
      <c r="FF12" s="183" t="s">
        <v>32</v>
      </c>
      <c r="FG12" s="185" t="s">
        <v>34</v>
      </c>
      <c r="FH12" s="185" t="s">
        <v>34</v>
      </c>
      <c r="FI12" s="183" t="s">
        <v>32</v>
      </c>
      <c r="FJ12" s="183" t="s">
        <v>32</v>
      </c>
      <c r="FK12" s="186" t="s">
        <v>35</v>
      </c>
      <c r="FL12" s="183" t="s">
        <v>32</v>
      </c>
      <c r="FM12" s="183" t="s">
        <v>32</v>
      </c>
      <c r="FN12" s="186" t="s">
        <v>35</v>
      </c>
      <c r="FO12" s="184" t="s">
        <v>33</v>
      </c>
      <c r="FP12" s="183" t="s">
        <v>32</v>
      </c>
      <c r="FQ12" s="185" t="s">
        <v>34</v>
      </c>
      <c r="FR12" s="183" t="s">
        <v>32</v>
      </c>
      <c r="FS12" s="185" t="s">
        <v>34</v>
      </c>
      <c r="FT12" s="184" t="s">
        <v>33</v>
      </c>
      <c r="FU12" s="185" t="s">
        <v>34</v>
      </c>
      <c r="FV12" s="183" t="s">
        <v>32</v>
      </c>
      <c r="FW12" s="183" t="s">
        <v>32</v>
      </c>
      <c r="FX12" s="183" t="s">
        <v>32</v>
      </c>
      <c r="FY12" s="183" t="s">
        <v>32</v>
      </c>
      <c r="FZ12" s="184" t="s">
        <v>33</v>
      </c>
      <c r="GA12" s="186" t="s">
        <v>35</v>
      </c>
      <c r="GB12" s="186" t="s">
        <v>35</v>
      </c>
      <c r="GC12" s="185" t="s">
        <v>34</v>
      </c>
      <c r="GD12" s="186" t="s">
        <v>35</v>
      </c>
      <c r="GE12" s="186" t="s">
        <v>35</v>
      </c>
      <c r="GF12" s="183" t="s">
        <v>32</v>
      </c>
      <c r="GG12" s="184" t="s">
        <v>33</v>
      </c>
      <c r="GH12" s="186" t="s">
        <v>35</v>
      </c>
      <c r="GI12" s="186" t="s">
        <v>35</v>
      </c>
      <c r="GK12" s="160">
        <f t="shared" si="20"/>
        <v>129</v>
      </c>
      <c r="GL12" s="137">
        <f>SUMIFS(Case!$N306:$BK306,'草稿-Questions'!$EL12:$GI12,'草稿-Questions'!GL$3)*1000</f>
        <v>84000</v>
      </c>
      <c r="GM12" s="137">
        <f>SUMIFS(Case!$N306:$BK306,'草稿-Questions'!$EL12:$GI12,'草稿-Questions'!GM$3)*1000</f>
        <v>23000</v>
      </c>
      <c r="GN12" s="137">
        <f>SUMIFS(Case!$N306:$BK306,'草稿-Questions'!$EL12:$GI12,'草稿-Questions'!GN$3)*1000</f>
        <v>44000</v>
      </c>
      <c r="GO12" s="137">
        <f>SUMIFS(Case!$N306:$BK306,'草稿-Questions'!$EL12:$GI12,'草稿-Questions'!GO$3)*1000</f>
        <v>61000</v>
      </c>
      <c r="GQ12" s="160">
        <f t="shared" si="21"/>
        <v>129</v>
      </c>
      <c r="GR12" s="137">
        <f t="shared" ref="GR12:GX12" si="51">SUMPRODUCT($GL45:$GO45,_xlfn.XLOOKUP(GR$3,$GK$70:$GK$76,$GL$70:$GO$76))</f>
        <v>31492500</v>
      </c>
      <c r="GS12" s="137">
        <f t="shared" si="51"/>
        <v>5323500</v>
      </c>
      <c r="GT12" s="137">
        <f t="shared" si="51"/>
        <v>3294000</v>
      </c>
      <c r="GU12" s="137">
        <f t="shared" si="51"/>
        <v>9558000</v>
      </c>
      <c r="GV12" s="137">
        <f t="shared" si="51"/>
        <v>0</v>
      </c>
      <c r="GW12" s="137">
        <f t="shared" si="51"/>
        <v>0</v>
      </c>
      <c r="GX12" s="137">
        <f t="shared" si="51"/>
        <v>0</v>
      </c>
      <c r="GZ12" s="160">
        <f t="shared" si="23"/>
        <v>129</v>
      </c>
      <c r="HA12" s="137">
        <f t="shared" si="24"/>
        <v>354</v>
      </c>
      <c r="HB12" s="137">
        <f t="shared" si="25"/>
        <v>3</v>
      </c>
    </row>
    <row r="13" spans="1:210" ht="15.75">
      <c r="A13" s="155">
        <f t="shared" si="32"/>
        <v>10</v>
      </c>
      <c r="B13" s="156">
        <f>_xlfn.XLOOKUP(Case!G83,'Spaceship 整理'!$A$2:$A$6,'Spaceship 整理'!$C$2:$C$6)</f>
        <v>540000</v>
      </c>
      <c r="D13" s="157">
        <f t="shared" si="5"/>
        <v>30</v>
      </c>
      <c r="E13" s="137" cm="1">
        <f t="array" ref="E13">_xlfn.XLOOKUP(Case!$G116,'Spaceship 整理'!$A$2:$A$6,_xlfn.XLOOKUP('草稿-Questions'!E$3,'Spaceship 整理'!$C$1:$I$1,'Spaceship 整理'!$C$2:$I$6))</f>
        <v>540000</v>
      </c>
      <c r="F13" s="137" cm="1">
        <f t="array" ref="F13">_xlfn.XLOOKUP(Case!$G116,'Spaceship 整理'!$A$2:$A$6,_xlfn.XLOOKUP('草稿-Questions'!F$3,'Spaceship 整理'!$C$1:$I$1,'Spaceship 整理'!$C$2:$I$6))</f>
        <v>180000</v>
      </c>
      <c r="G13" s="137" cm="1">
        <f t="array" ref="G13">_xlfn.XLOOKUP(Case!$G116,'Spaceship 整理'!$A$2:$A$6,_xlfn.XLOOKUP('草稿-Questions'!G$3,'Spaceship 整理'!$C$1:$I$1,'Spaceship 整理'!$C$2:$I$6))</f>
        <v>36000</v>
      </c>
      <c r="H13" s="137" cm="1">
        <f t="array" ref="H13">_xlfn.XLOOKUP(Case!$G116,'Spaceship 整理'!$A$2:$A$6,_xlfn.XLOOKUP('草稿-Questions'!H$3,'Spaceship 整理'!$C$1:$I$1,'Spaceship 整理'!$C$2:$I$6))</f>
        <v>10000</v>
      </c>
      <c r="I13" s="137" cm="1">
        <f t="array" ref="I13">_xlfn.XLOOKUP(Case!$G116,'Spaceship 整理'!$A$2:$A$6,_xlfn.XLOOKUP('草稿-Questions'!I$3,'Spaceship 整理'!$C$1:$I$1,'Spaceship 整理'!$C$2:$I$6))</f>
        <v>1500</v>
      </c>
      <c r="J13" s="137" cm="1">
        <f t="array" ref="J13">_xlfn.XLOOKUP(Case!$G116,'Spaceship 整理'!$A$2:$A$6,_xlfn.XLOOKUP('草稿-Questions'!J$3,'Spaceship 整理'!$C$1:$I$1,'Spaceship 整理'!$C$2:$I$6))</f>
        <v>350</v>
      </c>
      <c r="K13" s="137" cm="1">
        <f t="array" ref="K13">_xlfn.XLOOKUP(Case!$G116,'Spaceship 整理'!$A$2:$A$6,_xlfn.XLOOKUP('草稿-Questions'!K$3,'Spaceship 整理'!$C$1:$I$1,'Spaceship 整理'!$C$2:$I$6))</f>
        <v>140</v>
      </c>
      <c r="M13" s="168" t="s">
        <v>25</v>
      </c>
      <c r="N13" s="168" t="s">
        <v>25</v>
      </c>
      <c r="O13" s="168" t="s">
        <v>25</v>
      </c>
      <c r="P13" s="168" t="s">
        <v>25</v>
      </c>
      <c r="Q13" s="168" t="s">
        <v>25</v>
      </c>
      <c r="S13" s="157">
        <f t="shared" si="6"/>
        <v>50</v>
      </c>
      <c r="T13" s="137">
        <f>SUMIFS(Case!$I152:$M152,'草稿-Questions'!$M13:$Q13,'草稿-Questions'!T$3)</f>
        <v>0</v>
      </c>
      <c r="U13" s="137">
        <f>SUMIFS(Case!$I152:$M152,'草稿-Questions'!$M13:$Q13,'草稿-Questions'!U$3)</f>
        <v>0</v>
      </c>
      <c r="V13" s="137">
        <f>SUMIFS(Case!$I152:$M152,'草稿-Questions'!$M13:$Q13,'草稿-Questions'!V$3)</f>
        <v>0</v>
      </c>
      <c r="W13" s="137">
        <f>SUMIFS(Case!$I152:$M152,'草稿-Questions'!$M13:$Q13,'草稿-Questions'!W$3)</f>
        <v>0</v>
      </c>
      <c r="X13" s="137">
        <f>SUMIFS(Case!$I152:$M152,'草稿-Questions'!$M13:$Q13,'草稿-Questions'!X$3)</f>
        <v>46</v>
      </c>
      <c r="Z13" s="157">
        <f t="shared" si="7"/>
        <v>50</v>
      </c>
      <c r="AA13" s="137">
        <f t="shared" si="8"/>
        <v>368000000</v>
      </c>
      <c r="AB13" s="137">
        <f t="shared" si="0"/>
        <v>184000000</v>
      </c>
      <c r="AC13" s="137">
        <f t="shared" si="0"/>
        <v>27600000</v>
      </c>
      <c r="AD13" s="137">
        <f t="shared" si="0"/>
        <v>18400000</v>
      </c>
      <c r="AE13" s="137">
        <f t="shared" si="0"/>
        <v>552000</v>
      </c>
      <c r="AF13" s="137">
        <f t="shared" si="0"/>
        <v>276000</v>
      </c>
      <c r="AG13" s="137">
        <f t="shared" si="0"/>
        <v>138000</v>
      </c>
      <c r="AI13" s="160">
        <f t="shared" si="9"/>
        <v>70</v>
      </c>
      <c r="AJ13" s="137" t="str" cm="1">
        <f t="array" ref="AJ13">_xlfn.XLOOKUP(Case!$G186,'Asteroid 整理'!$R$3:$R$137,_xlfn.XLOOKUP('草稿-Questions'!AJ$3,'Asteroid 整理'!$R$2:$W$2,'Asteroid 整理'!$R$3:$W$137))</f>
        <v>Omber</v>
      </c>
      <c r="AK13" s="137" cm="1">
        <f t="array" ref="AK13">_xlfn.XLOOKUP(Case!$G186,'Asteroid 整理'!$R$3:$R$137,_xlfn.XLOOKUP('草稿-Questions'!AK$3,'Asteroid 整理'!$R$2:$X$2,'Asteroid 整理'!$R$3:$X$137))</f>
        <v>1800</v>
      </c>
      <c r="AL13" s="137" cm="1">
        <f t="array" ref="AL13">$AK13*_xlfn.XLOOKUP($AJ13,'Asteroid 整理'!$A$3:$A$6,_xlfn.XLOOKUP('草稿-Questions'!AL$3,'Asteroid 整理'!$J$2:$P$2,'Asteroid 整理'!$J$3:$P$6),0)</f>
        <v>0</v>
      </c>
      <c r="AM13" s="137" cm="1">
        <f t="array" ref="AM13">$AK13*_xlfn.XLOOKUP($AJ13,'Asteroid 整理'!$A$3:$A$6,_xlfn.XLOOKUP('草稿-Questions'!AM$3,'Asteroid 整理'!$J$2:$P$2,'Asteroid 整理'!$J$3:$P$6),0)</f>
        <v>270000</v>
      </c>
      <c r="AN13" s="137" cm="1">
        <f t="array" ref="AN13">$AK13*_xlfn.XLOOKUP($AJ13,'Asteroid 整理'!$A$3:$A$6,_xlfn.XLOOKUP('草稿-Questions'!AN$3,'Asteroid 整理'!$J$2:$P$2,'Asteroid 整理'!$J$3:$P$6),0)</f>
        <v>0</v>
      </c>
      <c r="AO13" s="137" cm="1">
        <f t="array" ref="AO13">$AK13*_xlfn.XLOOKUP($AJ13,'Asteroid 整理'!$A$3:$A$6,_xlfn.XLOOKUP('草稿-Questions'!AO$3,'Asteroid 整理'!$J$2:$P$2,'Asteroid 整理'!$J$3:$P$6),0)</f>
        <v>225000</v>
      </c>
      <c r="AP13" s="137" cm="1">
        <f t="array" ref="AP13">$AK13*_xlfn.XLOOKUP($AJ13,'Asteroid 整理'!$A$3:$A$6,_xlfn.XLOOKUP('草稿-Questions'!AP$3,'Asteroid 整理'!$J$2:$P$2,'Asteroid 整理'!$J$3:$P$6),0)</f>
        <v>0</v>
      </c>
      <c r="AQ13" s="137" cm="1">
        <f t="array" ref="AQ13">$AK13*_xlfn.XLOOKUP($AJ13,'Asteroid 整理'!$A$3:$A$6,_xlfn.XLOOKUP('草稿-Questions'!AQ$3,'Asteroid 整理'!$J$2:$P$2,'Asteroid 整理'!$J$3:$P$6),0)</f>
        <v>0</v>
      </c>
      <c r="AR13" s="137" cm="1">
        <f t="array" ref="AR13">$AK13*_xlfn.XLOOKUP($AJ13,'Asteroid 整理'!$A$3:$A$6,_xlfn.XLOOKUP('草稿-Questions'!AR$3,'Asteroid 整理'!$J$2:$P$2,'Asteroid 整理'!$J$3:$P$6),0)</f>
        <v>0</v>
      </c>
      <c r="AT13" s="160">
        <f t="shared" si="10"/>
        <v>90</v>
      </c>
      <c r="AU13" s="137" t="str">
        <f>_xlfn.XLOOKUP(Case!N224,'Asteroid 整理'!$R$3:$R$137,'Asteroid 整理'!$V$3:$V$137)</f>
        <v>Kernite</v>
      </c>
      <c r="AV13" s="137" t="str">
        <f>_xlfn.XLOOKUP(Case!O224,'Asteroid 整理'!$R$3:$R$137,'Asteroid 整理'!$V$3:$V$137)</f>
        <v>Veldspar</v>
      </c>
      <c r="AW13" s="137" t="str">
        <f>_xlfn.XLOOKUP(Case!P224,'Asteroid 整理'!$R$3:$R$137,'Asteroid 整理'!$V$3:$V$137)</f>
        <v>Kernite</v>
      </c>
      <c r="AX13" s="137" t="str">
        <f>_xlfn.XLOOKUP(Case!Q224,'Asteroid 整理'!$R$3:$R$137,'Asteroid 整理'!$V$3:$V$137)</f>
        <v>Veldspar</v>
      </c>
      <c r="AY13" s="137" t="str">
        <f>_xlfn.XLOOKUP(Case!R224,'Asteroid 整理'!$R$3:$R$137,'Asteroid 整理'!$V$3:$V$137)</f>
        <v>Omber</v>
      </c>
      <c r="AZ13" s="137" t="str">
        <f>_xlfn.XLOOKUP(Case!S224,'Asteroid 整理'!$R$3:$R$137,'Asteroid 整理'!$V$3:$V$137)</f>
        <v>Scordite</v>
      </c>
      <c r="BA13" s="137" t="str">
        <f>_xlfn.XLOOKUP(Case!T224,'Asteroid 整理'!$R$3:$R$137,'Asteroid 整理'!$V$3:$V$137)</f>
        <v>Veldspar</v>
      </c>
      <c r="BB13" s="137" t="str">
        <f>_xlfn.XLOOKUP(Case!U224,'Asteroid 整理'!$R$3:$R$137,'Asteroid 整理'!$V$3:$V$137)</f>
        <v>Omber</v>
      </c>
      <c r="BC13" s="137" t="str">
        <f>_xlfn.XLOOKUP(Case!V224,'Asteroid 整理'!$R$3:$R$137,'Asteroid 整理'!$V$3:$V$137)</f>
        <v>Scordite</v>
      </c>
      <c r="BD13" s="137" t="str">
        <f>_xlfn.XLOOKUP(Case!W224,'Asteroid 整理'!$R$3:$R$137,'Asteroid 整理'!$V$3:$V$137)</f>
        <v>Omber</v>
      </c>
      <c r="BF13" s="160">
        <f t="shared" si="11"/>
        <v>90</v>
      </c>
      <c r="BG13" s="137">
        <f>AU36*_xlfn.XLOOKUP(AU59,'Asteroid 整理'!$A$11:$A$16,'Asteroid 整理'!$B$11:$B$16)</f>
        <v>6300</v>
      </c>
      <c r="BH13" s="137">
        <f>AV36*_xlfn.XLOOKUP(AV59,'Asteroid 整理'!$A$11:$A$16,'Asteroid 整理'!$B$11:$B$16)</f>
        <v>85</v>
      </c>
      <c r="BI13" s="137">
        <f>AW36*_xlfn.XLOOKUP(AW59,'Asteroid 整理'!$A$11:$A$16,'Asteroid 整理'!$B$11:$B$16)</f>
        <v>1800</v>
      </c>
      <c r="BJ13" s="137">
        <f>AX36*_xlfn.XLOOKUP(AX59,'Asteroid 整理'!$A$11:$A$16,'Asteroid 整理'!$B$11:$B$16)</f>
        <v>255</v>
      </c>
      <c r="BK13" s="137">
        <f>AY36*_xlfn.XLOOKUP(AY59,'Asteroid 整理'!$A$11:$A$16,'Asteroid 整理'!$B$11:$B$16)</f>
        <v>2850</v>
      </c>
      <c r="BL13" s="137">
        <f>AZ36*_xlfn.XLOOKUP(AZ59,'Asteroid 整理'!$A$11:$A$16,'Asteroid 整理'!$B$11:$B$16)</f>
        <v>675</v>
      </c>
      <c r="BM13" s="137">
        <f>BA36*_xlfn.XLOOKUP(BA59,'Asteroid 整理'!$A$11:$A$16,'Asteroid 整理'!$B$11:$B$16)</f>
        <v>425</v>
      </c>
      <c r="BN13" s="137">
        <f>BB36*_xlfn.XLOOKUP(BB59,'Asteroid 整理'!$A$11:$A$16,'Asteroid 整理'!$B$11:$B$16)</f>
        <v>1710</v>
      </c>
      <c r="BO13" s="137">
        <f>BC36*_xlfn.XLOOKUP(BC59,'Asteroid 整理'!$A$11:$A$16,'Asteroid 整理'!$B$11:$B$16)</f>
        <v>337.5</v>
      </c>
      <c r="BP13" s="137">
        <f>BD36*_xlfn.XLOOKUP(BD59,'Asteroid 整理'!$A$11:$A$16,'Asteroid 整理'!$B$11:$B$16)</f>
        <v>570</v>
      </c>
      <c r="BQ13" s="137">
        <f t="shared" si="12"/>
        <v>15007.5</v>
      </c>
      <c r="BS13" s="160">
        <f t="shared" ref="BS13" si="52">BS12+1</f>
        <v>90</v>
      </c>
      <c r="BT13" s="137">
        <f t="shared" ref="BT13:BW13" si="53">SUMIFS($BG36:$BP36,$AU13:$BD13,BT$3)</f>
        <v>765</v>
      </c>
      <c r="BU13" s="137">
        <f t="shared" si="53"/>
        <v>1012.5</v>
      </c>
      <c r="BV13" s="137">
        <f t="shared" si="53"/>
        <v>5130</v>
      </c>
      <c r="BW13" s="137">
        <f t="shared" si="53"/>
        <v>8100</v>
      </c>
      <c r="BY13" s="160">
        <f t="shared" si="15"/>
        <v>90</v>
      </c>
      <c r="BZ13" s="137">
        <f t="shared" si="16"/>
        <v>4072500</v>
      </c>
      <c r="CA13" s="137">
        <f t="shared" si="2"/>
        <v>1377000</v>
      </c>
      <c r="CB13" s="137">
        <f t="shared" si="2"/>
        <v>405000</v>
      </c>
      <c r="CC13" s="137">
        <f t="shared" si="2"/>
        <v>1451250</v>
      </c>
      <c r="CD13" s="137">
        <f t="shared" si="2"/>
        <v>0</v>
      </c>
      <c r="CE13" s="137">
        <f t="shared" si="2"/>
        <v>0</v>
      </c>
      <c r="CF13" s="137">
        <f t="shared" si="2"/>
        <v>0</v>
      </c>
      <c r="CH13" s="137" t="s">
        <v>352</v>
      </c>
      <c r="CQ13" s="188" t="s">
        <v>104</v>
      </c>
      <c r="CR13" s="137" t="str">
        <f>_xlfn.XLOOKUP($CQ13,'Asteroid 整理'!$R$3:$R$137,'Asteroid 整理'!$V$3:$V$137)</f>
        <v>Omber</v>
      </c>
      <c r="CS13" s="137">
        <v>2000</v>
      </c>
      <c r="CT13" s="137">
        <f>_xlfn.XLOOKUP('草稿-Questions'!CR13,'Asteroid 整理'!$A$3:$A$6,'Asteroid 整理'!$B$3:$B$6)</f>
        <v>0.6</v>
      </c>
      <c r="CU13" s="137">
        <f>_xlfn.XLOOKUP($CQ13,'Asteroid 整理'!$R$3:$R$137,'Asteroid 整理'!$X$3:$X$137)</f>
        <v>1200</v>
      </c>
      <c r="CV13" s="137" cm="1">
        <f t="array" ref="CV13">$CU13*_xlfn.XLOOKUP($CR13,$CH$4:$CH$7,_xlfn.XLOOKUP(CV$3,$CI$3:$CO$3,$CI$4:$CO$7))</f>
        <v>0</v>
      </c>
      <c r="CW13" s="137" cm="1">
        <f t="array" ref="CW13">$CU13*_xlfn.XLOOKUP($CR13,$CH$4:$CH$7,_xlfn.XLOOKUP(CW$3,$CI$3:$CO$3,$CI$4:$CO$7))</f>
        <v>180000</v>
      </c>
      <c r="CX13" s="137" cm="1">
        <f t="array" ref="CX13">$CU13*_xlfn.XLOOKUP($CR13,$CH$4:$CH$7,_xlfn.XLOOKUP(CX$3,$CI$3:$CO$3,$CI$4:$CO$7))</f>
        <v>0</v>
      </c>
      <c r="CY13" s="137" cm="1">
        <f t="array" ref="CY13">$CU13*_xlfn.XLOOKUP($CR13,$CH$4:$CH$7,_xlfn.XLOOKUP(CY$3,$CI$3:$CO$3,$CI$4:$CO$7))</f>
        <v>150000</v>
      </c>
      <c r="CZ13" s="137" cm="1">
        <f t="array" ref="CZ13">$CU13*_xlfn.XLOOKUP($CR13,$CH$4:$CH$7,_xlfn.XLOOKUP(CZ$3,$CI$3:$CO$3,$CI$4:$CO$7))</f>
        <v>0</v>
      </c>
      <c r="DA13" s="137" cm="1">
        <f t="array" ref="DA13">$CU13*_xlfn.XLOOKUP($CR13,$CH$4:$CH$7,_xlfn.XLOOKUP(DA$3,$CI$3:$CO$3,$CI$4:$CO$7))</f>
        <v>0</v>
      </c>
      <c r="DB13" s="137" cm="1">
        <f t="array" ref="DB13">$CU13*_xlfn.XLOOKUP($CR13,$CH$4:$CH$7,_xlfn.XLOOKUP(DB$3,$CI$3:$CO$3,$CI$4:$CO$7))</f>
        <v>0</v>
      </c>
      <c r="DC13" s="137">
        <f t="shared" si="3"/>
        <v>70761600</v>
      </c>
      <c r="DE13" s="199">
        <v>101</v>
      </c>
      <c r="DF13" s="196"/>
      <c r="DG13" s="137">
        <f>_xlfn.XLOOKUP(DG$7,Case!$I$255:$L$255,Case!$I259:$L259)</f>
        <v>0</v>
      </c>
      <c r="DH13" s="137">
        <f>_xlfn.XLOOKUP(DH$7,Case!$I$255:$L$255,Case!$I259:$L259)</f>
        <v>0</v>
      </c>
      <c r="DI13" s="137">
        <f>_xlfn.XLOOKUP(DI$7,Case!$I$255:$L$255,Case!$I259:$L259)</f>
        <v>0</v>
      </c>
      <c r="DJ13" s="137">
        <f>_xlfn.XLOOKUP(DJ$7,Case!$I$255:$L$255,Case!$I259:$L259)</f>
        <v>0</v>
      </c>
      <c r="DK13" s="137">
        <f>_xlfn.XLOOKUP(DK$7,Case!$I$255:$L$255,Case!$I259:$L259)</f>
        <v>0</v>
      </c>
      <c r="DL13" s="137">
        <f>_xlfn.XLOOKUP(DL$7,Case!$I$255:$L$255,Case!$I259:$L259)</f>
        <v>4</v>
      </c>
      <c r="DM13" s="137">
        <f>_xlfn.XLOOKUP(DM$7,Case!$I$255:$L$255,Case!$I259:$L259)</f>
        <v>4</v>
      </c>
      <c r="DN13" s="137">
        <f>_xlfn.XLOOKUP(DN$7,Case!$I$255:$L$255,Case!$I259:$L259)</f>
        <v>4</v>
      </c>
      <c r="DO13" s="137">
        <f>_xlfn.XLOOKUP(DO$7,Case!$I$255:$L$255,Case!$I259:$L259)</f>
        <v>4</v>
      </c>
      <c r="DP13" s="137">
        <f>_xlfn.XLOOKUP(DP$7,Case!$I$255:$L$255,Case!$I259:$L259)</f>
        <v>4</v>
      </c>
      <c r="DQ13" s="137">
        <f>_xlfn.XLOOKUP(DQ$7,Case!$I$255:$L$255,Case!$I259:$L259)</f>
        <v>4</v>
      </c>
      <c r="DR13" s="137">
        <f>_xlfn.XLOOKUP(DR$7,Case!$I$255:$L$255,Case!$I259:$L259)</f>
        <v>4</v>
      </c>
      <c r="DT13" s="160">
        <f t="shared" si="28"/>
        <v>109</v>
      </c>
      <c r="DU13" s="137">
        <f t="shared" si="17"/>
        <v>2250</v>
      </c>
      <c r="DV13" s="137">
        <f>MIN(DH$8*DH44,27500-SUM($DU13:DU13))</f>
        <v>1800</v>
      </c>
      <c r="DW13" s="137">
        <f>MIN(DI$8*DI44,27500-SUM($DU13:DV13))</f>
        <v>1350</v>
      </c>
      <c r="DX13" s="137">
        <f>MIN(DJ$8*DJ44,27500-SUM($DU13:DW13))</f>
        <v>900</v>
      </c>
      <c r="DY13" s="137">
        <f>MIN(DK$8*DK44,27500-SUM($DU13:DX13))</f>
        <v>450</v>
      </c>
      <c r="DZ13" s="137">
        <f>MIN(DL$8*DL44,27500-SUM($DU13:DY13))</f>
        <v>6720</v>
      </c>
      <c r="EA13" s="137">
        <f>MIN(DM$8*DM44,27500-SUM($DU13:DZ13))</f>
        <v>5760</v>
      </c>
      <c r="EB13" s="137">
        <f>MIN(DN$8*DN44,27500-SUM($DU13:EA13))</f>
        <v>4800</v>
      </c>
      <c r="EC13" s="137">
        <f>MIN(DO$8*DO44,27500-SUM($DU13:EB13))</f>
        <v>3470</v>
      </c>
      <c r="ED13" s="137">
        <f>MIN(DP$8*DP44,27500-SUM($DU13:EC13))</f>
        <v>0</v>
      </c>
      <c r="EE13" s="137">
        <f>MIN(DQ$8*DQ44,27500-SUM($DU13:ED13))</f>
        <v>0</v>
      </c>
      <c r="EF13" s="137">
        <f>MIN(DR$8*DR44,27500-SUM($DU13:EE13))</f>
        <v>0</v>
      </c>
      <c r="EG13" s="137">
        <f t="shared" si="29"/>
        <v>27500</v>
      </c>
      <c r="EH13" s="137">
        <f t="shared" si="30"/>
        <v>1406193500</v>
      </c>
      <c r="EI13" s="137">
        <f t="shared" si="18"/>
        <v>41</v>
      </c>
      <c r="EK13" s="160">
        <f t="shared" si="19"/>
        <v>130</v>
      </c>
      <c r="EL13" s="183" t="s">
        <v>32</v>
      </c>
      <c r="EM13" s="184" t="s">
        <v>33</v>
      </c>
      <c r="EN13" s="186" t="s">
        <v>35</v>
      </c>
      <c r="EO13" s="183" t="s">
        <v>32</v>
      </c>
      <c r="EP13" s="186" t="s">
        <v>35</v>
      </c>
      <c r="EQ13" s="184" t="s">
        <v>33</v>
      </c>
      <c r="ER13" s="185" t="s">
        <v>34</v>
      </c>
      <c r="ES13" s="185" t="s">
        <v>34</v>
      </c>
      <c r="ET13" s="186" t="s">
        <v>35</v>
      </c>
      <c r="EU13" s="184" t="s">
        <v>33</v>
      </c>
      <c r="EV13" s="183" t="s">
        <v>32</v>
      </c>
      <c r="EW13" s="184" t="s">
        <v>33</v>
      </c>
      <c r="EX13" s="186" t="s">
        <v>35</v>
      </c>
      <c r="EY13" s="186" t="s">
        <v>35</v>
      </c>
      <c r="EZ13" s="185" t="s">
        <v>34</v>
      </c>
      <c r="FA13" s="184" t="s">
        <v>33</v>
      </c>
      <c r="FB13" s="186" t="s">
        <v>35</v>
      </c>
      <c r="FC13" s="183" t="s">
        <v>32</v>
      </c>
      <c r="FD13" s="186" t="s">
        <v>35</v>
      </c>
      <c r="FE13" s="186" t="s">
        <v>35</v>
      </c>
      <c r="FF13" s="186" t="s">
        <v>35</v>
      </c>
      <c r="FG13" s="183" t="s">
        <v>32</v>
      </c>
      <c r="FH13" s="186" t="s">
        <v>35</v>
      </c>
      <c r="FI13" s="186" t="s">
        <v>35</v>
      </c>
      <c r="FJ13" s="184" t="s">
        <v>33</v>
      </c>
      <c r="FK13" s="184" t="s">
        <v>33</v>
      </c>
      <c r="FL13" s="183" t="s">
        <v>32</v>
      </c>
      <c r="FM13" s="186" t="s">
        <v>35</v>
      </c>
      <c r="FN13" s="184" t="s">
        <v>33</v>
      </c>
      <c r="FO13" s="183" t="s">
        <v>32</v>
      </c>
      <c r="FP13" s="186" t="s">
        <v>35</v>
      </c>
      <c r="FQ13" s="186" t="s">
        <v>35</v>
      </c>
      <c r="FR13" s="186" t="s">
        <v>35</v>
      </c>
      <c r="FS13" s="184" t="s">
        <v>33</v>
      </c>
      <c r="FT13" s="186" t="s">
        <v>35</v>
      </c>
      <c r="FU13" s="183" t="s">
        <v>32</v>
      </c>
      <c r="FV13" s="183" t="s">
        <v>32</v>
      </c>
      <c r="FW13" s="183" t="s">
        <v>32</v>
      </c>
      <c r="FX13" s="183" t="s">
        <v>32</v>
      </c>
      <c r="FY13" s="185" t="s">
        <v>34</v>
      </c>
      <c r="FZ13" s="183" t="s">
        <v>32</v>
      </c>
      <c r="GA13" s="186" t="s">
        <v>35</v>
      </c>
      <c r="GB13" s="183" t="s">
        <v>32</v>
      </c>
      <c r="GC13" s="185" t="s">
        <v>34</v>
      </c>
      <c r="GD13" s="183" t="s">
        <v>32</v>
      </c>
      <c r="GE13" s="185" t="s">
        <v>34</v>
      </c>
      <c r="GF13" s="186" t="s">
        <v>35</v>
      </c>
      <c r="GG13" s="185" t="s">
        <v>34</v>
      </c>
      <c r="GH13" s="184" t="s">
        <v>33</v>
      </c>
      <c r="GI13" s="184" t="s">
        <v>33</v>
      </c>
      <c r="GK13" s="160">
        <f t="shared" si="20"/>
        <v>130</v>
      </c>
      <c r="GL13" s="137">
        <f>SUMIFS(Case!$N307:$BK307,'草稿-Questions'!$EL13:$GI13,'草稿-Questions'!GL$3)*1000</f>
        <v>54000</v>
      </c>
      <c r="GM13" s="137">
        <f>SUMIFS(Case!$N307:$BK307,'草稿-Questions'!$EL13:$GI13,'草稿-Questions'!GM$3)*1000</f>
        <v>41000</v>
      </c>
      <c r="GN13" s="137">
        <f>SUMIFS(Case!$N307:$BK307,'草稿-Questions'!$EL13:$GI13,'草稿-Questions'!GN$3)*1000</f>
        <v>31000</v>
      </c>
      <c r="GO13" s="137">
        <f>SUMIFS(Case!$N307:$BK307,'草稿-Questions'!$EL13:$GI13,'草稿-Questions'!GO$3)*1000</f>
        <v>70000</v>
      </c>
      <c r="GQ13" s="160">
        <f t="shared" si="21"/>
        <v>130</v>
      </c>
      <c r="GR13" s="137">
        <f t="shared" ref="GR13:GX13" si="54">SUMPRODUCT($GL46:$GO46,_xlfn.XLOOKUP(GR$3,$GK$70:$GK$76,$GL$70:$GO$76))</f>
        <v>26362500</v>
      </c>
      <c r="GS13" s="137">
        <f t="shared" si="54"/>
        <v>6156000</v>
      </c>
      <c r="GT13" s="137">
        <f t="shared" si="54"/>
        <v>3990000</v>
      </c>
      <c r="GU13" s="137">
        <f t="shared" si="54"/>
        <v>10188750</v>
      </c>
      <c r="GV13" s="137">
        <f t="shared" si="54"/>
        <v>0</v>
      </c>
      <c r="GW13" s="137">
        <f t="shared" si="54"/>
        <v>0</v>
      </c>
      <c r="GX13" s="137">
        <f t="shared" si="54"/>
        <v>0</v>
      </c>
      <c r="GZ13" s="160">
        <f t="shared" si="23"/>
        <v>130</v>
      </c>
      <c r="HA13" s="137">
        <f t="shared" si="24"/>
        <v>329</v>
      </c>
      <c r="HB13" s="137">
        <f t="shared" si="25"/>
        <v>1</v>
      </c>
    </row>
    <row r="14" spans="1:210" ht="16.5" thickBot="1">
      <c r="A14" s="155">
        <f t="shared" si="32"/>
        <v>11</v>
      </c>
      <c r="B14" s="156">
        <f>_xlfn.XLOOKUP(Case!G84,'Spaceship 整理'!$A$2:$A$6,'Spaceship 整理'!$C$2:$C$6)</f>
        <v>24000</v>
      </c>
      <c r="D14" s="157">
        <f t="shared" si="5"/>
        <v>31</v>
      </c>
      <c r="E14" s="137" cm="1">
        <f t="array" ref="E14">_xlfn.XLOOKUP(Case!$G117,'Spaceship 整理'!$A$2:$A$6,_xlfn.XLOOKUP('草稿-Questions'!E$3,'Spaceship 整理'!$C$1:$I$1,'Spaceship 整理'!$C$2:$I$6))</f>
        <v>24000</v>
      </c>
      <c r="F14" s="137" cm="1">
        <f t="array" ref="F14">_xlfn.XLOOKUP(Case!$G117,'Spaceship 整理'!$A$2:$A$6,_xlfn.XLOOKUP('草稿-Questions'!F$3,'Spaceship 整理'!$C$1:$I$1,'Spaceship 整理'!$C$2:$I$6))</f>
        <v>4500</v>
      </c>
      <c r="G14" s="137" cm="1">
        <f t="array" ref="G14">_xlfn.XLOOKUP(Case!$G117,'Spaceship 整理'!$A$2:$A$6,_xlfn.XLOOKUP('草稿-Questions'!G$3,'Spaceship 整理'!$C$1:$I$1,'Spaceship 整理'!$C$2:$I$6))</f>
        <v>1875</v>
      </c>
      <c r="H14" s="137" cm="1">
        <f t="array" ref="H14">_xlfn.XLOOKUP(Case!$G117,'Spaceship 整理'!$A$2:$A$6,_xlfn.XLOOKUP('草稿-Questions'!H$3,'Spaceship 整理'!$C$1:$I$1,'Spaceship 整理'!$C$2:$I$6))</f>
        <v>375</v>
      </c>
      <c r="I14" s="137" cm="1">
        <f t="array" ref="I14">_xlfn.XLOOKUP(Case!$G117,'Spaceship 整理'!$A$2:$A$6,_xlfn.XLOOKUP('草稿-Questions'!I$3,'Spaceship 整理'!$C$1:$I$1,'Spaceship 整理'!$C$2:$I$6))</f>
        <v>0</v>
      </c>
      <c r="J14" s="137" cm="1">
        <f t="array" ref="J14">_xlfn.XLOOKUP(Case!$G117,'Spaceship 整理'!$A$2:$A$6,_xlfn.XLOOKUP('草稿-Questions'!J$3,'Spaceship 整理'!$C$1:$I$1,'Spaceship 整理'!$C$2:$I$6))</f>
        <v>0</v>
      </c>
      <c r="K14" s="137" cm="1">
        <f t="array" ref="K14">_xlfn.XLOOKUP(Case!$G117,'Spaceship 整理'!$A$2:$A$6,_xlfn.XLOOKUP('草稿-Questions'!K$3,'Spaceship 整理'!$C$1:$I$1,'Spaceship 整理'!$C$2:$I$6))</f>
        <v>0</v>
      </c>
      <c r="M14" s="169"/>
      <c r="N14" s="159" t="s">
        <v>17</v>
      </c>
      <c r="O14" s="169"/>
      <c r="P14" s="169"/>
      <c r="Q14" s="164" t="s">
        <v>21</v>
      </c>
      <c r="S14" s="157">
        <f t="shared" si="6"/>
        <v>51</v>
      </c>
      <c r="T14" s="137">
        <f>SUMIFS(Case!$I153:$M153,'草稿-Questions'!$M14:$Q14,'草稿-Questions'!T$3)</f>
        <v>1</v>
      </c>
      <c r="U14" s="137">
        <f>SUMIFS(Case!$I153:$M153,'草稿-Questions'!$M14:$Q14,'草稿-Questions'!U$3)</f>
        <v>0</v>
      </c>
      <c r="V14" s="137">
        <f>SUMIFS(Case!$I153:$M153,'草稿-Questions'!$M14:$Q14,'草稿-Questions'!V$3)</f>
        <v>7</v>
      </c>
      <c r="W14" s="137">
        <f>SUMIFS(Case!$I153:$M153,'草稿-Questions'!$M14:$Q14,'草稿-Questions'!W$3)</f>
        <v>0</v>
      </c>
      <c r="X14" s="137">
        <f>SUMIFS(Case!$I153:$M153,'草稿-Questions'!$M14:$Q14,'草稿-Questions'!X$3)</f>
        <v>0</v>
      </c>
      <c r="Z14" s="157">
        <f t="shared" si="7"/>
        <v>51</v>
      </c>
      <c r="AA14" s="137">
        <f t="shared" si="8"/>
        <v>3804000</v>
      </c>
      <c r="AB14" s="137">
        <f t="shared" si="0"/>
        <v>1264500</v>
      </c>
      <c r="AC14" s="137">
        <f t="shared" si="0"/>
        <v>253875</v>
      </c>
      <c r="AD14" s="137">
        <f t="shared" si="0"/>
        <v>70375</v>
      </c>
      <c r="AE14" s="137">
        <f t="shared" si="0"/>
        <v>10500</v>
      </c>
      <c r="AF14" s="137">
        <f t="shared" si="0"/>
        <v>2450</v>
      </c>
      <c r="AG14" s="137">
        <f t="shared" si="0"/>
        <v>980</v>
      </c>
      <c r="AI14" s="160">
        <f t="shared" si="9"/>
        <v>71</v>
      </c>
      <c r="AJ14" s="137" t="str" cm="1">
        <f t="array" ref="AJ14">_xlfn.XLOOKUP(Case!$G187,'Asteroid 整理'!$R$3:$R$137,_xlfn.XLOOKUP('草稿-Questions'!AJ$3,'Asteroid 整理'!$R$2:$W$2,'Asteroid 整理'!$R$3:$W$137))</f>
        <v>无</v>
      </c>
      <c r="AK14" s="137" cm="1">
        <f t="array" ref="AK14">_xlfn.XLOOKUP(Case!$G187,'Asteroid 整理'!$R$3:$R$137,_xlfn.XLOOKUP('草稿-Questions'!AK$3,'Asteroid 整理'!$R$2:$X$2,'Asteroid 整理'!$R$3:$X$137))</f>
        <v>0</v>
      </c>
      <c r="AL14" s="137" cm="1">
        <f t="array" ref="AL14">$AK14*_xlfn.XLOOKUP($AJ14,'Asteroid 整理'!$A$3:$A$6,_xlfn.XLOOKUP('草稿-Questions'!AL$3,'Asteroid 整理'!$J$2:$P$2,'Asteroid 整理'!$J$3:$P$6),0)</f>
        <v>0</v>
      </c>
      <c r="AM14" s="137" cm="1">
        <f t="array" ref="AM14">$AK14*_xlfn.XLOOKUP($AJ14,'Asteroid 整理'!$A$3:$A$6,_xlfn.XLOOKUP('草稿-Questions'!AM$3,'Asteroid 整理'!$J$2:$P$2,'Asteroid 整理'!$J$3:$P$6),0)</f>
        <v>0</v>
      </c>
      <c r="AN14" s="137" cm="1">
        <f t="array" ref="AN14">$AK14*_xlfn.XLOOKUP($AJ14,'Asteroid 整理'!$A$3:$A$6,_xlfn.XLOOKUP('草稿-Questions'!AN$3,'Asteroid 整理'!$J$2:$P$2,'Asteroid 整理'!$J$3:$P$6),0)</f>
        <v>0</v>
      </c>
      <c r="AO14" s="137" cm="1">
        <f t="array" ref="AO14">$AK14*_xlfn.XLOOKUP($AJ14,'Asteroid 整理'!$A$3:$A$6,_xlfn.XLOOKUP('草稿-Questions'!AO$3,'Asteroid 整理'!$J$2:$P$2,'Asteroid 整理'!$J$3:$P$6),0)</f>
        <v>0</v>
      </c>
      <c r="AP14" s="137" cm="1">
        <f t="array" ref="AP14">$AK14*_xlfn.XLOOKUP($AJ14,'Asteroid 整理'!$A$3:$A$6,_xlfn.XLOOKUP('草稿-Questions'!AP$3,'Asteroid 整理'!$J$2:$P$2,'Asteroid 整理'!$J$3:$P$6),0)</f>
        <v>0</v>
      </c>
      <c r="AQ14" s="137" cm="1">
        <f t="array" ref="AQ14">$AK14*_xlfn.XLOOKUP($AJ14,'Asteroid 整理'!$A$3:$A$6,_xlfn.XLOOKUP('草稿-Questions'!AQ$3,'Asteroid 整理'!$J$2:$P$2,'Asteroid 整理'!$J$3:$P$6),0)</f>
        <v>0</v>
      </c>
      <c r="AR14" s="137" cm="1">
        <f t="array" ref="AR14">$AK14*_xlfn.XLOOKUP($AJ14,'Asteroid 整理'!$A$3:$A$6,_xlfn.XLOOKUP('草稿-Questions'!AR$3,'Asteroid 整理'!$J$2:$P$2,'Asteroid 整理'!$J$3:$P$6),0)</f>
        <v>0</v>
      </c>
      <c r="AT14" s="160">
        <f t="shared" si="10"/>
        <v>91</v>
      </c>
      <c r="AU14" s="137" t="str">
        <f>_xlfn.XLOOKUP(Case!N225,'Asteroid 整理'!$R$3:$R$137,'Asteroid 整理'!$V$3:$V$137)</f>
        <v>Kernite</v>
      </c>
      <c r="AV14" s="137" t="str">
        <f>_xlfn.XLOOKUP(Case!O225,'Asteroid 整理'!$R$3:$R$137,'Asteroid 整理'!$V$3:$V$137)</f>
        <v>Omber</v>
      </c>
      <c r="AW14" s="137" t="str">
        <f>_xlfn.XLOOKUP(Case!P225,'Asteroid 整理'!$R$3:$R$137,'Asteroid 整理'!$V$3:$V$137)</f>
        <v>Veldspar</v>
      </c>
      <c r="AX14" s="137" t="str">
        <f>_xlfn.XLOOKUP(Case!Q225,'Asteroid 整理'!$R$3:$R$137,'Asteroid 整理'!$V$3:$V$137)</f>
        <v>Veldspar</v>
      </c>
      <c r="AY14" s="137" t="str">
        <f>_xlfn.XLOOKUP(Case!R225,'Asteroid 整理'!$R$3:$R$137,'Asteroid 整理'!$V$3:$V$137)</f>
        <v>Omber</v>
      </c>
      <c r="AZ14" s="137" t="str">
        <f>_xlfn.XLOOKUP(Case!S225,'Asteroid 整理'!$R$3:$R$137,'Asteroid 整理'!$V$3:$V$137)</f>
        <v>Veldspar</v>
      </c>
      <c r="BA14" s="137" t="str">
        <f>_xlfn.XLOOKUP(Case!T225,'Asteroid 整理'!$R$3:$R$137,'Asteroid 整理'!$V$3:$V$137)</f>
        <v>Kernite</v>
      </c>
      <c r="BB14" s="137" t="str">
        <f>_xlfn.XLOOKUP(Case!U225,'Asteroid 整理'!$R$3:$R$137,'Asteroid 整理'!$V$3:$V$137)</f>
        <v>Scordite</v>
      </c>
      <c r="BC14" s="137" t="str">
        <f>_xlfn.XLOOKUP(Case!V225,'Asteroid 整理'!$R$3:$R$137,'Asteroid 整理'!$V$3:$V$137)</f>
        <v>Omber</v>
      </c>
      <c r="BD14" s="137" t="str">
        <f>_xlfn.XLOOKUP(Case!W225,'Asteroid 整理'!$R$3:$R$137,'Asteroid 整理'!$V$3:$V$137)</f>
        <v>Scordite</v>
      </c>
      <c r="BF14" s="160">
        <f t="shared" si="11"/>
        <v>91</v>
      </c>
      <c r="BG14" s="137">
        <f>AU37*_xlfn.XLOOKUP(AU60,'Asteroid 整理'!$A$11:$A$16,'Asteroid 整理'!$B$11:$B$16)</f>
        <v>5100</v>
      </c>
      <c r="BH14" s="137">
        <f>AV37*_xlfn.XLOOKUP(AV60,'Asteroid 整理'!$A$11:$A$16,'Asteroid 整理'!$B$11:$B$16)</f>
        <v>570</v>
      </c>
      <c r="BI14" s="137">
        <f>AW37*_xlfn.XLOOKUP(AW60,'Asteroid 整理'!$A$11:$A$16,'Asteroid 整理'!$B$11:$B$16)</f>
        <v>300</v>
      </c>
      <c r="BJ14" s="137">
        <f>AX37*_xlfn.XLOOKUP(AX60,'Asteroid 整理'!$A$11:$A$16,'Asteroid 整理'!$B$11:$B$16)</f>
        <v>375</v>
      </c>
      <c r="BK14" s="137">
        <f>AY37*_xlfn.XLOOKUP(AY60,'Asteroid 整理'!$A$11:$A$16,'Asteroid 整理'!$B$11:$B$16)</f>
        <v>2850</v>
      </c>
      <c r="BL14" s="137">
        <f>AZ37*_xlfn.XLOOKUP(AZ60,'Asteroid 整理'!$A$11:$A$16,'Asteroid 整理'!$B$11:$B$16)</f>
        <v>150</v>
      </c>
      <c r="BM14" s="137">
        <f>BA37*_xlfn.XLOOKUP(BA60,'Asteroid 整理'!$A$11:$A$16,'Asteroid 整理'!$B$11:$B$16)</f>
        <v>3060</v>
      </c>
      <c r="BN14" s="137">
        <f>BB37*_xlfn.XLOOKUP(BB60,'Asteroid 整理'!$A$11:$A$16,'Asteroid 整理'!$B$11:$B$16)</f>
        <v>270</v>
      </c>
      <c r="BO14" s="137">
        <f>BC37*_xlfn.XLOOKUP(BC60,'Asteroid 整理'!$A$11:$A$16,'Asteroid 整理'!$B$11:$B$16)</f>
        <v>1710</v>
      </c>
      <c r="BP14" s="137">
        <f>BD37*_xlfn.XLOOKUP(BD60,'Asteroid 整理'!$A$11:$A$16,'Asteroid 整理'!$B$11:$B$16)</f>
        <v>135</v>
      </c>
      <c r="BQ14" s="137">
        <f t="shared" si="12"/>
        <v>14520</v>
      </c>
      <c r="BS14" s="160">
        <f t="shared" ref="BS14" si="55">BS13+1</f>
        <v>91</v>
      </c>
      <c r="BT14" s="137">
        <f t="shared" ref="BT14:BW14" si="56">SUMIFS($BG37:$BP37,$AU14:$BD14,BT$3)</f>
        <v>825</v>
      </c>
      <c r="BU14" s="137">
        <f t="shared" si="56"/>
        <v>405</v>
      </c>
      <c r="BV14" s="137">
        <f t="shared" si="56"/>
        <v>5130</v>
      </c>
      <c r="BW14" s="137">
        <f t="shared" si="56"/>
        <v>8160</v>
      </c>
      <c r="BY14" s="160">
        <f t="shared" si="15"/>
        <v>91</v>
      </c>
      <c r="BZ14" s="137">
        <f t="shared" si="16"/>
        <v>3705000</v>
      </c>
      <c r="CA14" s="137">
        <f t="shared" si="2"/>
        <v>1012500</v>
      </c>
      <c r="CB14" s="137">
        <f t="shared" si="2"/>
        <v>408000</v>
      </c>
      <c r="CC14" s="137">
        <f t="shared" si="2"/>
        <v>1457250</v>
      </c>
      <c r="CD14" s="137">
        <f t="shared" si="2"/>
        <v>0</v>
      </c>
      <c r="CE14" s="137">
        <f t="shared" si="2"/>
        <v>0</v>
      </c>
      <c r="CF14" s="137">
        <f t="shared" si="2"/>
        <v>0</v>
      </c>
      <c r="CQ14" s="188" t="s">
        <v>136</v>
      </c>
      <c r="CR14" s="137" t="str">
        <f>_xlfn.XLOOKUP($CQ14,'Asteroid 整理'!$R$3:$R$137,'Asteroid 整理'!$V$3:$V$137)</f>
        <v>Kernite</v>
      </c>
      <c r="CS14" s="137">
        <v>1000</v>
      </c>
      <c r="CT14" s="137">
        <f>_xlfn.XLOOKUP('草稿-Questions'!CR14,'Asteroid 整理'!$A$3:$A$6,'Asteroid 整理'!$B$3:$B$6)</f>
        <v>1.2</v>
      </c>
      <c r="CU14" s="137">
        <f>_xlfn.XLOOKUP($CQ14,'Asteroid 整理'!$R$3:$R$137,'Asteroid 整理'!$X$3:$X$137)</f>
        <v>1200</v>
      </c>
      <c r="CV14" s="137" cm="1">
        <f t="array" ref="CV14">$CU14*_xlfn.XLOOKUP($CR14,$CH$4:$CH$7,_xlfn.XLOOKUP(CV$3,$CI$3:$CO$3,$CI$4:$CO$7))</f>
        <v>0</v>
      </c>
      <c r="CW14" s="137" cm="1">
        <f t="array" ref="CW14">$CU14*_xlfn.XLOOKUP($CR14,$CH$4:$CH$7,_xlfn.XLOOKUP(CW$3,$CI$3:$CO$3,$CI$4:$CO$7))</f>
        <v>0</v>
      </c>
      <c r="CX14" s="137" cm="1">
        <f t="array" ref="CX14">$CU14*_xlfn.XLOOKUP($CR14,$CH$4:$CH$7,_xlfn.XLOOKUP(CX$3,$CI$3:$CO$3,$CI$4:$CO$7))</f>
        <v>60000</v>
      </c>
      <c r="CY14" s="137" cm="1">
        <f t="array" ref="CY14">$CU14*_xlfn.XLOOKUP($CR14,$CH$4:$CH$7,_xlfn.XLOOKUP(CY$3,$CI$3:$CO$3,$CI$4:$CO$7))</f>
        <v>120000</v>
      </c>
      <c r="CZ14" s="137" cm="1">
        <f t="array" ref="CZ14">$CU14*_xlfn.XLOOKUP($CR14,$CH$4:$CH$7,_xlfn.XLOOKUP(CZ$3,$CI$3:$CO$3,$CI$4:$CO$7))</f>
        <v>0</v>
      </c>
      <c r="DA14" s="137" cm="1">
        <f t="array" ref="DA14">$CU14*_xlfn.XLOOKUP($CR14,$CH$4:$CH$7,_xlfn.XLOOKUP(DA$3,$CI$3:$CO$3,$CI$4:$CO$7))</f>
        <v>0</v>
      </c>
      <c r="DB14" s="137" cm="1">
        <f t="array" ref="DB14">$CU14*_xlfn.XLOOKUP($CR14,$CH$4:$CH$7,_xlfn.XLOOKUP(DB$3,$CI$3:$CO$3,$CI$4:$CO$7))</f>
        <v>0</v>
      </c>
      <c r="DC14" s="137">
        <f t="shared" si="3"/>
        <v>58303200</v>
      </c>
      <c r="DE14" s="199">
        <f t="shared" ref="DE14:DE32" si="57">DE13+1</f>
        <v>102</v>
      </c>
      <c r="DF14" s="196"/>
      <c r="DG14" s="137">
        <f>_xlfn.XLOOKUP(DG$7,Case!$I$255:$L$255,Case!$I260:$L260)</f>
        <v>4</v>
      </c>
      <c r="DH14" s="137">
        <f>_xlfn.XLOOKUP(DH$7,Case!$I$255:$L$255,Case!$I260:$L260)</f>
        <v>4</v>
      </c>
      <c r="DI14" s="137">
        <f>_xlfn.XLOOKUP(DI$7,Case!$I$255:$L$255,Case!$I260:$L260)</f>
        <v>4</v>
      </c>
      <c r="DJ14" s="137">
        <f>_xlfn.XLOOKUP(DJ$7,Case!$I$255:$L$255,Case!$I260:$L260)</f>
        <v>4</v>
      </c>
      <c r="DK14" s="137">
        <f>_xlfn.XLOOKUP(DK$7,Case!$I$255:$L$255,Case!$I260:$L260)</f>
        <v>4</v>
      </c>
      <c r="DL14" s="137">
        <f>_xlfn.XLOOKUP(DL$7,Case!$I$255:$L$255,Case!$I260:$L260)</f>
        <v>3</v>
      </c>
      <c r="DM14" s="137">
        <f>_xlfn.XLOOKUP(DM$7,Case!$I$255:$L$255,Case!$I260:$L260)</f>
        <v>3</v>
      </c>
      <c r="DN14" s="137">
        <f>_xlfn.XLOOKUP(DN$7,Case!$I$255:$L$255,Case!$I260:$L260)</f>
        <v>3</v>
      </c>
      <c r="DO14" s="137">
        <f>_xlfn.XLOOKUP(DO$7,Case!$I$255:$L$255,Case!$I260:$L260)</f>
        <v>3</v>
      </c>
      <c r="DP14" s="137">
        <f>_xlfn.XLOOKUP(DP$7,Case!$I$255:$L$255,Case!$I260:$L260)</f>
        <v>3</v>
      </c>
      <c r="DQ14" s="137">
        <f>_xlfn.XLOOKUP(DQ$7,Case!$I$255:$L$255,Case!$I260:$L260)</f>
        <v>3</v>
      </c>
      <c r="DR14" s="137">
        <f>_xlfn.XLOOKUP(DR$7,Case!$I$255:$L$255,Case!$I260:$L260)</f>
        <v>3</v>
      </c>
      <c r="DT14" s="160">
        <f t="shared" si="28"/>
        <v>110</v>
      </c>
      <c r="DU14" s="137">
        <f t="shared" si="17"/>
        <v>2850</v>
      </c>
      <c r="DV14" s="137">
        <f>MIN(DH$8*DH45,27500-SUM($DU14:DU14))</f>
        <v>2280</v>
      </c>
      <c r="DW14" s="137">
        <f>MIN(DI$8*DI45,27500-SUM($DU14:DV14))</f>
        <v>1710</v>
      </c>
      <c r="DX14" s="137">
        <f>MIN(DJ$8*DJ45,27500-SUM($DU14:DW14))</f>
        <v>1140</v>
      </c>
      <c r="DY14" s="137">
        <f>MIN(DK$8*DK45,27500-SUM($DU14:DX14))</f>
        <v>570</v>
      </c>
      <c r="DZ14" s="137">
        <f>MIN(DL$8*DL45,27500-SUM($DU14:DY14))</f>
        <v>6300</v>
      </c>
      <c r="EA14" s="137">
        <f>MIN(DM$8*DM45,27500-SUM($DU14:DZ14))</f>
        <v>5400</v>
      </c>
      <c r="EB14" s="137">
        <f>MIN(DN$8*DN45,27500-SUM($DU14:EA14))</f>
        <v>4500</v>
      </c>
      <c r="EC14" s="137">
        <f>MIN(DO$8*DO45,27500-SUM($DU14:EB14))</f>
        <v>2750</v>
      </c>
      <c r="ED14" s="137">
        <f>MIN(DP$8*DP45,27500-SUM($DU14:EC14))</f>
        <v>0</v>
      </c>
      <c r="EE14" s="137">
        <f>MIN(DQ$8*DQ45,27500-SUM($DU14:ED14))</f>
        <v>0</v>
      </c>
      <c r="EF14" s="137">
        <f>MIN(DR$8*DR45,27500-SUM($DU14:EE14))</f>
        <v>0</v>
      </c>
      <c r="EG14" s="137">
        <f t="shared" si="29"/>
        <v>27500</v>
      </c>
      <c r="EH14" s="137">
        <f t="shared" si="30"/>
        <v>1424881100</v>
      </c>
      <c r="EI14" s="137">
        <f t="shared" si="18"/>
        <v>41</v>
      </c>
      <c r="EK14" s="160">
        <f t="shared" si="19"/>
        <v>131</v>
      </c>
      <c r="EL14" s="183" t="s">
        <v>32</v>
      </c>
      <c r="EM14" s="185" t="s">
        <v>34</v>
      </c>
      <c r="EN14" s="183" t="s">
        <v>32</v>
      </c>
      <c r="EO14" s="184" t="s">
        <v>33</v>
      </c>
      <c r="EP14" s="185" t="s">
        <v>34</v>
      </c>
      <c r="EQ14" s="186" t="s">
        <v>35</v>
      </c>
      <c r="ER14" s="183" t="s">
        <v>32</v>
      </c>
      <c r="ES14" s="184" t="s">
        <v>33</v>
      </c>
      <c r="ET14" s="183" t="s">
        <v>32</v>
      </c>
      <c r="EU14" s="186" t="s">
        <v>35</v>
      </c>
      <c r="EV14" s="183" t="s">
        <v>32</v>
      </c>
      <c r="EW14" s="186" t="s">
        <v>35</v>
      </c>
      <c r="EX14" s="184" t="s">
        <v>33</v>
      </c>
      <c r="EY14" s="185" t="s">
        <v>34</v>
      </c>
      <c r="EZ14" s="185" t="s">
        <v>34</v>
      </c>
      <c r="FA14" s="185" t="s">
        <v>34</v>
      </c>
      <c r="FB14" s="186" t="s">
        <v>35</v>
      </c>
      <c r="FC14" s="186" t="s">
        <v>35</v>
      </c>
      <c r="FD14" s="185" t="s">
        <v>34</v>
      </c>
      <c r="FE14" s="184" t="s">
        <v>33</v>
      </c>
      <c r="FF14" s="185" t="s">
        <v>34</v>
      </c>
      <c r="FG14" s="185" t="s">
        <v>34</v>
      </c>
      <c r="FH14" s="184" t="s">
        <v>33</v>
      </c>
      <c r="FI14" s="183" t="s">
        <v>32</v>
      </c>
      <c r="FJ14" s="185" t="s">
        <v>34</v>
      </c>
      <c r="FK14" s="183" t="s">
        <v>32</v>
      </c>
      <c r="FL14" s="185" t="s">
        <v>34</v>
      </c>
      <c r="FM14" s="186" t="s">
        <v>35</v>
      </c>
      <c r="FN14" s="184" t="s">
        <v>33</v>
      </c>
      <c r="FO14" s="183" t="s">
        <v>32</v>
      </c>
      <c r="FP14" s="184" t="s">
        <v>33</v>
      </c>
      <c r="FQ14" s="185" t="s">
        <v>34</v>
      </c>
      <c r="FR14" s="185" t="s">
        <v>34</v>
      </c>
      <c r="FS14" s="183" t="s">
        <v>32</v>
      </c>
      <c r="FT14" s="185" t="s">
        <v>34</v>
      </c>
      <c r="FU14" s="183" t="s">
        <v>32</v>
      </c>
      <c r="FV14" s="183" t="s">
        <v>32</v>
      </c>
      <c r="FW14" s="184" t="s">
        <v>33</v>
      </c>
      <c r="FX14" s="183" t="s">
        <v>32</v>
      </c>
      <c r="FY14" s="185" t="s">
        <v>34</v>
      </c>
      <c r="FZ14" s="186" t="s">
        <v>35</v>
      </c>
      <c r="GA14" s="185" t="s">
        <v>34</v>
      </c>
      <c r="GB14" s="183" t="s">
        <v>32</v>
      </c>
      <c r="GC14" s="185" t="s">
        <v>34</v>
      </c>
      <c r="GD14" s="186" t="s">
        <v>35</v>
      </c>
      <c r="GE14" s="185" t="s">
        <v>34</v>
      </c>
      <c r="GF14" s="185" t="s">
        <v>34</v>
      </c>
      <c r="GG14" s="185" t="s">
        <v>34</v>
      </c>
      <c r="GH14" s="186" t="s">
        <v>35</v>
      </c>
      <c r="GI14" s="185" t="s">
        <v>34</v>
      </c>
      <c r="GK14" s="160">
        <f t="shared" si="20"/>
        <v>131</v>
      </c>
      <c r="GL14" s="137">
        <f>SUMIFS(Case!$N308:$BK308,'草稿-Questions'!$EL14:$GI14,'草稿-Questions'!GL$3)*1000</f>
        <v>65000</v>
      </c>
      <c r="GM14" s="137">
        <f>SUMIFS(Case!$N308:$BK308,'草稿-Questions'!$EL14:$GI14,'草稿-Questions'!GM$3)*1000</f>
        <v>36000</v>
      </c>
      <c r="GN14" s="137">
        <f>SUMIFS(Case!$N308:$BK308,'草稿-Questions'!$EL14:$GI14,'草稿-Questions'!GN$3)*1000</f>
        <v>85000</v>
      </c>
      <c r="GO14" s="137">
        <f>SUMIFS(Case!$N308:$BK308,'草稿-Questions'!$EL14:$GI14,'草稿-Questions'!GO$3)*1000</f>
        <v>28000</v>
      </c>
      <c r="GQ14" s="160">
        <f t="shared" si="21"/>
        <v>131</v>
      </c>
      <c r="GR14" s="137">
        <f t="shared" ref="GR14:GX14" si="58">SUMPRODUCT($GL47:$GO47,_xlfn.XLOOKUP(GR$3,$GK$70:$GK$76,$GL$70:$GO$76))</f>
        <v>29290000</v>
      </c>
      <c r="GS14" s="137">
        <f t="shared" si="58"/>
        <v>9256500</v>
      </c>
      <c r="GT14" s="137">
        <f t="shared" si="58"/>
        <v>1260000</v>
      </c>
      <c r="GU14" s="137">
        <f t="shared" si="58"/>
        <v>7938750</v>
      </c>
      <c r="GV14" s="137">
        <f t="shared" si="58"/>
        <v>0</v>
      </c>
      <c r="GW14" s="137">
        <f t="shared" si="58"/>
        <v>0</v>
      </c>
      <c r="GX14" s="137">
        <f t="shared" si="58"/>
        <v>0</v>
      </c>
      <c r="GZ14" s="160">
        <f t="shared" si="23"/>
        <v>131</v>
      </c>
      <c r="HA14" s="137">
        <f t="shared" si="24"/>
        <v>252</v>
      </c>
      <c r="HB14" s="137">
        <f t="shared" si="25"/>
        <v>0</v>
      </c>
    </row>
    <row r="15" spans="1:210" ht="16.5" thickBot="1">
      <c r="A15" s="155">
        <f t="shared" si="32"/>
        <v>12</v>
      </c>
      <c r="B15" s="156">
        <f>_xlfn.XLOOKUP(Case!G85,'Spaceship 整理'!$A$2:$A$6,'Spaceship 整理'!$C$2:$C$6)</f>
        <v>2800000</v>
      </c>
      <c r="D15" s="157">
        <f t="shared" si="5"/>
        <v>32</v>
      </c>
      <c r="E15" s="137" cm="1">
        <f t="array" ref="E15">_xlfn.XLOOKUP(Case!$G118,'Spaceship 整理'!$A$2:$A$6,_xlfn.XLOOKUP('草稿-Questions'!E$3,'Spaceship 整理'!$C$1:$I$1,'Spaceship 整理'!$C$2:$I$6))</f>
        <v>2800000</v>
      </c>
      <c r="F15" s="137" cm="1">
        <f t="array" ref="F15">_xlfn.XLOOKUP(Case!$G118,'Spaceship 整理'!$A$2:$A$6,_xlfn.XLOOKUP('草稿-Questions'!F$3,'Spaceship 整理'!$C$1:$I$1,'Spaceship 整理'!$C$2:$I$6))</f>
        <v>1000000</v>
      </c>
      <c r="G15" s="137" cm="1">
        <f t="array" ref="G15">_xlfn.XLOOKUP(Case!$G118,'Spaceship 整理'!$A$2:$A$6,_xlfn.XLOOKUP('草稿-Questions'!G$3,'Spaceship 整理'!$C$1:$I$1,'Spaceship 整理'!$C$2:$I$6))</f>
        <v>180000</v>
      </c>
      <c r="H15" s="137" cm="1">
        <f t="array" ref="H15">_xlfn.XLOOKUP(Case!$G118,'Spaceship 整理'!$A$2:$A$6,_xlfn.XLOOKUP('草稿-Questions'!H$3,'Spaceship 整理'!$C$1:$I$1,'Spaceship 整理'!$C$2:$I$6))</f>
        <v>20000</v>
      </c>
      <c r="I15" s="137" cm="1">
        <f t="array" ref="I15">_xlfn.XLOOKUP(Case!$G118,'Spaceship 整理'!$A$2:$A$6,_xlfn.XLOOKUP('草稿-Questions'!I$3,'Spaceship 整理'!$C$1:$I$1,'Spaceship 整理'!$C$2:$I$6))</f>
        <v>8000</v>
      </c>
      <c r="J15" s="137" cm="1">
        <f t="array" ref="J15">_xlfn.XLOOKUP(Case!$G118,'Spaceship 整理'!$A$2:$A$6,_xlfn.XLOOKUP('草稿-Questions'!J$3,'Spaceship 整理'!$C$1:$I$1,'Spaceship 整理'!$C$2:$I$6))</f>
        <v>2000</v>
      </c>
      <c r="K15" s="137" cm="1">
        <f t="array" ref="K15">_xlfn.XLOOKUP(Case!$G118,'Spaceship 整理'!$A$2:$A$6,_xlfn.XLOOKUP('草稿-Questions'!K$3,'Spaceship 整理'!$C$1:$I$1,'Spaceship 整理'!$C$2:$I$6))</f>
        <v>400</v>
      </c>
      <c r="M15" s="169"/>
      <c r="N15" s="162" t="s">
        <v>72</v>
      </c>
      <c r="O15" s="168" t="s">
        <v>25</v>
      </c>
      <c r="P15" s="164" t="s">
        <v>21</v>
      </c>
      <c r="Q15" s="169"/>
      <c r="S15" s="157">
        <f t="shared" si="6"/>
        <v>52</v>
      </c>
      <c r="T15" s="137">
        <f>SUMIFS(Case!$I154:$M154,'草稿-Questions'!$M15:$Q15,'草稿-Questions'!T$3)</f>
        <v>0</v>
      </c>
      <c r="U15" s="137">
        <f>SUMIFS(Case!$I154:$M154,'草稿-Questions'!$M15:$Q15,'草稿-Questions'!U$3)</f>
        <v>8</v>
      </c>
      <c r="V15" s="137">
        <f>SUMIFS(Case!$I154:$M154,'草稿-Questions'!$M15:$Q15,'草稿-Questions'!V$3)</f>
        <v>16</v>
      </c>
      <c r="W15" s="137">
        <f>SUMIFS(Case!$I154:$M154,'草稿-Questions'!$M15:$Q15,'草稿-Questions'!W$3)</f>
        <v>0</v>
      </c>
      <c r="X15" s="137">
        <f>SUMIFS(Case!$I154:$M154,'草稿-Questions'!$M15:$Q15,'草稿-Questions'!X$3)</f>
        <v>4</v>
      </c>
      <c r="Z15" s="157">
        <f t="shared" si="7"/>
        <v>52</v>
      </c>
      <c r="AA15" s="137">
        <f t="shared" si="8"/>
        <v>41280000</v>
      </c>
      <c r="AB15" s="137">
        <f t="shared" si="0"/>
        <v>19000000</v>
      </c>
      <c r="AC15" s="137">
        <f t="shared" si="0"/>
        <v>3016000</v>
      </c>
      <c r="AD15" s="137">
        <f t="shared" si="0"/>
        <v>1768000</v>
      </c>
      <c r="AE15" s="137">
        <f t="shared" si="0"/>
        <v>72000</v>
      </c>
      <c r="AF15" s="137">
        <f t="shared" si="0"/>
        <v>29600</v>
      </c>
      <c r="AG15" s="137">
        <f t="shared" si="0"/>
        <v>14240</v>
      </c>
      <c r="AI15" s="160">
        <f t="shared" si="9"/>
        <v>72</v>
      </c>
      <c r="AJ15" s="137" t="str" cm="1">
        <f t="array" ref="AJ15">_xlfn.XLOOKUP(Case!$G188,'Asteroid 整理'!$R$3:$R$137,_xlfn.XLOOKUP('草稿-Questions'!AJ$3,'Asteroid 整理'!$R$2:$W$2,'Asteroid 整理'!$R$3:$W$137))</f>
        <v>Veldspar</v>
      </c>
      <c r="AK15" s="137" cm="1">
        <f t="array" ref="AK15">_xlfn.XLOOKUP(Case!$G188,'Asteroid 整理'!$R$3:$R$137,_xlfn.XLOOKUP('草稿-Questions'!AK$3,'Asteroid 整理'!$R$2:$X$2,'Asteroid 整理'!$R$3:$X$137))</f>
        <v>200</v>
      </c>
      <c r="AL15" s="137" cm="1">
        <f t="array" ref="AL15">$AK15*_xlfn.XLOOKUP($AJ15,'Asteroid 整理'!$A$3:$A$6,_xlfn.XLOOKUP('草稿-Questions'!AL$3,'Asteroid 整理'!$J$2:$P$2,'Asteroid 整理'!$J$3:$P$6),0)</f>
        <v>800000</v>
      </c>
      <c r="AM15" s="137" cm="1">
        <f t="array" ref="AM15">$AK15*_xlfn.XLOOKUP($AJ15,'Asteroid 整理'!$A$3:$A$6,_xlfn.XLOOKUP('草稿-Questions'!AM$3,'Asteroid 整理'!$J$2:$P$2,'Asteroid 整理'!$J$3:$P$6),0)</f>
        <v>0</v>
      </c>
      <c r="AN15" s="137" cm="1">
        <f t="array" ref="AN15">$AK15*_xlfn.XLOOKUP($AJ15,'Asteroid 整理'!$A$3:$A$6,_xlfn.XLOOKUP('草稿-Questions'!AN$3,'Asteroid 整理'!$J$2:$P$2,'Asteroid 整理'!$J$3:$P$6),0)</f>
        <v>0</v>
      </c>
      <c r="AO15" s="137" cm="1">
        <f t="array" ref="AO15">$AK15*_xlfn.XLOOKUP($AJ15,'Asteroid 整理'!$A$3:$A$6,_xlfn.XLOOKUP('草稿-Questions'!AO$3,'Asteroid 整理'!$J$2:$P$2,'Asteroid 整理'!$J$3:$P$6),0)</f>
        <v>0</v>
      </c>
      <c r="AP15" s="137" cm="1">
        <f t="array" ref="AP15">$AK15*_xlfn.XLOOKUP($AJ15,'Asteroid 整理'!$A$3:$A$6,_xlfn.XLOOKUP('草稿-Questions'!AP$3,'Asteroid 整理'!$J$2:$P$2,'Asteroid 整理'!$J$3:$P$6),0)</f>
        <v>0</v>
      </c>
      <c r="AQ15" s="137" cm="1">
        <f t="array" ref="AQ15">$AK15*_xlfn.XLOOKUP($AJ15,'Asteroid 整理'!$A$3:$A$6,_xlfn.XLOOKUP('草稿-Questions'!AQ$3,'Asteroid 整理'!$J$2:$P$2,'Asteroid 整理'!$J$3:$P$6),0)</f>
        <v>0</v>
      </c>
      <c r="AR15" s="137" cm="1">
        <f t="array" ref="AR15">$AK15*_xlfn.XLOOKUP($AJ15,'Asteroid 整理'!$A$3:$A$6,_xlfn.XLOOKUP('草稿-Questions'!AR$3,'Asteroid 整理'!$J$2:$P$2,'Asteroid 整理'!$J$3:$P$6),0)</f>
        <v>0</v>
      </c>
      <c r="AT15" s="160">
        <f t="shared" si="10"/>
        <v>92</v>
      </c>
      <c r="AU15" s="137" t="str">
        <f>_xlfn.XLOOKUP(Case!N226,'Asteroid 整理'!$R$3:$R$137,'Asteroid 整理'!$V$3:$V$137)</f>
        <v>Scordite</v>
      </c>
      <c r="AV15" s="137" t="str">
        <f>_xlfn.XLOOKUP(Case!O226,'Asteroid 整理'!$R$3:$R$137,'Asteroid 整理'!$V$3:$V$137)</f>
        <v>Omber</v>
      </c>
      <c r="AW15" s="137" t="str">
        <f>_xlfn.XLOOKUP(Case!P226,'Asteroid 整理'!$R$3:$R$137,'Asteroid 整理'!$V$3:$V$137)</f>
        <v>Omber</v>
      </c>
      <c r="AX15" s="137" t="str">
        <f>_xlfn.XLOOKUP(Case!Q226,'Asteroid 整理'!$R$3:$R$137,'Asteroid 整理'!$V$3:$V$137)</f>
        <v>Veldspar</v>
      </c>
      <c r="AY15" s="137" t="str">
        <f>_xlfn.XLOOKUP(Case!R226,'Asteroid 整理'!$R$3:$R$137,'Asteroid 整理'!$V$3:$V$137)</f>
        <v>Omber</v>
      </c>
      <c r="AZ15" s="137" t="str">
        <f>_xlfn.XLOOKUP(Case!S226,'Asteroid 整理'!$R$3:$R$137,'Asteroid 整理'!$V$3:$V$137)</f>
        <v>Kernite</v>
      </c>
      <c r="BA15" s="137" t="str">
        <f>_xlfn.XLOOKUP(Case!T226,'Asteroid 整理'!$R$3:$R$137,'Asteroid 整理'!$V$3:$V$137)</f>
        <v>Kernite</v>
      </c>
      <c r="BB15" s="137" t="str">
        <f>_xlfn.XLOOKUP(Case!U226,'Asteroid 整理'!$R$3:$R$137,'Asteroid 整理'!$V$3:$V$137)</f>
        <v>Veldspar</v>
      </c>
      <c r="BC15" s="137" t="str">
        <f>_xlfn.XLOOKUP(Case!V226,'Asteroid 整理'!$R$3:$R$137,'Asteroid 整理'!$V$3:$V$137)</f>
        <v>Kernite</v>
      </c>
      <c r="BD15" s="137" t="str">
        <f>_xlfn.XLOOKUP(Case!W226,'Asteroid 整理'!$R$3:$R$137,'Asteroid 整理'!$V$3:$V$137)</f>
        <v>Veldspar</v>
      </c>
      <c r="BF15" s="160">
        <f t="shared" si="11"/>
        <v>92</v>
      </c>
      <c r="BG15" s="137">
        <f>AU38*_xlfn.XLOOKUP(AU61,'Asteroid 整理'!$A$11:$A$16,'Asteroid 整理'!$B$11:$B$16)</f>
        <v>712.5</v>
      </c>
      <c r="BH15" s="137">
        <f>AV38*_xlfn.XLOOKUP(AV61,'Asteroid 整理'!$A$11:$A$16,'Asteroid 整理'!$B$11:$B$16)</f>
        <v>450</v>
      </c>
      <c r="BI15" s="137">
        <f>AW38*_xlfn.XLOOKUP(AW61,'Asteroid 整理'!$A$11:$A$16,'Asteroid 整理'!$B$11:$B$16)</f>
        <v>1800</v>
      </c>
      <c r="BJ15" s="137">
        <f>AX38*_xlfn.XLOOKUP(AX61,'Asteroid 整理'!$A$11:$A$16,'Asteroid 整理'!$B$11:$B$16)</f>
        <v>450</v>
      </c>
      <c r="BK15" s="137">
        <f>AY38*_xlfn.XLOOKUP(AY61,'Asteroid 整理'!$A$11:$A$16,'Asteroid 整理'!$B$11:$B$16)</f>
        <v>2250</v>
      </c>
      <c r="BL15" s="137">
        <f>AZ38*_xlfn.XLOOKUP(AZ61,'Asteroid 整理'!$A$11:$A$16,'Asteroid 整理'!$B$11:$B$16)</f>
        <v>7140</v>
      </c>
      <c r="BM15" s="137">
        <f>BA38*_xlfn.XLOOKUP(BA61,'Asteroid 整理'!$A$11:$A$16,'Asteroid 整理'!$B$11:$B$16)</f>
        <v>5100</v>
      </c>
      <c r="BN15" s="137">
        <f>BB38*_xlfn.XLOOKUP(BB61,'Asteroid 整理'!$A$11:$A$16,'Asteroid 整理'!$B$11:$B$16)</f>
        <v>180</v>
      </c>
      <c r="BO15" s="137">
        <f>BC38*_xlfn.XLOOKUP(BC61,'Asteroid 整理'!$A$11:$A$16,'Asteroid 整理'!$B$11:$B$16)</f>
        <v>1020</v>
      </c>
      <c r="BP15" s="137">
        <f>BD38*_xlfn.XLOOKUP(BD61,'Asteroid 整理'!$A$11:$A$16,'Asteroid 整理'!$B$11:$B$16)</f>
        <v>270</v>
      </c>
      <c r="BQ15" s="137">
        <f t="shared" si="12"/>
        <v>19372.5</v>
      </c>
      <c r="BS15" s="160">
        <f t="shared" ref="BS15" si="59">BS14+1</f>
        <v>92</v>
      </c>
      <c r="BT15" s="137">
        <f t="shared" ref="BT15:BW15" si="60">SUMIFS($BG38:$BP38,$AU15:$BD15,BT$3)</f>
        <v>900</v>
      </c>
      <c r="BU15" s="137">
        <f t="shared" si="60"/>
        <v>712.5</v>
      </c>
      <c r="BV15" s="137">
        <f t="shared" si="60"/>
        <v>4500</v>
      </c>
      <c r="BW15" s="137">
        <f t="shared" si="60"/>
        <v>13260</v>
      </c>
      <c r="BY15" s="160">
        <f t="shared" si="15"/>
        <v>92</v>
      </c>
      <c r="BZ15" s="137">
        <f t="shared" si="16"/>
        <v>4312500</v>
      </c>
      <c r="CA15" s="137">
        <f t="shared" si="2"/>
        <v>1102500</v>
      </c>
      <c r="CB15" s="137">
        <f t="shared" si="2"/>
        <v>663000</v>
      </c>
      <c r="CC15" s="137">
        <f t="shared" si="2"/>
        <v>1888500</v>
      </c>
      <c r="CD15" s="137">
        <f t="shared" si="2"/>
        <v>0</v>
      </c>
      <c r="CE15" s="137">
        <f t="shared" si="2"/>
        <v>0</v>
      </c>
      <c r="CF15" s="137">
        <f t="shared" si="2"/>
        <v>0</v>
      </c>
      <c r="CH15" s="154" t="s">
        <v>351</v>
      </c>
      <c r="CI15" s="137" t="s">
        <v>352</v>
      </c>
      <c r="CQ15" s="188" t="s">
        <v>117</v>
      </c>
      <c r="CR15" s="137" t="str">
        <f>_xlfn.XLOOKUP($CQ15,'Asteroid 整理'!$R$3:$R$137,'Asteroid 整理'!$V$3:$V$137)</f>
        <v>Omber</v>
      </c>
      <c r="CS15" s="137">
        <v>1000</v>
      </c>
      <c r="CT15" s="137">
        <f>_xlfn.XLOOKUP('草稿-Questions'!CR15,'Asteroid 整理'!$A$3:$A$6,'Asteroid 整理'!$B$3:$B$6)</f>
        <v>0.6</v>
      </c>
      <c r="CU15" s="137">
        <f>_xlfn.XLOOKUP($CQ15,'Asteroid 整理'!$R$3:$R$137,'Asteroid 整理'!$X$3:$X$137)</f>
        <v>600</v>
      </c>
      <c r="CV15" s="137" cm="1">
        <f t="array" ref="CV15">$CU15*_xlfn.XLOOKUP($CR15,$CH$4:$CH$7,_xlfn.XLOOKUP(CV$3,$CI$3:$CO$3,$CI$4:$CO$7))</f>
        <v>0</v>
      </c>
      <c r="CW15" s="137" cm="1">
        <f t="array" ref="CW15">$CU15*_xlfn.XLOOKUP($CR15,$CH$4:$CH$7,_xlfn.XLOOKUP(CW$3,$CI$3:$CO$3,$CI$4:$CO$7))</f>
        <v>90000</v>
      </c>
      <c r="CX15" s="137" cm="1">
        <f t="array" ref="CX15">$CU15*_xlfn.XLOOKUP($CR15,$CH$4:$CH$7,_xlfn.XLOOKUP(CX$3,$CI$3:$CO$3,$CI$4:$CO$7))</f>
        <v>0</v>
      </c>
      <c r="CY15" s="137" cm="1">
        <f t="array" ref="CY15">$CU15*_xlfn.XLOOKUP($CR15,$CH$4:$CH$7,_xlfn.XLOOKUP(CY$3,$CI$3:$CO$3,$CI$4:$CO$7))</f>
        <v>75000</v>
      </c>
      <c r="CZ15" s="137" cm="1">
        <f t="array" ref="CZ15">$CU15*_xlfn.XLOOKUP($CR15,$CH$4:$CH$7,_xlfn.XLOOKUP(CZ$3,$CI$3:$CO$3,$CI$4:$CO$7))</f>
        <v>0</v>
      </c>
      <c r="DA15" s="137" cm="1">
        <f t="array" ref="DA15">$CU15*_xlfn.XLOOKUP($CR15,$CH$4:$CH$7,_xlfn.XLOOKUP(DA$3,$CI$3:$CO$3,$CI$4:$CO$7))</f>
        <v>0</v>
      </c>
      <c r="DB15" s="137" cm="1">
        <f t="array" ref="DB15">$CU15*_xlfn.XLOOKUP($CR15,$CH$4:$CH$7,_xlfn.XLOOKUP(DB$3,$CI$3:$CO$3,$CI$4:$CO$7))</f>
        <v>0</v>
      </c>
      <c r="DC15" s="137">
        <f t="shared" si="3"/>
        <v>35380800</v>
      </c>
      <c r="DE15" s="199">
        <f t="shared" si="57"/>
        <v>103</v>
      </c>
      <c r="DF15" s="196"/>
      <c r="DG15" s="137">
        <f>_xlfn.XLOOKUP(DG$7,Case!$I$255:$L$255,Case!$I261:$L261)</f>
        <v>2</v>
      </c>
      <c r="DH15" s="137">
        <f>_xlfn.XLOOKUP(DH$7,Case!$I$255:$L$255,Case!$I261:$L261)</f>
        <v>2</v>
      </c>
      <c r="DI15" s="137">
        <f>_xlfn.XLOOKUP(DI$7,Case!$I$255:$L$255,Case!$I261:$L261)</f>
        <v>2</v>
      </c>
      <c r="DJ15" s="137">
        <f>_xlfn.XLOOKUP(DJ$7,Case!$I$255:$L$255,Case!$I261:$L261)</f>
        <v>2</v>
      </c>
      <c r="DK15" s="137">
        <f>_xlfn.XLOOKUP(DK$7,Case!$I$255:$L$255,Case!$I261:$L261)</f>
        <v>2</v>
      </c>
      <c r="DL15" s="137">
        <f>_xlfn.XLOOKUP(DL$7,Case!$I$255:$L$255,Case!$I261:$L261)</f>
        <v>0</v>
      </c>
      <c r="DM15" s="137">
        <f>_xlfn.XLOOKUP(DM$7,Case!$I$255:$L$255,Case!$I261:$L261)</f>
        <v>0</v>
      </c>
      <c r="DN15" s="137">
        <f>_xlfn.XLOOKUP(DN$7,Case!$I$255:$L$255,Case!$I261:$L261)</f>
        <v>0</v>
      </c>
      <c r="DO15" s="137">
        <f>_xlfn.XLOOKUP(DO$7,Case!$I$255:$L$255,Case!$I261:$L261)</f>
        <v>0</v>
      </c>
      <c r="DP15" s="137">
        <f>_xlfn.XLOOKUP(DP$7,Case!$I$255:$L$255,Case!$I261:$L261)</f>
        <v>0</v>
      </c>
      <c r="DQ15" s="137">
        <f>_xlfn.XLOOKUP(DQ$7,Case!$I$255:$L$255,Case!$I261:$L261)</f>
        <v>0</v>
      </c>
      <c r="DR15" s="137">
        <f>_xlfn.XLOOKUP(DR$7,Case!$I$255:$L$255,Case!$I261:$L261)</f>
        <v>0</v>
      </c>
      <c r="DT15" s="160">
        <f t="shared" si="28"/>
        <v>111</v>
      </c>
      <c r="DU15" s="137">
        <f t="shared" si="17"/>
        <v>2850</v>
      </c>
      <c r="DV15" s="137">
        <f>MIN(DH$8*DH46,27500-SUM($DU15:DU15))</f>
        <v>2280</v>
      </c>
      <c r="DW15" s="137">
        <f>MIN(DI$8*DI46,27500-SUM($DU15:DV15))</f>
        <v>1710</v>
      </c>
      <c r="DX15" s="137">
        <f>MIN(DJ$8*DJ46,27500-SUM($DU15:DW15))</f>
        <v>1140</v>
      </c>
      <c r="DY15" s="137">
        <f>MIN(DK$8*DK46,27500-SUM($DU15:DX15))</f>
        <v>570</v>
      </c>
      <c r="DZ15" s="137">
        <f>MIN(DL$8*DL46,27500-SUM($DU15:DY15))</f>
        <v>7140</v>
      </c>
      <c r="EA15" s="137">
        <f>MIN(DM$8*DM46,27500-SUM($DU15:DZ15))</f>
        <v>6120</v>
      </c>
      <c r="EB15" s="137">
        <f>MIN(DN$8*DN46,27500-SUM($DU15:EA15))</f>
        <v>5100</v>
      </c>
      <c r="EC15" s="137">
        <f>MIN(DO$8*DO46,27500-SUM($DU15:EB15))</f>
        <v>590</v>
      </c>
      <c r="ED15" s="137">
        <f>MIN(DP$8*DP46,27500-SUM($DU15:EC15))</f>
        <v>0</v>
      </c>
      <c r="EE15" s="137">
        <f>MIN(DQ$8*DQ46,27500-SUM($DU15:ED15))</f>
        <v>0</v>
      </c>
      <c r="EF15" s="137">
        <f>MIN(DR$8*DR46,27500-SUM($DU15:EE15))</f>
        <v>0</v>
      </c>
      <c r="EG15" s="137">
        <f t="shared" si="29"/>
        <v>27500</v>
      </c>
      <c r="EH15" s="137">
        <f t="shared" si="30"/>
        <v>1424881100</v>
      </c>
      <c r="EI15" s="137">
        <f t="shared" si="18"/>
        <v>41</v>
      </c>
      <c r="EK15" s="160">
        <f t="shared" si="19"/>
        <v>132</v>
      </c>
      <c r="EL15" s="183" t="s">
        <v>32</v>
      </c>
      <c r="EM15" s="185" t="s">
        <v>34</v>
      </c>
      <c r="EN15" s="185" t="s">
        <v>34</v>
      </c>
      <c r="EO15" s="184" t="s">
        <v>33</v>
      </c>
      <c r="EP15" s="184" t="s">
        <v>33</v>
      </c>
      <c r="EQ15" s="185" t="s">
        <v>34</v>
      </c>
      <c r="ER15" s="183" t="s">
        <v>32</v>
      </c>
      <c r="ES15" s="183" t="s">
        <v>32</v>
      </c>
      <c r="ET15" s="184" t="s">
        <v>33</v>
      </c>
      <c r="EU15" s="184" t="s">
        <v>33</v>
      </c>
      <c r="EV15" s="183" t="s">
        <v>32</v>
      </c>
      <c r="EW15" s="186" t="s">
        <v>35</v>
      </c>
      <c r="EX15" s="185" t="s">
        <v>34</v>
      </c>
      <c r="EY15" s="183" t="s">
        <v>32</v>
      </c>
      <c r="EZ15" s="186" t="s">
        <v>35</v>
      </c>
      <c r="FA15" s="184" t="s">
        <v>33</v>
      </c>
      <c r="FB15" s="185" t="s">
        <v>34</v>
      </c>
      <c r="FC15" s="185" t="s">
        <v>34</v>
      </c>
      <c r="FD15" s="185" t="s">
        <v>34</v>
      </c>
      <c r="FE15" s="183" t="s">
        <v>32</v>
      </c>
      <c r="FF15" s="186" t="s">
        <v>35</v>
      </c>
      <c r="FG15" s="185" t="s">
        <v>34</v>
      </c>
      <c r="FH15" s="184" t="s">
        <v>33</v>
      </c>
      <c r="FI15" s="185" t="s">
        <v>34</v>
      </c>
      <c r="FJ15" s="186" t="s">
        <v>35</v>
      </c>
      <c r="FK15" s="186" t="s">
        <v>35</v>
      </c>
      <c r="FL15" s="184" t="s">
        <v>33</v>
      </c>
      <c r="FM15" s="184" t="s">
        <v>33</v>
      </c>
      <c r="FN15" s="186" t="s">
        <v>35</v>
      </c>
      <c r="FO15" s="185" t="s">
        <v>34</v>
      </c>
      <c r="FP15" s="184" t="s">
        <v>33</v>
      </c>
      <c r="FQ15" s="183" t="s">
        <v>32</v>
      </c>
      <c r="FR15" s="184" t="s">
        <v>33</v>
      </c>
      <c r="FS15" s="185" t="s">
        <v>34</v>
      </c>
      <c r="FT15" s="186" t="s">
        <v>35</v>
      </c>
      <c r="FU15" s="185" t="s">
        <v>34</v>
      </c>
      <c r="FV15" s="186" t="s">
        <v>35</v>
      </c>
      <c r="FW15" s="186" t="s">
        <v>35</v>
      </c>
      <c r="FX15" s="184" t="s">
        <v>33</v>
      </c>
      <c r="FY15" s="186" t="s">
        <v>35</v>
      </c>
      <c r="FZ15" s="184" t="s">
        <v>33</v>
      </c>
      <c r="GA15" s="185" t="s">
        <v>34</v>
      </c>
      <c r="GB15" s="185" t="s">
        <v>34</v>
      </c>
      <c r="GC15" s="186" t="s">
        <v>35</v>
      </c>
      <c r="GD15" s="186" t="s">
        <v>35</v>
      </c>
      <c r="GE15" s="186" t="s">
        <v>35</v>
      </c>
      <c r="GF15" s="184" t="s">
        <v>33</v>
      </c>
      <c r="GG15" s="183" t="s">
        <v>32</v>
      </c>
      <c r="GH15" s="185" t="s">
        <v>34</v>
      </c>
      <c r="GI15" s="183" t="s">
        <v>32</v>
      </c>
      <c r="GK15" s="160">
        <f t="shared" si="20"/>
        <v>132</v>
      </c>
      <c r="GL15" s="137">
        <f>SUMIFS(Case!$N309:$BK309,'草稿-Questions'!$EL15:$GI15,'草稿-Questions'!GL$3)*1000</f>
        <v>29000</v>
      </c>
      <c r="GM15" s="137">
        <f>SUMIFS(Case!$N309:$BK309,'草稿-Questions'!$EL15:$GI15,'草稿-Questions'!GM$3)*1000</f>
        <v>56000</v>
      </c>
      <c r="GN15" s="137">
        <f>SUMIFS(Case!$N309:$BK309,'草稿-Questions'!$EL15:$GI15,'草稿-Questions'!GN$3)*1000</f>
        <v>51000</v>
      </c>
      <c r="GO15" s="137">
        <f>SUMIFS(Case!$N309:$BK309,'草稿-Questions'!$EL15:$GI15,'草稿-Questions'!GO$3)*1000</f>
        <v>75000</v>
      </c>
      <c r="GQ15" s="160">
        <f t="shared" si="21"/>
        <v>132</v>
      </c>
      <c r="GR15" s="137">
        <f t="shared" ref="GR15:GX15" si="61">SUMPRODUCT($GL48:$GO48,_xlfn.XLOOKUP(GR$3,$GK$70:$GK$76,$GL$70:$GO$76))</f>
        <v>16000000</v>
      </c>
      <c r="GS15" s="137">
        <f t="shared" si="61"/>
        <v>7933500</v>
      </c>
      <c r="GT15" s="137">
        <f t="shared" si="61"/>
        <v>3600000</v>
      </c>
      <c r="GU15" s="137">
        <f t="shared" si="61"/>
        <v>10451250</v>
      </c>
      <c r="GV15" s="137">
        <f t="shared" si="61"/>
        <v>0</v>
      </c>
      <c r="GW15" s="137">
        <f t="shared" si="61"/>
        <v>0</v>
      </c>
      <c r="GX15" s="137">
        <f t="shared" si="61"/>
        <v>0</v>
      </c>
      <c r="GZ15" s="160">
        <f t="shared" si="23"/>
        <v>132</v>
      </c>
      <c r="HA15" s="137">
        <f t="shared" si="24"/>
        <v>200</v>
      </c>
      <c r="HB15" s="137">
        <f t="shared" si="25"/>
        <v>0</v>
      </c>
    </row>
    <row r="16" spans="1:210" ht="15.75">
      <c r="A16" s="155">
        <f t="shared" si="32"/>
        <v>13</v>
      </c>
      <c r="B16" s="156">
        <f>_xlfn.XLOOKUP(Case!G86,'Spaceship 整理'!$A$2:$A$6,'Spaceship 整理'!$C$2:$C$6)</f>
        <v>80000</v>
      </c>
      <c r="D16" s="157">
        <f t="shared" si="5"/>
        <v>33</v>
      </c>
      <c r="E16" s="137" cm="1">
        <f t="array" ref="E16">_xlfn.XLOOKUP(Case!$G119,'Spaceship 整理'!$A$2:$A$6,_xlfn.XLOOKUP('草稿-Questions'!E$3,'Spaceship 整理'!$C$1:$I$1,'Spaceship 整理'!$C$2:$I$6))</f>
        <v>24000</v>
      </c>
      <c r="F16" s="137" cm="1">
        <f t="array" ref="F16">_xlfn.XLOOKUP(Case!$G119,'Spaceship 整理'!$A$2:$A$6,_xlfn.XLOOKUP('草稿-Questions'!F$3,'Spaceship 整理'!$C$1:$I$1,'Spaceship 整理'!$C$2:$I$6))</f>
        <v>4500</v>
      </c>
      <c r="G16" s="137" cm="1">
        <f t="array" ref="G16">_xlfn.XLOOKUP(Case!$G119,'Spaceship 整理'!$A$2:$A$6,_xlfn.XLOOKUP('草稿-Questions'!G$3,'Spaceship 整理'!$C$1:$I$1,'Spaceship 整理'!$C$2:$I$6))</f>
        <v>1875</v>
      </c>
      <c r="H16" s="137" cm="1">
        <f t="array" ref="H16">_xlfn.XLOOKUP(Case!$G119,'Spaceship 整理'!$A$2:$A$6,_xlfn.XLOOKUP('草稿-Questions'!H$3,'Spaceship 整理'!$C$1:$I$1,'Spaceship 整理'!$C$2:$I$6))</f>
        <v>375</v>
      </c>
      <c r="I16" s="137" cm="1">
        <f t="array" ref="I16">_xlfn.XLOOKUP(Case!$G119,'Spaceship 整理'!$A$2:$A$6,_xlfn.XLOOKUP('草稿-Questions'!I$3,'Spaceship 整理'!$C$1:$I$1,'Spaceship 整理'!$C$2:$I$6))</f>
        <v>0</v>
      </c>
      <c r="J16" s="137" cm="1">
        <f t="array" ref="J16">_xlfn.XLOOKUP(Case!$G119,'Spaceship 整理'!$A$2:$A$6,_xlfn.XLOOKUP('草稿-Questions'!J$3,'Spaceship 整理'!$C$1:$I$1,'Spaceship 整理'!$C$2:$I$6))</f>
        <v>0</v>
      </c>
      <c r="K16" s="137" cm="1">
        <f t="array" ref="K16">_xlfn.XLOOKUP(Case!$G119,'Spaceship 整理'!$A$2:$A$6,_xlfn.XLOOKUP('草稿-Questions'!K$3,'Spaceship 整理'!$C$1:$I$1,'Spaceship 整理'!$C$2:$I$6))</f>
        <v>0</v>
      </c>
      <c r="M16" s="168" t="s">
        <v>25</v>
      </c>
      <c r="N16" s="169"/>
      <c r="O16" s="169"/>
      <c r="P16" s="159" t="s">
        <v>17</v>
      </c>
      <c r="Q16" s="169"/>
      <c r="S16" s="157">
        <f t="shared" si="6"/>
        <v>53</v>
      </c>
      <c r="T16" s="137">
        <f>SUMIFS(Case!$I155:$M155,'草稿-Questions'!$M16:$Q16,'草稿-Questions'!T$3)</f>
        <v>15</v>
      </c>
      <c r="U16" s="137">
        <f>SUMIFS(Case!$I155:$M155,'草稿-Questions'!$M16:$Q16,'草稿-Questions'!U$3)</f>
        <v>0</v>
      </c>
      <c r="V16" s="137">
        <f>SUMIFS(Case!$I155:$M155,'草稿-Questions'!$M16:$Q16,'草稿-Questions'!V$3)</f>
        <v>0</v>
      </c>
      <c r="W16" s="137">
        <f>SUMIFS(Case!$I155:$M155,'草稿-Questions'!$M16:$Q16,'草稿-Questions'!W$3)</f>
        <v>0</v>
      </c>
      <c r="X16" s="137">
        <f>SUMIFS(Case!$I155:$M155,'草稿-Questions'!$M16:$Q16,'草稿-Questions'!X$3)</f>
        <v>13</v>
      </c>
      <c r="Z16" s="157">
        <f t="shared" si="7"/>
        <v>53</v>
      </c>
      <c r="AA16" s="137">
        <f t="shared" si="8"/>
        <v>104360000</v>
      </c>
      <c r="AB16" s="137">
        <f t="shared" si="0"/>
        <v>52067500</v>
      </c>
      <c r="AC16" s="137">
        <f t="shared" si="0"/>
        <v>7828125</v>
      </c>
      <c r="AD16" s="137">
        <f t="shared" si="0"/>
        <v>5205625</v>
      </c>
      <c r="AE16" s="137">
        <f t="shared" si="0"/>
        <v>156000</v>
      </c>
      <c r="AF16" s="137">
        <f t="shared" si="0"/>
        <v>78000</v>
      </c>
      <c r="AG16" s="137">
        <f t="shared" si="0"/>
        <v>39000</v>
      </c>
      <c r="AI16" s="160">
        <f t="shared" si="9"/>
        <v>73</v>
      </c>
      <c r="AJ16" s="137" t="str" cm="1">
        <f t="array" ref="AJ16">_xlfn.XLOOKUP(Case!$G189,'Asteroid 整理'!$R$3:$R$137,_xlfn.XLOOKUP('草稿-Questions'!AJ$3,'Asteroid 整理'!$R$2:$W$2,'Asteroid 整理'!$R$3:$W$137))</f>
        <v>Veldspar</v>
      </c>
      <c r="AK16" s="137" cm="1">
        <f t="array" ref="AK16">_xlfn.XLOOKUP(Case!$G189,'Asteroid 整理'!$R$3:$R$137,_xlfn.XLOOKUP('草稿-Questions'!AK$3,'Asteroid 整理'!$R$2:$X$2,'Asteroid 整理'!$R$3:$X$137))</f>
        <v>500</v>
      </c>
      <c r="AL16" s="137" cm="1">
        <f t="array" ref="AL16">$AK16*_xlfn.XLOOKUP($AJ16,'Asteroid 整理'!$A$3:$A$6,_xlfn.XLOOKUP('草稿-Questions'!AL$3,'Asteroid 整理'!$J$2:$P$2,'Asteroid 整理'!$J$3:$P$6),0)</f>
        <v>2000000</v>
      </c>
      <c r="AM16" s="137" cm="1">
        <f t="array" ref="AM16">$AK16*_xlfn.XLOOKUP($AJ16,'Asteroid 整理'!$A$3:$A$6,_xlfn.XLOOKUP('草稿-Questions'!AM$3,'Asteroid 整理'!$J$2:$P$2,'Asteroid 整理'!$J$3:$P$6),0)</f>
        <v>0</v>
      </c>
      <c r="AN16" s="137" cm="1">
        <f t="array" ref="AN16">$AK16*_xlfn.XLOOKUP($AJ16,'Asteroid 整理'!$A$3:$A$6,_xlfn.XLOOKUP('草稿-Questions'!AN$3,'Asteroid 整理'!$J$2:$P$2,'Asteroid 整理'!$J$3:$P$6),0)</f>
        <v>0</v>
      </c>
      <c r="AO16" s="137" cm="1">
        <f t="array" ref="AO16">$AK16*_xlfn.XLOOKUP($AJ16,'Asteroid 整理'!$A$3:$A$6,_xlfn.XLOOKUP('草稿-Questions'!AO$3,'Asteroid 整理'!$J$2:$P$2,'Asteroid 整理'!$J$3:$P$6),0)</f>
        <v>0</v>
      </c>
      <c r="AP16" s="137" cm="1">
        <f t="array" ref="AP16">$AK16*_xlfn.XLOOKUP($AJ16,'Asteroid 整理'!$A$3:$A$6,_xlfn.XLOOKUP('草稿-Questions'!AP$3,'Asteroid 整理'!$J$2:$P$2,'Asteroid 整理'!$J$3:$P$6),0)</f>
        <v>0</v>
      </c>
      <c r="AQ16" s="137" cm="1">
        <f t="array" ref="AQ16">$AK16*_xlfn.XLOOKUP($AJ16,'Asteroid 整理'!$A$3:$A$6,_xlfn.XLOOKUP('草稿-Questions'!AQ$3,'Asteroid 整理'!$J$2:$P$2,'Asteroid 整理'!$J$3:$P$6),0)</f>
        <v>0</v>
      </c>
      <c r="AR16" s="137" cm="1">
        <f t="array" ref="AR16">$AK16*_xlfn.XLOOKUP($AJ16,'Asteroid 整理'!$A$3:$A$6,_xlfn.XLOOKUP('草稿-Questions'!AR$3,'Asteroid 整理'!$J$2:$P$2,'Asteroid 整理'!$J$3:$P$6),0)</f>
        <v>0</v>
      </c>
      <c r="AT16" s="160">
        <f t="shared" si="10"/>
        <v>93</v>
      </c>
      <c r="AU16" s="137" t="str">
        <f>_xlfn.XLOOKUP(Case!N227,'Asteroid 整理'!$R$3:$R$137,'Asteroid 整理'!$V$3:$V$137)</f>
        <v>Veldspar</v>
      </c>
      <c r="AV16" s="137" t="str">
        <f>_xlfn.XLOOKUP(Case!O227,'Asteroid 整理'!$R$3:$R$137,'Asteroid 整理'!$V$3:$V$137)</f>
        <v>Kernite</v>
      </c>
      <c r="AW16" s="137" t="str">
        <f>_xlfn.XLOOKUP(Case!P227,'Asteroid 整理'!$R$3:$R$137,'Asteroid 整理'!$V$3:$V$137)</f>
        <v>Omber</v>
      </c>
      <c r="AX16" s="137" t="str">
        <f>_xlfn.XLOOKUP(Case!Q227,'Asteroid 整理'!$R$3:$R$137,'Asteroid 整理'!$V$3:$V$137)</f>
        <v>Kernite</v>
      </c>
      <c r="AY16" s="137" t="str">
        <f>_xlfn.XLOOKUP(Case!R227,'Asteroid 整理'!$R$3:$R$137,'Asteroid 整理'!$V$3:$V$137)</f>
        <v>Omber</v>
      </c>
      <c r="AZ16" s="137" t="str">
        <f>_xlfn.XLOOKUP(Case!S227,'Asteroid 整理'!$R$3:$R$137,'Asteroid 整理'!$V$3:$V$137)</f>
        <v>Omber</v>
      </c>
      <c r="BA16" s="137" t="str">
        <f>_xlfn.XLOOKUP(Case!T227,'Asteroid 整理'!$R$3:$R$137,'Asteroid 整理'!$V$3:$V$137)</f>
        <v>Veldspar</v>
      </c>
      <c r="BB16" s="137" t="str">
        <f>_xlfn.XLOOKUP(Case!U227,'Asteroid 整理'!$R$3:$R$137,'Asteroid 整理'!$V$3:$V$137)</f>
        <v>Veldspar</v>
      </c>
      <c r="BC16" s="137" t="str">
        <f>_xlfn.XLOOKUP(Case!V227,'Asteroid 整理'!$R$3:$R$137,'Asteroid 整理'!$V$3:$V$137)</f>
        <v>Kernite</v>
      </c>
      <c r="BD16" s="137" t="str">
        <f>_xlfn.XLOOKUP(Case!W227,'Asteroid 整理'!$R$3:$R$137,'Asteroid 整理'!$V$3:$V$137)</f>
        <v>Scordite</v>
      </c>
      <c r="BF16" s="160">
        <f t="shared" si="11"/>
        <v>93</v>
      </c>
      <c r="BG16" s="137">
        <f>AU39*_xlfn.XLOOKUP(AU62,'Asteroid 整理'!$A$11:$A$16,'Asteroid 整理'!$B$11:$B$16)</f>
        <v>255</v>
      </c>
      <c r="BH16" s="137">
        <f>AV39*_xlfn.XLOOKUP(AV62,'Asteroid 整理'!$A$11:$A$16,'Asteroid 整理'!$B$11:$B$16)</f>
        <v>2160</v>
      </c>
      <c r="BI16" s="137">
        <f>AW39*_xlfn.XLOOKUP(AW62,'Asteroid 整理'!$A$11:$A$16,'Asteroid 整理'!$B$11:$B$16)</f>
        <v>2400</v>
      </c>
      <c r="BJ16" s="137">
        <f>AX39*_xlfn.XLOOKUP(AX62,'Asteroid 整理'!$A$11:$A$16,'Asteroid 整理'!$B$11:$B$16)</f>
        <v>7560</v>
      </c>
      <c r="BK16" s="137">
        <f>AY39*_xlfn.XLOOKUP(AY62,'Asteroid 整理'!$A$11:$A$16,'Asteroid 整理'!$B$11:$B$16)</f>
        <v>3000</v>
      </c>
      <c r="BL16" s="137">
        <f>AZ39*_xlfn.XLOOKUP(AZ62,'Asteroid 整理'!$A$11:$A$16,'Asteroid 整理'!$B$11:$B$16)</f>
        <v>1200</v>
      </c>
      <c r="BM16" s="137">
        <f>BA39*_xlfn.XLOOKUP(BA62,'Asteroid 整理'!$A$11:$A$16,'Asteroid 整理'!$B$11:$B$16)</f>
        <v>170</v>
      </c>
      <c r="BN16" s="137">
        <f>BB39*_xlfn.XLOOKUP(BB62,'Asteroid 整理'!$A$11:$A$16,'Asteroid 整理'!$B$11:$B$16)</f>
        <v>425</v>
      </c>
      <c r="BO16" s="137">
        <f>BC39*_xlfn.XLOOKUP(BC62,'Asteroid 整理'!$A$11:$A$16,'Asteroid 整理'!$B$11:$B$16)</f>
        <v>1080</v>
      </c>
      <c r="BP16" s="137">
        <f>BD39*_xlfn.XLOOKUP(BD62,'Asteroid 整理'!$A$11:$A$16,'Asteroid 整理'!$B$11:$B$16)</f>
        <v>427.5</v>
      </c>
      <c r="BQ16" s="137">
        <f t="shared" si="12"/>
        <v>18677.5</v>
      </c>
      <c r="BS16" s="160">
        <f t="shared" ref="BS16" si="62">BS15+1</f>
        <v>93</v>
      </c>
      <c r="BT16" s="137">
        <f t="shared" ref="BT16:BW16" si="63">SUMIFS($BG39:$BP39,$AU16:$BD16,BT$3)</f>
        <v>850</v>
      </c>
      <c r="BU16" s="137">
        <f t="shared" si="63"/>
        <v>427.5</v>
      </c>
      <c r="BV16" s="137">
        <f t="shared" si="63"/>
        <v>6600</v>
      </c>
      <c r="BW16" s="137">
        <f t="shared" si="63"/>
        <v>10800</v>
      </c>
      <c r="BY16" s="160">
        <f t="shared" si="15"/>
        <v>93</v>
      </c>
      <c r="BZ16" s="137">
        <f t="shared" si="16"/>
        <v>3827500</v>
      </c>
      <c r="CA16" s="137">
        <f t="shared" si="2"/>
        <v>1246500</v>
      </c>
      <c r="CB16" s="137">
        <f t="shared" si="2"/>
        <v>540000</v>
      </c>
      <c r="CC16" s="137">
        <f t="shared" si="2"/>
        <v>1905000</v>
      </c>
      <c r="CD16" s="137">
        <f t="shared" si="2"/>
        <v>0</v>
      </c>
      <c r="CE16" s="137">
        <f t="shared" si="2"/>
        <v>0</v>
      </c>
      <c r="CF16" s="137">
        <f t="shared" si="2"/>
        <v>0</v>
      </c>
      <c r="CH16" s="150" t="s">
        <v>32</v>
      </c>
      <c r="CI16" s="137">
        <f>SUMPRODUCT(CI4:CO4,$CI$11:$CO$11)</f>
        <v>17000</v>
      </c>
      <c r="CQ16" s="188" t="s">
        <v>100</v>
      </c>
      <c r="CR16" s="137" t="str">
        <f>_xlfn.XLOOKUP($CQ16,'Asteroid 整理'!$R$3:$R$137,'Asteroid 整理'!$V$3:$V$137)</f>
        <v>Veldspar</v>
      </c>
      <c r="CS16" s="137">
        <v>6000</v>
      </c>
      <c r="CT16" s="137">
        <f>_xlfn.XLOOKUP('草稿-Questions'!CR16,'Asteroid 整理'!$A$3:$A$6,'Asteroid 整理'!$B$3:$B$6)</f>
        <v>0.1</v>
      </c>
      <c r="CU16" s="137">
        <f>_xlfn.XLOOKUP($CQ16,'Asteroid 整理'!$R$3:$R$137,'Asteroid 整理'!$X$3:$X$137)</f>
        <v>600</v>
      </c>
      <c r="CV16" s="137" cm="1">
        <f t="array" ref="CV16">$CU16*_xlfn.XLOOKUP($CR16,$CH$4:$CH$7,_xlfn.XLOOKUP(CV$3,$CI$3:$CO$3,$CI$4:$CO$7))</f>
        <v>2400000</v>
      </c>
      <c r="CW16" s="137" cm="1">
        <f t="array" ref="CW16">$CU16*_xlfn.XLOOKUP($CR16,$CH$4:$CH$7,_xlfn.XLOOKUP(CW$3,$CI$3:$CO$3,$CI$4:$CO$7))</f>
        <v>0</v>
      </c>
      <c r="CX16" s="137" cm="1">
        <f t="array" ref="CX16">$CU16*_xlfn.XLOOKUP($CR16,$CH$4:$CH$7,_xlfn.XLOOKUP(CX$3,$CI$3:$CO$3,$CI$4:$CO$7))</f>
        <v>0</v>
      </c>
      <c r="CY16" s="137" cm="1">
        <f t="array" ref="CY16">$CU16*_xlfn.XLOOKUP($CR16,$CH$4:$CH$7,_xlfn.XLOOKUP(CY$3,$CI$3:$CO$3,$CI$4:$CO$7))</f>
        <v>0</v>
      </c>
      <c r="CZ16" s="137" cm="1">
        <f t="array" ref="CZ16">$CU16*_xlfn.XLOOKUP($CR16,$CH$4:$CH$7,_xlfn.XLOOKUP(CZ$3,$CI$3:$CO$3,$CI$4:$CO$7))</f>
        <v>0</v>
      </c>
      <c r="DA16" s="137" cm="1">
        <f t="array" ref="DA16">$CU16*_xlfn.XLOOKUP($CR16,$CH$4:$CH$7,_xlfn.XLOOKUP(DA$3,$CI$3:$CO$3,$CI$4:$CO$7))</f>
        <v>0</v>
      </c>
      <c r="DB16" s="137" cm="1">
        <f t="array" ref="DB16">$CU16*_xlfn.XLOOKUP($CR16,$CH$4:$CH$7,_xlfn.XLOOKUP(DB$3,$CI$3:$CO$3,$CI$4:$CO$7))</f>
        <v>0</v>
      </c>
      <c r="DC16" s="137">
        <f t="shared" si="3"/>
        <v>10200000</v>
      </c>
      <c r="DE16" s="199">
        <f t="shared" si="57"/>
        <v>104</v>
      </c>
      <c r="DF16" s="196"/>
      <c r="DG16" s="137">
        <f>_xlfn.XLOOKUP(DG$7,Case!$I$255:$L$255,Case!$I262:$L262)</f>
        <v>5</v>
      </c>
      <c r="DH16" s="137">
        <f>_xlfn.XLOOKUP(DH$7,Case!$I$255:$L$255,Case!$I262:$L262)</f>
        <v>5</v>
      </c>
      <c r="DI16" s="137">
        <f>_xlfn.XLOOKUP(DI$7,Case!$I$255:$L$255,Case!$I262:$L262)</f>
        <v>5</v>
      </c>
      <c r="DJ16" s="137">
        <f>_xlfn.XLOOKUP(DJ$7,Case!$I$255:$L$255,Case!$I262:$L262)</f>
        <v>5</v>
      </c>
      <c r="DK16" s="137">
        <f>_xlfn.XLOOKUP(DK$7,Case!$I$255:$L$255,Case!$I262:$L262)</f>
        <v>5</v>
      </c>
      <c r="DL16" s="137">
        <f>_xlfn.XLOOKUP(DL$7,Case!$I$255:$L$255,Case!$I262:$L262)</f>
        <v>2</v>
      </c>
      <c r="DM16" s="137">
        <f>_xlfn.XLOOKUP(DM$7,Case!$I$255:$L$255,Case!$I262:$L262)</f>
        <v>2</v>
      </c>
      <c r="DN16" s="137">
        <f>_xlfn.XLOOKUP(DN$7,Case!$I$255:$L$255,Case!$I262:$L262)</f>
        <v>2</v>
      </c>
      <c r="DO16" s="137">
        <f>_xlfn.XLOOKUP(DO$7,Case!$I$255:$L$255,Case!$I262:$L262)</f>
        <v>2</v>
      </c>
      <c r="DP16" s="137">
        <f>_xlfn.XLOOKUP(DP$7,Case!$I$255:$L$255,Case!$I262:$L262)</f>
        <v>2</v>
      </c>
      <c r="DQ16" s="137">
        <f>_xlfn.XLOOKUP(DQ$7,Case!$I$255:$L$255,Case!$I262:$L262)</f>
        <v>2</v>
      </c>
      <c r="DR16" s="137">
        <f>_xlfn.XLOOKUP(DR$7,Case!$I$255:$L$255,Case!$I262:$L262)</f>
        <v>2</v>
      </c>
      <c r="DT16" s="160">
        <f t="shared" si="28"/>
        <v>112</v>
      </c>
      <c r="DU16" s="137">
        <f t="shared" si="17"/>
        <v>2250</v>
      </c>
      <c r="DV16" s="137">
        <f>MIN(DH$8*DH47,27500-SUM($DU16:DU16))</f>
        <v>1800</v>
      </c>
      <c r="DW16" s="137">
        <f>MIN(DI$8*DI47,27500-SUM($DU16:DV16))</f>
        <v>1350</v>
      </c>
      <c r="DX16" s="137">
        <f>MIN(DJ$8*DJ47,27500-SUM($DU16:DW16))</f>
        <v>900</v>
      </c>
      <c r="DY16" s="137">
        <f>MIN(DK$8*DK47,27500-SUM($DU16:DX16))</f>
        <v>450</v>
      </c>
      <c r="DZ16" s="137">
        <f>MIN(DL$8*DL47,27500-SUM($DU16:DY16))</f>
        <v>7140</v>
      </c>
      <c r="EA16" s="137">
        <f>MIN(DM$8*DM47,27500-SUM($DU16:DZ16))</f>
        <v>6120</v>
      </c>
      <c r="EB16" s="137">
        <f>MIN(DN$8*DN47,27500-SUM($DU16:EA16))</f>
        <v>5100</v>
      </c>
      <c r="EC16" s="137">
        <f>MIN(DO$8*DO47,27500-SUM($DU16:EB16))</f>
        <v>2390</v>
      </c>
      <c r="ED16" s="137">
        <f>MIN(DP$8*DP47,27500-SUM($DU16:EC16))</f>
        <v>0</v>
      </c>
      <c r="EE16" s="137">
        <f>MIN(DQ$8*DQ47,27500-SUM($DU16:ED16))</f>
        <v>0</v>
      </c>
      <c r="EF16" s="137">
        <f>MIN(DR$8*DR47,27500-SUM($DU16:EE16))</f>
        <v>0</v>
      </c>
      <c r="EG16" s="137">
        <f t="shared" si="29"/>
        <v>27500</v>
      </c>
      <c r="EH16" s="137">
        <f t="shared" si="30"/>
        <v>1406193500</v>
      </c>
      <c r="EI16" s="137">
        <f t="shared" si="18"/>
        <v>41</v>
      </c>
      <c r="EK16" s="160">
        <f t="shared" si="19"/>
        <v>133</v>
      </c>
      <c r="EL16" s="186" t="s">
        <v>35</v>
      </c>
      <c r="EM16" s="185" t="s">
        <v>34</v>
      </c>
      <c r="EN16" s="183" t="s">
        <v>32</v>
      </c>
      <c r="EO16" s="185" t="s">
        <v>34</v>
      </c>
      <c r="EP16" s="184" t="s">
        <v>33</v>
      </c>
      <c r="EQ16" s="183" t="s">
        <v>32</v>
      </c>
      <c r="ER16" s="185" t="s">
        <v>34</v>
      </c>
      <c r="ES16" s="185" t="s">
        <v>34</v>
      </c>
      <c r="ET16" s="183" t="s">
        <v>32</v>
      </c>
      <c r="EU16" s="185" t="s">
        <v>34</v>
      </c>
      <c r="EV16" s="183" t="s">
        <v>32</v>
      </c>
      <c r="EW16" s="185" t="s">
        <v>34</v>
      </c>
      <c r="EX16" s="186" t="s">
        <v>35</v>
      </c>
      <c r="EY16" s="184" t="s">
        <v>33</v>
      </c>
      <c r="EZ16" s="185" t="s">
        <v>34</v>
      </c>
      <c r="FA16" s="184" t="s">
        <v>33</v>
      </c>
      <c r="FB16" s="185" t="s">
        <v>34</v>
      </c>
      <c r="FC16" s="185" t="s">
        <v>34</v>
      </c>
      <c r="FD16" s="183" t="s">
        <v>32</v>
      </c>
      <c r="FE16" s="185" t="s">
        <v>34</v>
      </c>
      <c r="FF16" s="186" t="s">
        <v>35</v>
      </c>
      <c r="FG16" s="185" t="s">
        <v>34</v>
      </c>
      <c r="FH16" s="186" t="s">
        <v>35</v>
      </c>
      <c r="FI16" s="185" t="s">
        <v>34</v>
      </c>
      <c r="FJ16" s="186" t="s">
        <v>35</v>
      </c>
      <c r="FK16" s="185" t="s">
        <v>34</v>
      </c>
      <c r="FL16" s="185" t="s">
        <v>34</v>
      </c>
      <c r="FM16" s="185" t="s">
        <v>34</v>
      </c>
      <c r="FN16" s="184" t="s">
        <v>33</v>
      </c>
      <c r="FO16" s="184" t="s">
        <v>33</v>
      </c>
      <c r="FP16" s="183" t="s">
        <v>32</v>
      </c>
      <c r="FQ16" s="185" t="s">
        <v>34</v>
      </c>
      <c r="FR16" s="185" t="s">
        <v>34</v>
      </c>
      <c r="FS16" s="184" t="s">
        <v>33</v>
      </c>
      <c r="FT16" s="184" t="s">
        <v>33</v>
      </c>
      <c r="FU16" s="186" t="s">
        <v>35</v>
      </c>
      <c r="FV16" s="185" t="s">
        <v>34</v>
      </c>
      <c r="FW16" s="184" t="s">
        <v>33</v>
      </c>
      <c r="FX16" s="183" t="s">
        <v>32</v>
      </c>
      <c r="FY16" s="186" t="s">
        <v>35</v>
      </c>
      <c r="FZ16" s="186" t="s">
        <v>35</v>
      </c>
      <c r="GA16" s="186" t="s">
        <v>35</v>
      </c>
      <c r="GB16" s="183" t="s">
        <v>32</v>
      </c>
      <c r="GC16" s="184" t="s">
        <v>33</v>
      </c>
      <c r="GD16" s="183" t="s">
        <v>32</v>
      </c>
      <c r="GE16" s="186" t="s">
        <v>35</v>
      </c>
      <c r="GF16" s="183" t="s">
        <v>32</v>
      </c>
      <c r="GG16" s="184" t="s">
        <v>33</v>
      </c>
      <c r="GH16" s="186" t="s">
        <v>35</v>
      </c>
      <c r="GI16" s="185" t="s">
        <v>34</v>
      </c>
      <c r="GK16" s="160">
        <f t="shared" si="20"/>
        <v>133</v>
      </c>
      <c r="GL16" s="137">
        <f>SUMIFS(Case!$N310:$BK310,'草稿-Questions'!$EL16:$GI16,'草稿-Questions'!GL$3)*1000</f>
        <v>49000</v>
      </c>
      <c r="GM16" s="137">
        <f>SUMIFS(Case!$N310:$BK310,'草稿-Questions'!$EL16:$GI16,'草稿-Questions'!GM$3)*1000</f>
        <v>52000</v>
      </c>
      <c r="GN16" s="137">
        <f>SUMIFS(Case!$N310:$BK310,'草稿-Questions'!$EL16:$GI16,'草稿-Questions'!GN$3)*1000</f>
        <v>82000</v>
      </c>
      <c r="GO16" s="137">
        <f>SUMIFS(Case!$N310:$BK310,'草稿-Questions'!$EL16:$GI16,'草稿-Questions'!GO$3)*1000</f>
        <v>45000</v>
      </c>
      <c r="GQ16" s="160">
        <f t="shared" si="21"/>
        <v>133</v>
      </c>
      <c r="GR16" s="137">
        <f t="shared" ref="GR16:GX16" si="64">SUMPRODUCT($GL49:$GO49,_xlfn.XLOOKUP(GR$3,$GK$70:$GK$76,$GL$70:$GO$76))</f>
        <v>21330000</v>
      </c>
      <c r="GS16" s="137">
        <f t="shared" si="64"/>
        <v>9882000</v>
      </c>
      <c r="GT16" s="137">
        <f t="shared" si="64"/>
        <v>2430000</v>
      </c>
      <c r="GU16" s="137">
        <f t="shared" si="64"/>
        <v>9780000</v>
      </c>
      <c r="GV16" s="137">
        <f t="shared" si="64"/>
        <v>0</v>
      </c>
      <c r="GW16" s="137">
        <f t="shared" si="64"/>
        <v>0</v>
      </c>
      <c r="GX16" s="137">
        <f t="shared" si="64"/>
        <v>0</v>
      </c>
      <c r="GZ16" s="160">
        <f t="shared" si="23"/>
        <v>133</v>
      </c>
      <c r="HA16" s="137">
        <f t="shared" si="24"/>
        <v>266</v>
      </c>
      <c r="HB16" s="137">
        <f t="shared" si="25"/>
        <v>2</v>
      </c>
    </row>
    <row r="17" spans="1:210" ht="15.75">
      <c r="A17" s="155">
        <f t="shared" si="32"/>
        <v>14</v>
      </c>
      <c r="B17" s="156">
        <f>_xlfn.XLOOKUP(Case!G87,'Spaceship 整理'!$A$2:$A$6,'Spaceship 整理'!$C$2:$C$6)</f>
        <v>24000</v>
      </c>
      <c r="D17" s="157">
        <f t="shared" si="5"/>
        <v>34</v>
      </c>
      <c r="E17" s="137" cm="1">
        <f t="array" ref="E17">_xlfn.XLOOKUP(Case!$G120,'Spaceship 整理'!$A$2:$A$6,_xlfn.XLOOKUP('草稿-Questions'!E$3,'Spaceship 整理'!$C$1:$I$1,'Spaceship 整理'!$C$2:$I$6))</f>
        <v>2800000</v>
      </c>
      <c r="F17" s="137" cm="1">
        <f t="array" ref="F17">_xlfn.XLOOKUP(Case!$G120,'Spaceship 整理'!$A$2:$A$6,_xlfn.XLOOKUP('草稿-Questions'!F$3,'Spaceship 整理'!$C$1:$I$1,'Spaceship 整理'!$C$2:$I$6))</f>
        <v>1000000</v>
      </c>
      <c r="G17" s="137" cm="1">
        <f t="array" ref="G17">_xlfn.XLOOKUP(Case!$G120,'Spaceship 整理'!$A$2:$A$6,_xlfn.XLOOKUP('草稿-Questions'!G$3,'Spaceship 整理'!$C$1:$I$1,'Spaceship 整理'!$C$2:$I$6))</f>
        <v>180000</v>
      </c>
      <c r="H17" s="137" cm="1">
        <f t="array" ref="H17">_xlfn.XLOOKUP(Case!$G120,'Spaceship 整理'!$A$2:$A$6,_xlfn.XLOOKUP('草稿-Questions'!H$3,'Spaceship 整理'!$C$1:$I$1,'Spaceship 整理'!$C$2:$I$6))</f>
        <v>20000</v>
      </c>
      <c r="I17" s="137" cm="1">
        <f t="array" ref="I17">_xlfn.XLOOKUP(Case!$G120,'Spaceship 整理'!$A$2:$A$6,_xlfn.XLOOKUP('草稿-Questions'!I$3,'Spaceship 整理'!$C$1:$I$1,'Spaceship 整理'!$C$2:$I$6))</f>
        <v>8000</v>
      </c>
      <c r="J17" s="137" cm="1">
        <f t="array" ref="J17">_xlfn.XLOOKUP(Case!$G120,'Spaceship 整理'!$A$2:$A$6,_xlfn.XLOOKUP('草稿-Questions'!J$3,'Spaceship 整理'!$C$1:$I$1,'Spaceship 整理'!$C$2:$I$6))</f>
        <v>2000</v>
      </c>
      <c r="K17" s="137" cm="1">
        <f t="array" ref="K17">_xlfn.XLOOKUP(Case!$G120,'Spaceship 整理'!$A$2:$A$6,_xlfn.XLOOKUP('草稿-Questions'!K$3,'Spaceship 整理'!$C$1:$I$1,'Spaceship 整理'!$C$2:$I$6))</f>
        <v>400</v>
      </c>
      <c r="M17" s="169"/>
      <c r="N17" s="164" t="s">
        <v>21</v>
      </c>
      <c r="O17" s="169"/>
      <c r="P17" s="169"/>
      <c r="Q17" s="162" t="s">
        <v>72</v>
      </c>
      <c r="S17" s="157">
        <f t="shared" si="6"/>
        <v>54</v>
      </c>
      <c r="T17" s="137">
        <f>SUMIFS(Case!$I156:$M156,'草稿-Questions'!$M17:$Q17,'草稿-Questions'!T$3)</f>
        <v>0</v>
      </c>
      <c r="U17" s="137">
        <f>SUMIFS(Case!$I156:$M156,'草稿-Questions'!$M17:$Q17,'草稿-Questions'!U$3)</f>
        <v>15</v>
      </c>
      <c r="V17" s="137">
        <f>SUMIFS(Case!$I156:$M156,'草稿-Questions'!$M17:$Q17,'草稿-Questions'!V$3)</f>
        <v>12</v>
      </c>
      <c r="W17" s="137">
        <f>SUMIFS(Case!$I156:$M156,'草稿-Questions'!$M17:$Q17,'草稿-Questions'!W$3)</f>
        <v>0</v>
      </c>
      <c r="X17" s="137">
        <f>SUMIFS(Case!$I156:$M156,'草稿-Questions'!$M17:$Q17,'草稿-Questions'!X$3)</f>
        <v>0</v>
      </c>
      <c r="Z17" s="157">
        <f t="shared" si="7"/>
        <v>54</v>
      </c>
      <c r="AA17" s="137">
        <f t="shared" si="8"/>
        <v>7680000</v>
      </c>
      <c r="AB17" s="137">
        <f t="shared" si="0"/>
        <v>2385000</v>
      </c>
      <c r="AC17" s="137">
        <f t="shared" si="0"/>
        <v>507000</v>
      </c>
      <c r="AD17" s="137">
        <f t="shared" si="0"/>
        <v>135000</v>
      </c>
      <c r="AE17" s="137">
        <f t="shared" si="0"/>
        <v>18000</v>
      </c>
      <c r="AF17" s="137">
        <f t="shared" si="0"/>
        <v>4200</v>
      </c>
      <c r="AG17" s="137">
        <f t="shared" si="0"/>
        <v>1680</v>
      </c>
      <c r="AI17" s="160">
        <f t="shared" si="9"/>
        <v>74</v>
      </c>
      <c r="AJ17" s="137" t="str" cm="1">
        <f t="array" ref="AJ17">_xlfn.XLOOKUP(Case!$G190,'Asteroid 整理'!$R$3:$R$137,_xlfn.XLOOKUP('草稿-Questions'!AJ$3,'Asteroid 整理'!$R$2:$W$2,'Asteroid 整理'!$R$3:$W$137))</f>
        <v>Kernite</v>
      </c>
      <c r="AK17" s="137" cm="1">
        <f t="array" ref="AK17">_xlfn.XLOOKUP(Case!$G190,'Asteroid 整理'!$R$3:$R$137,_xlfn.XLOOKUP('草稿-Questions'!AK$3,'Asteroid 整理'!$R$2:$X$2,'Asteroid 整理'!$R$3:$X$137))</f>
        <v>2400</v>
      </c>
      <c r="AL17" s="137" cm="1">
        <f t="array" ref="AL17">$AK17*_xlfn.XLOOKUP($AJ17,'Asteroid 整理'!$A$3:$A$6,_xlfn.XLOOKUP('草稿-Questions'!AL$3,'Asteroid 整理'!$J$2:$P$2,'Asteroid 整理'!$J$3:$P$6),0)</f>
        <v>0</v>
      </c>
      <c r="AM17" s="137" cm="1">
        <f t="array" ref="AM17">$AK17*_xlfn.XLOOKUP($AJ17,'Asteroid 整理'!$A$3:$A$6,_xlfn.XLOOKUP('草稿-Questions'!AM$3,'Asteroid 整理'!$J$2:$P$2,'Asteroid 整理'!$J$3:$P$6),0)</f>
        <v>0</v>
      </c>
      <c r="AN17" s="137" cm="1">
        <f t="array" ref="AN17">$AK17*_xlfn.XLOOKUP($AJ17,'Asteroid 整理'!$A$3:$A$6,_xlfn.XLOOKUP('草稿-Questions'!AN$3,'Asteroid 整理'!$J$2:$P$2,'Asteroid 整理'!$J$3:$P$6),0)</f>
        <v>120000</v>
      </c>
      <c r="AO17" s="137" cm="1">
        <f t="array" ref="AO17">$AK17*_xlfn.XLOOKUP($AJ17,'Asteroid 整理'!$A$3:$A$6,_xlfn.XLOOKUP('草稿-Questions'!AO$3,'Asteroid 整理'!$J$2:$P$2,'Asteroid 整理'!$J$3:$P$6),0)</f>
        <v>240000</v>
      </c>
      <c r="AP17" s="137" cm="1">
        <f t="array" ref="AP17">$AK17*_xlfn.XLOOKUP($AJ17,'Asteroid 整理'!$A$3:$A$6,_xlfn.XLOOKUP('草稿-Questions'!AP$3,'Asteroid 整理'!$J$2:$P$2,'Asteroid 整理'!$J$3:$P$6),0)</f>
        <v>0</v>
      </c>
      <c r="AQ17" s="137" cm="1">
        <f t="array" ref="AQ17">$AK17*_xlfn.XLOOKUP($AJ17,'Asteroid 整理'!$A$3:$A$6,_xlfn.XLOOKUP('草稿-Questions'!AQ$3,'Asteroid 整理'!$J$2:$P$2,'Asteroid 整理'!$J$3:$P$6),0)</f>
        <v>0</v>
      </c>
      <c r="AR17" s="137" cm="1">
        <f t="array" ref="AR17">$AK17*_xlfn.XLOOKUP($AJ17,'Asteroid 整理'!$A$3:$A$6,_xlfn.XLOOKUP('草稿-Questions'!AR$3,'Asteroid 整理'!$J$2:$P$2,'Asteroid 整理'!$J$3:$P$6),0)</f>
        <v>0</v>
      </c>
      <c r="AT17" s="160">
        <f t="shared" si="10"/>
        <v>94</v>
      </c>
      <c r="AU17" s="137" t="str">
        <f>_xlfn.XLOOKUP(Case!N228,'Asteroid 整理'!$R$3:$R$137,'Asteroid 整理'!$V$3:$V$137)</f>
        <v>Scordite</v>
      </c>
      <c r="AV17" s="137" t="str">
        <f>_xlfn.XLOOKUP(Case!O228,'Asteroid 整理'!$R$3:$R$137,'Asteroid 整理'!$V$3:$V$137)</f>
        <v>Scordite</v>
      </c>
      <c r="AW17" s="137" t="str">
        <f>_xlfn.XLOOKUP(Case!P228,'Asteroid 整理'!$R$3:$R$137,'Asteroid 整理'!$V$3:$V$137)</f>
        <v>Kernite</v>
      </c>
      <c r="AX17" s="137" t="str">
        <f>_xlfn.XLOOKUP(Case!Q228,'Asteroid 整理'!$R$3:$R$137,'Asteroid 整理'!$V$3:$V$137)</f>
        <v>Veldspar</v>
      </c>
      <c r="AY17" s="137" t="str">
        <f>_xlfn.XLOOKUP(Case!R228,'Asteroid 整理'!$R$3:$R$137,'Asteroid 整理'!$V$3:$V$137)</f>
        <v>Kernite</v>
      </c>
      <c r="AZ17" s="137" t="str">
        <f>_xlfn.XLOOKUP(Case!S228,'Asteroid 整理'!$R$3:$R$137,'Asteroid 整理'!$V$3:$V$137)</f>
        <v>Omber</v>
      </c>
      <c r="BA17" s="137" t="str">
        <f>_xlfn.XLOOKUP(Case!T228,'Asteroid 整理'!$R$3:$R$137,'Asteroid 整理'!$V$3:$V$137)</f>
        <v>Veldspar</v>
      </c>
      <c r="BB17" s="137" t="str">
        <f>_xlfn.XLOOKUP(Case!U228,'Asteroid 整理'!$R$3:$R$137,'Asteroid 整理'!$V$3:$V$137)</f>
        <v>Kernite</v>
      </c>
      <c r="BC17" s="137" t="str">
        <f>_xlfn.XLOOKUP(Case!V228,'Asteroid 整理'!$R$3:$R$137,'Asteroid 整理'!$V$3:$V$137)</f>
        <v>Scordite</v>
      </c>
      <c r="BD17" s="137" t="str">
        <f>_xlfn.XLOOKUP(Case!W228,'Asteroid 整理'!$R$3:$R$137,'Asteroid 整理'!$V$3:$V$137)</f>
        <v>Veldspar</v>
      </c>
      <c r="BF17" s="160">
        <f t="shared" si="11"/>
        <v>94</v>
      </c>
      <c r="BG17" s="137">
        <f>AU40*_xlfn.XLOOKUP(AU63,'Asteroid 整理'!$A$11:$A$16,'Asteroid 整理'!$B$11:$B$16)</f>
        <v>720</v>
      </c>
      <c r="BH17" s="137">
        <f>AV40*_xlfn.XLOOKUP(AV63,'Asteroid 整理'!$A$11:$A$16,'Asteroid 整理'!$B$11:$B$16)</f>
        <v>360</v>
      </c>
      <c r="BI17" s="137">
        <f>AW40*_xlfn.XLOOKUP(AW63,'Asteroid 整理'!$A$11:$A$16,'Asteroid 整理'!$B$11:$B$16)</f>
        <v>2160</v>
      </c>
      <c r="BJ17" s="137">
        <f>AX40*_xlfn.XLOOKUP(AX63,'Asteroid 整理'!$A$11:$A$16,'Asteroid 整理'!$B$11:$B$16)</f>
        <v>375</v>
      </c>
      <c r="BK17" s="137">
        <f>AY40*_xlfn.XLOOKUP(AY63,'Asteroid 整理'!$A$11:$A$16,'Asteroid 整理'!$B$11:$B$16)</f>
        <v>5400</v>
      </c>
      <c r="BL17" s="137">
        <f>AZ40*_xlfn.XLOOKUP(AZ63,'Asteroid 整理'!$A$11:$A$16,'Asteroid 整理'!$B$11:$B$16)</f>
        <v>1140</v>
      </c>
      <c r="BM17" s="137">
        <f>BA40*_xlfn.XLOOKUP(BA63,'Asteroid 整理'!$A$11:$A$16,'Asteroid 整理'!$B$11:$B$16)</f>
        <v>75</v>
      </c>
      <c r="BN17" s="137">
        <f>BB40*_xlfn.XLOOKUP(BB63,'Asteroid 整理'!$A$11:$A$16,'Asteroid 整理'!$B$11:$B$16)</f>
        <v>3240</v>
      </c>
      <c r="BO17" s="137">
        <f>BC40*_xlfn.XLOOKUP(BC63,'Asteroid 整理'!$A$11:$A$16,'Asteroid 整理'!$B$11:$B$16)</f>
        <v>480</v>
      </c>
      <c r="BP17" s="137">
        <f>BD40*_xlfn.XLOOKUP(BD63,'Asteroid 整理'!$A$11:$A$16,'Asteroid 整理'!$B$11:$B$16)</f>
        <v>150</v>
      </c>
      <c r="BQ17" s="137">
        <f t="shared" si="12"/>
        <v>14100</v>
      </c>
      <c r="BS17" s="160">
        <f t="shared" ref="BS17" si="65">BS16+1</f>
        <v>94</v>
      </c>
      <c r="BT17" s="137">
        <f t="shared" ref="BT17:BW17" si="66">SUMIFS($BG40:$BP40,$AU17:$BD17,BT$3)</f>
        <v>600</v>
      </c>
      <c r="BU17" s="137">
        <f t="shared" si="66"/>
        <v>1560</v>
      </c>
      <c r="BV17" s="137">
        <f t="shared" si="66"/>
        <v>1140</v>
      </c>
      <c r="BW17" s="137">
        <f t="shared" si="66"/>
        <v>10800</v>
      </c>
      <c r="BY17" s="160">
        <f t="shared" si="15"/>
        <v>94</v>
      </c>
      <c r="BZ17" s="137">
        <f t="shared" si="16"/>
        <v>3960000</v>
      </c>
      <c r="CA17" s="137">
        <f t="shared" si="2"/>
        <v>1107000</v>
      </c>
      <c r="CB17" s="137">
        <f t="shared" si="2"/>
        <v>540000</v>
      </c>
      <c r="CC17" s="137">
        <f t="shared" si="2"/>
        <v>1222500</v>
      </c>
      <c r="CD17" s="137">
        <f t="shared" si="2"/>
        <v>0</v>
      </c>
      <c r="CE17" s="137">
        <f t="shared" si="2"/>
        <v>0</v>
      </c>
      <c r="CF17" s="137">
        <f t="shared" si="2"/>
        <v>0</v>
      </c>
      <c r="CH17" s="151" t="s">
        <v>33</v>
      </c>
      <c r="CI17" s="137">
        <f t="shared" ref="CI17:CI19" si="67">SUMPRODUCT(CI5:CO5,$CI$11:$CO$11)</f>
        <v>10322</v>
      </c>
      <c r="CQ17" s="188" t="s">
        <v>135</v>
      </c>
      <c r="CR17" s="137" t="str">
        <f>_xlfn.XLOOKUP($CQ17,'Asteroid 整理'!$R$3:$R$137,'Asteroid 整理'!$V$3:$V$137)</f>
        <v>Scordite</v>
      </c>
      <c r="CS17" s="137">
        <v>6000</v>
      </c>
      <c r="CT17" s="137">
        <f>_xlfn.XLOOKUP('草稿-Questions'!CR17,'Asteroid 整理'!$A$3:$A$6,'Asteroid 整理'!$B$3:$B$6)</f>
        <v>0.15</v>
      </c>
      <c r="CU17" s="137">
        <f>_xlfn.XLOOKUP($CQ17,'Asteroid 整理'!$R$3:$R$137,'Asteroid 整理'!$X$3:$X$137)</f>
        <v>900</v>
      </c>
      <c r="CV17" s="137" cm="1">
        <f t="array" ref="CV17">$CU17*_xlfn.XLOOKUP($CR17,$CH$4:$CH$7,_xlfn.XLOOKUP(CV$3,$CI$3:$CO$3,$CI$4:$CO$7))</f>
        <v>900000</v>
      </c>
      <c r="CW17" s="137" cm="1">
        <f t="array" ref="CW17">$CU17*_xlfn.XLOOKUP($CR17,$CH$4:$CH$7,_xlfn.XLOOKUP(CW$3,$CI$3:$CO$3,$CI$4:$CO$7))</f>
        <v>540000</v>
      </c>
      <c r="CX17" s="137" cm="1">
        <f t="array" ref="CX17">$CU17*_xlfn.XLOOKUP($CR17,$CH$4:$CH$7,_xlfn.XLOOKUP(CX$3,$CI$3:$CO$3,$CI$4:$CO$7))</f>
        <v>0</v>
      </c>
      <c r="CY17" s="137" cm="1">
        <f t="array" ref="CY17">$CU17*_xlfn.XLOOKUP($CR17,$CH$4:$CH$7,_xlfn.XLOOKUP(CY$3,$CI$3:$CO$3,$CI$4:$CO$7))</f>
        <v>0</v>
      </c>
      <c r="CZ17" s="137" cm="1">
        <f t="array" ref="CZ17">$CU17*_xlfn.XLOOKUP($CR17,$CH$4:$CH$7,_xlfn.XLOOKUP(CZ$3,$CI$3:$CO$3,$CI$4:$CO$7))</f>
        <v>0</v>
      </c>
      <c r="DA17" s="137" cm="1">
        <f t="array" ref="DA17">$CU17*_xlfn.XLOOKUP($CR17,$CH$4:$CH$7,_xlfn.XLOOKUP(DA$3,$CI$3:$CO$3,$CI$4:$CO$7))</f>
        <v>0</v>
      </c>
      <c r="DB17" s="137" cm="1">
        <f t="array" ref="DB17">$CU17*_xlfn.XLOOKUP($CR17,$CH$4:$CH$7,_xlfn.XLOOKUP(DB$3,$CI$3:$CO$3,$CI$4:$CO$7))</f>
        <v>0</v>
      </c>
      <c r="DC17" s="137">
        <f t="shared" si="3"/>
        <v>9289800</v>
      </c>
      <c r="DE17" s="199">
        <f t="shared" si="57"/>
        <v>105</v>
      </c>
      <c r="DF17" s="196"/>
      <c r="DG17" s="137">
        <f>_xlfn.XLOOKUP(DG$7,Case!$I$255:$L$255,Case!$I263:$L263)</f>
        <v>4</v>
      </c>
      <c r="DH17" s="137">
        <f>_xlfn.XLOOKUP(DH$7,Case!$I$255:$L$255,Case!$I263:$L263)</f>
        <v>4</v>
      </c>
      <c r="DI17" s="137">
        <f>_xlfn.XLOOKUP(DI$7,Case!$I$255:$L$255,Case!$I263:$L263)</f>
        <v>4</v>
      </c>
      <c r="DJ17" s="137">
        <f>_xlfn.XLOOKUP(DJ$7,Case!$I$255:$L$255,Case!$I263:$L263)</f>
        <v>4</v>
      </c>
      <c r="DK17" s="137">
        <f>_xlfn.XLOOKUP(DK$7,Case!$I$255:$L$255,Case!$I263:$L263)</f>
        <v>4</v>
      </c>
      <c r="DL17" s="137">
        <f>_xlfn.XLOOKUP(DL$7,Case!$I$255:$L$255,Case!$I263:$L263)</f>
        <v>3</v>
      </c>
      <c r="DM17" s="137">
        <f>_xlfn.XLOOKUP(DM$7,Case!$I$255:$L$255,Case!$I263:$L263)</f>
        <v>3</v>
      </c>
      <c r="DN17" s="137">
        <f>_xlfn.XLOOKUP(DN$7,Case!$I$255:$L$255,Case!$I263:$L263)</f>
        <v>3</v>
      </c>
      <c r="DO17" s="137">
        <f>_xlfn.XLOOKUP(DO$7,Case!$I$255:$L$255,Case!$I263:$L263)</f>
        <v>3</v>
      </c>
      <c r="DP17" s="137">
        <f>_xlfn.XLOOKUP(DP$7,Case!$I$255:$L$255,Case!$I263:$L263)</f>
        <v>3</v>
      </c>
      <c r="DQ17" s="137">
        <f>_xlfn.XLOOKUP(DQ$7,Case!$I$255:$L$255,Case!$I263:$L263)</f>
        <v>3</v>
      </c>
      <c r="DR17" s="137">
        <f>_xlfn.XLOOKUP(DR$7,Case!$I$255:$L$255,Case!$I263:$L263)</f>
        <v>3</v>
      </c>
      <c r="DT17" s="160">
        <f t="shared" si="28"/>
        <v>113</v>
      </c>
      <c r="DU17" s="137">
        <f t="shared" si="17"/>
        <v>3000</v>
      </c>
      <c r="DV17" s="137">
        <f>MIN(DH$8*DH48,27500-SUM($DU17:DU17))</f>
        <v>2400</v>
      </c>
      <c r="DW17" s="137">
        <f>MIN(DI$8*DI48,27500-SUM($DU17:DV17))</f>
        <v>1800</v>
      </c>
      <c r="DX17" s="137">
        <f>MIN(DJ$8*DJ48,27500-SUM($DU17:DW17))</f>
        <v>1200</v>
      </c>
      <c r="DY17" s="137">
        <f>MIN(DK$8*DK48,27500-SUM($DU17:DX17))</f>
        <v>600</v>
      </c>
      <c r="DZ17" s="137">
        <f>MIN(DL$8*DL48,27500-SUM($DU17:DY17))</f>
        <v>7560</v>
      </c>
      <c r="EA17" s="137">
        <f>MIN(DM$8*DM48,27500-SUM($DU17:DZ17))</f>
        <v>6480</v>
      </c>
      <c r="EB17" s="137">
        <f>MIN(DN$8*DN48,27500-SUM($DU17:EA17))</f>
        <v>4460</v>
      </c>
      <c r="EC17" s="137">
        <f>MIN(DO$8*DO48,27500-SUM($DU17:EB17))</f>
        <v>0</v>
      </c>
      <c r="ED17" s="137">
        <f>MIN(DP$8*DP48,27500-SUM($DU17:EC17))</f>
        <v>0</v>
      </c>
      <c r="EE17" s="137">
        <f>MIN(DQ$8*DQ48,27500-SUM($DU17:ED17))</f>
        <v>0</v>
      </c>
      <c r="EF17" s="137">
        <f>MIN(DR$8*DR48,27500-SUM($DU17:EE17))</f>
        <v>0</v>
      </c>
      <c r="EG17" s="137">
        <f t="shared" si="29"/>
        <v>27500</v>
      </c>
      <c r="EH17" s="137">
        <f t="shared" si="30"/>
        <v>1429553000</v>
      </c>
      <c r="EI17" s="137">
        <f t="shared" si="18"/>
        <v>39</v>
      </c>
      <c r="EK17" s="160">
        <f t="shared" si="19"/>
        <v>134</v>
      </c>
      <c r="EL17" s="183" t="s">
        <v>32</v>
      </c>
      <c r="EM17" s="185" t="s">
        <v>34</v>
      </c>
      <c r="EN17" s="186" t="s">
        <v>35</v>
      </c>
      <c r="EO17" s="183" t="s">
        <v>32</v>
      </c>
      <c r="EP17" s="185" t="s">
        <v>34</v>
      </c>
      <c r="EQ17" s="186" t="s">
        <v>35</v>
      </c>
      <c r="ER17" s="186" t="s">
        <v>35</v>
      </c>
      <c r="ES17" s="186" t="s">
        <v>35</v>
      </c>
      <c r="ET17" s="183" t="s">
        <v>32</v>
      </c>
      <c r="EU17" s="186" t="s">
        <v>35</v>
      </c>
      <c r="EV17" s="183" t="s">
        <v>32</v>
      </c>
      <c r="EW17" s="186" t="s">
        <v>35</v>
      </c>
      <c r="EX17" s="184" t="s">
        <v>33</v>
      </c>
      <c r="EY17" s="186" t="s">
        <v>35</v>
      </c>
      <c r="EZ17" s="186" t="s">
        <v>35</v>
      </c>
      <c r="FA17" s="183" t="s">
        <v>32</v>
      </c>
      <c r="FB17" s="184" t="s">
        <v>33</v>
      </c>
      <c r="FC17" s="186" t="s">
        <v>35</v>
      </c>
      <c r="FD17" s="185" t="s">
        <v>34</v>
      </c>
      <c r="FE17" s="183" t="s">
        <v>32</v>
      </c>
      <c r="FF17" s="184" t="s">
        <v>33</v>
      </c>
      <c r="FG17" s="183" t="s">
        <v>32</v>
      </c>
      <c r="FH17" s="183" t="s">
        <v>32</v>
      </c>
      <c r="FI17" s="186" t="s">
        <v>35</v>
      </c>
      <c r="FJ17" s="183" t="s">
        <v>32</v>
      </c>
      <c r="FK17" s="186" t="s">
        <v>35</v>
      </c>
      <c r="FL17" s="185" t="s">
        <v>34</v>
      </c>
      <c r="FM17" s="183" t="s">
        <v>32</v>
      </c>
      <c r="FN17" s="185" t="s">
        <v>34</v>
      </c>
      <c r="FO17" s="186" t="s">
        <v>35</v>
      </c>
      <c r="FP17" s="186" t="s">
        <v>35</v>
      </c>
      <c r="FQ17" s="184" t="s">
        <v>33</v>
      </c>
      <c r="FR17" s="184" t="s">
        <v>33</v>
      </c>
      <c r="FS17" s="183" t="s">
        <v>32</v>
      </c>
      <c r="FT17" s="185" t="s">
        <v>34</v>
      </c>
      <c r="FU17" s="185" t="s">
        <v>34</v>
      </c>
      <c r="FV17" s="183" t="s">
        <v>32</v>
      </c>
      <c r="FW17" s="183" t="s">
        <v>32</v>
      </c>
      <c r="FX17" s="184" t="s">
        <v>33</v>
      </c>
      <c r="FY17" s="184" t="s">
        <v>33</v>
      </c>
      <c r="FZ17" s="184" t="s">
        <v>33</v>
      </c>
      <c r="GA17" s="183" t="s">
        <v>32</v>
      </c>
      <c r="GB17" s="184" t="s">
        <v>33</v>
      </c>
      <c r="GC17" s="185" t="s">
        <v>34</v>
      </c>
      <c r="GD17" s="183" t="s">
        <v>32</v>
      </c>
      <c r="GE17" s="184" t="s">
        <v>33</v>
      </c>
      <c r="GF17" s="185" t="s">
        <v>34</v>
      </c>
      <c r="GG17" s="183" t="s">
        <v>32</v>
      </c>
      <c r="GH17" s="186" t="s">
        <v>35</v>
      </c>
      <c r="GI17" s="183" t="s">
        <v>32</v>
      </c>
      <c r="GK17" s="160">
        <f t="shared" si="20"/>
        <v>134</v>
      </c>
      <c r="GL17" s="137">
        <f>SUMIFS(Case!$N311:$BK311,'草稿-Questions'!$EL17:$GI17,'草稿-Questions'!GL$3)*1000</f>
        <v>77000</v>
      </c>
      <c r="GM17" s="137">
        <f>SUMIFS(Case!$N311:$BK311,'草稿-Questions'!$EL17:$GI17,'草稿-Questions'!GM$3)*1000</f>
        <v>43000</v>
      </c>
      <c r="GN17" s="137">
        <f>SUMIFS(Case!$N311:$BK311,'草稿-Questions'!$EL17:$GI17,'草稿-Questions'!GN$3)*1000</f>
        <v>31000</v>
      </c>
      <c r="GO17" s="137">
        <f>SUMIFS(Case!$N311:$BK311,'草稿-Questions'!$EL17:$GI17,'草稿-Questions'!GO$3)*1000</f>
        <v>57000</v>
      </c>
      <c r="GQ17" s="160">
        <f t="shared" si="21"/>
        <v>134</v>
      </c>
      <c r="GR17" s="137">
        <f t="shared" ref="GR17:GX17" si="68">SUMPRODUCT($GL50:$GO50,_xlfn.XLOOKUP(GR$3,$GK$70:$GK$76,$GL$70:$GO$76))</f>
        <v>29227500</v>
      </c>
      <c r="GS17" s="137">
        <f t="shared" si="68"/>
        <v>6327000</v>
      </c>
      <c r="GT17" s="137">
        <f t="shared" si="68"/>
        <v>2907000</v>
      </c>
      <c r="GU17" s="137">
        <f t="shared" si="68"/>
        <v>8022750</v>
      </c>
      <c r="GV17" s="137">
        <f t="shared" si="68"/>
        <v>0</v>
      </c>
      <c r="GW17" s="137">
        <f t="shared" si="68"/>
        <v>0</v>
      </c>
      <c r="GX17" s="137">
        <f t="shared" si="68"/>
        <v>0</v>
      </c>
      <c r="GZ17" s="160">
        <f t="shared" si="23"/>
        <v>134</v>
      </c>
      <c r="HA17" s="137">
        <f t="shared" si="24"/>
        <v>365</v>
      </c>
      <c r="HB17" s="137">
        <f t="shared" si="25"/>
        <v>1</v>
      </c>
    </row>
    <row r="18" spans="1:210" ht="15.75">
      <c r="A18" s="155">
        <f t="shared" si="32"/>
        <v>15</v>
      </c>
      <c r="B18" s="156">
        <f>_xlfn.XLOOKUP(Case!G88,'Spaceship 整理'!$A$2:$A$6,'Spaceship 整理'!$C$2:$C$6)</f>
        <v>24000</v>
      </c>
      <c r="D18" s="157">
        <f t="shared" si="5"/>
        <v>35</v>
      </c>
      <c r="E18" s="137" cm="1">
        <f t="array" ref="E18">_xlfn.XLOOKUP(Case!$G121,'Spaceship 整理'!$A$2:$A$6,_xlfn.XLOOKUP('草稿-Questions'!E$3,'Spaceship 整理'!$C$1:$I$1,'Spaceship 整理'!$C$2:$I$6))</f>
        <v>540000</v>
      </c>
      <c r="F18" s="137" cm="1">
        <f t="array" ref="F18">_xlfn.XLOOKUP(Case!$G121,'Spaceship 整理'!$A$2:$A$6,_xlfn.XLOOKUP('草稿-Questions'!F$3,'Spaceship 整理'!$C$1:$I$1,'Spaceship 整理'!$C$2:$I$6))</f>
        <v>180000</v>
      </c>
      <c r="G18" s="137" cm="1">
        <f t="array" ref="G18">_xlfn.XLOOKUP(Case!$G121,'Spaceship 整理'!$A$2:$A$6,_xlfn.XLOOKUP('草稿-Questions'!G$3,'Spaceship 整理'!$C$1:$I$1,'Spaceship 整理'!$C$2:$I$6))</f>
        <v>36000</v>
      </c>
      <c r="H18" s="137" cm="1">
        <f t="array" ref="H18">_xlfn.XLOOKUP(Case!$G121,'Spaceship 整理'!$A$2:$A$6,_xlfn.XLOOKUP('草稿-Questions'!H$3,'Spaceship 整理'!$C$1:$I$1,'Spaceship 整理'!$C$2:$I$6))</f>
        <v>10000</v>
      </c>
      <c r="I18" s="137" cm="1">
        <f t="array" ref="I18">_xlfn.XLOOKUP(Case!$G121,'Spaceship 整理'!$A$2:$A$6,_xlfn.XLOOKUP('草稿-Questions'!I$3,'Spaceship 整理'!$C$1:$I$1,'Spaceship 整理'!$C$2:$I$6))</f>
        <v>1500</v>
      </c>
      <c r="J18" s="137" cm="1">
        <f t="array" ref="J18">_xlfn.XLOOKUP(Case!$G121,'Spaceship 整理'!$A$2:$A$6,_xlfn.XLOOKUP('草稿-Questions'!J$3,'Spaceship 整理'!$C$1:$I$1,'Spaceship 整理'!$C$2:$I$6))</f>
        <v>350</v>
      </c>
      <c r="K18" s="137" cm="1">
        <f t="array" ref="K18">_xlfn.XLOOKUP(Case!$G121,'Spaceship 整理'!$A$2:$A$6,_xlfn.XLOOKUP('草稿-Questions'!K$3,'Spaceship 整理'!$C$1:$I$1,'Spaceship 整理'!$C$2:$I$6))</f>
        <v>140</v>
      </c>
      <c r="M18" s="162" t="s">
        <v>72</v>
      </c>
      <c r="N18" s="164" t="s">
        <v>21</v>
      </c>
      <c r="O18" s="168" t="s">
        <v>25</v>
      </c>
      <c r="P18" s="162" t="s">
        <v>72</v>
      </c>
      <c r="Q18" s="169"/>
      <c r="S18" s="157">
        <f t="shared" si="6"/>
        <v>55</v>
      </c>
      <c r="T18" s="137">
        <f>SUMIFS(Case!$I157:$M157,'草稿-Questions'!$M18:$Q18,'草稿-Questions'!T$3)</f>
        <v>0</v>
      </c>
      <c r="U18" s="137">
        <f>SUMIFS(Case!$I157:$M157,'草稿-Questions'!$M18:$Q18,'草稿-Questions'!U$3)</f>
        <v>21</v>
      </c>
      <c r="V18" s="137">
        <f>SUMIFS(Case!$I157:$M157,'草稿-Questions'!$M18:$Q18,'草稿-Questions'!V$3)</f>
        <v>2</v>
      </c>
      <c r="W18" s="137">
        <f>SUMIFS(Case!$I157:$M157,'草稿-Questions'!$M18:$Q18,'草稿-Questions'!W$3)</f>
        <v>0</v>
      </c>
      <c r="X18" s="137">
        <f>SUMIFS(Case!$I157:$M157,'草稿-Questions'!$M18:$Q18,'草稿-Questions'!X$3)</f>
        <v>18</v>
      </c>
      <c r="Z18" s="157">
        <f t="shared" si="7"/>
        <v>55</v>
      </c>
      <c r="AA18" s="137">
        <f t="shared" si="8"/>
        <v>146760000</v>
      </c>
      <c r="AB18" s="137">
        <f t="shared" si="0"/>
        <v>72675000</v>
      </c>
      <c r="AC18" s="137">
        <f t="shared" si="0"/>
        <v>10977000</v>
      </c>
      <c r="AD18" s="137">
        <f t="shared" si="0"/>
        <v>7241000</v>
      </c>
      <c r="AE18" s="137">
        <f t="shared" si="0"/>
        <v>219000</v>
      </c>
      <c r="AF18" s="137">
        <f t="shared" si="0"/>
        <v>108700</v>
      </c>
      <c r="AG18" s="137">
        <f t="shared" si="0"/>
        <v>54280</v>
      </c>
      <c r="AI18" s="160">
        <f t="shared" si="9"/>
        <v>75</v>
      </c>
      <c r="AJ18" s="137" t="str" cm="1">
        <f t="array" ref="AJ18">_xlfn.XLOOKUP(Case!$G191,'Asteroid 整理'!$R$3:$R$137,_xlfn.XLOOKUP('草稿-Questions'!AJ$3,'Asteroid 整理'!$R$2:$W$2,'Asteroid 整理'!$R$3:$W$137))</f>
        <v>Veldspar</v>
      </c>
      <c r="AK18" s="137" cm="1">
        <f t="array" ref="AK18">_xlfn.XLOOKUP(Case!$G191,'Asteroid 整理'!$R$3:$R$137,_xlfn.XLOOKUP('草稿-Questions'!AK$3,'Asteroid 整理'!$R$2:$X$2,'Asteroid 整理'!$R$3:$X$137))</f>
        <v>300</v>
      </c>
      <c r="AL18" s="137" cm="1">
        <f t="array" ref="AL18">$AK18*_xlfn.XLOOKUP($AJ18,'Asteroid 整理'!$A$3:$A$6,_xlfn.XLOOKUP('草稿-Questions'!AL$3,'Asteroid 整理'!$J$2:$P$2,'Asteroid 整理'!$J$3:$P$6),0)</f>
        <v>1200000</v>
      </c>
      <c r="AM18" s="137" cm="1">
        <f t="array" ref="AM18">$AK18*_xlfn.XLOOKUP($AJ18,'Asteroid 整理'!$A$3:$A$6,_xlfn.XLOOKUP('草稿-Questions'!AM$3,'Asteroid 整理'!$J$2:$P$2,'Asteroid 整理'!$J$3:$P$6),0)</f>
        <v>0</v>
      </c>
      <c r="AN18" s="137" cm="1">
        <f t="array" ref="AN18">$AK18*_xlfn.XLOOKUP($AJ18,'Asteroid 整理'!$A$3:$A$6,_xlfn.XLOOKUP('草稿-Questions'!AN$3,'Asteroid 整理'!$J$2:$P$2,'Asteroid 整理'!$J$3:$P$6),0)</f>
        <v>0</v>
      </c>
      <c r="AO18" s="137" cm="1">
        <f t="array" ref="AO18">$AK18*_xlfn.XLOOKUP($AJ18,'Asteroid 整理'!$A$3:$A$6,_xlfn.XLOOKUP('草稿-Questions'!AO$3,'Asteroid 整理'!$J$2:$P$2,'Asteroid 整理'!$J$3:$P$6),0)</f>
        <v>0</v>
      </c>
      <c r="AP18" s="137" cm="1">
        <f t="array" ref="AP18">$AK18*_xlfn.XLOOKUP($AJ18,'Asteroid 整理'!$A$3:$A$6,_xlfn.XLOOKUP('草稿-Questions'!AP$3,'Asteroid 整理'!$J$2:$P$2,'Asteroid 整理'!$J$3:$P$6),0)</f>
        <v>0</v>
      </c>
      <c r="AQ18" s="137" cm="1">
        <f t="array" ref="AQ18">$AK18*_xlfn.XLOOKUP($AJ18,'Asteroid 整理'!$A$3:$A$6,_xlfn.XLOOKUP('草稿-Questions'!AQ$3,'Asteroid 整理'!$J$2:$P$2,'Asteroid 整理'!$J$3:$P$6),0)</f>
        <v>0</v>
      </c>
      <c r="AR18" s="137" cm="1">
        <f t="array" ref="AR18">$AK18*_xlfn.XLOOKUP($AJ18,'Asteroid 整理'!$A$3:$A$6,_xlfn.XLOOKUP('草稿-Questions'!AR$3,'Asteroid 整理'!$J$2:$P$2,'Asteroid 整理'!$J$3:$P$6),0)</f>
        <v>0</v>
      </c>
      <c r="AT18" s="160">
        <f t="shared" si="10"/>
        <v>95</v>
      </c>
      <c r="AU18" s="137" t="str">
        <f>_xlfn.XLOOKUP(Case!N229,'Asteroid 整理'!$R$3:$R$137,'Asteroid 整理'!$V$3:$V$137)</f>
        <v>Veldspar</v>
      </c>
      <c r="AV18" s="137" t="str">
        <f>_xlfn.XLOOKUP(Case!O229,'Asteroid 整理'!$R$3:$R$137,'Asteroid 整理'!$V$3:$V$137)</f>
        <v>Scordite</v>
      </c>
      <c r="AW18" s="137" t="str">
        <f>_xlfn.XLOOKUP(Case!P229,'Asteroid 整理'!$R$3:$R$137,'Asteroid 整理'!$V$3:$V$137)</f>
        <v>Omber</v>
      </c>
      <c r="AX18" s="137" t="str">
        <f>_xlfn.XLOOKUP(Case!Q229,'Asteroid 整理'!$R$3:$R$137,'Asteroid 整理'!$V$3:$V$137)</f>
        <v>Scordite</v>
      </c>
      <c r="AY18" s="137" t="str">
        <f>_xlfn.XLOOKUP(Case!R229,'Asteroid 整理'!$R$3:$R$137,'Asteroid 整理'!$V$3:$V$137)</f>
        <v>Omber</v>
      </c>
      <c r="AZ18" s="137" t="str">
        <f>_xlfn.XLOOKUP(Case!S229,'Asteroid 整理'!$R$3:$R$137,'Asteroid 整理'!$V$3:$V$137)</f>
        <v>Kernite</v>
      </c>
      <c r="BA18" s="137" t="str">
        <f>_xlfn.XLOOKUP(Case!T229,'Asteroid 整理'!$R$3:$R$137,'Asteroid 整理'!$V$3:$V$137)</f>
        <v>Veldspar</v>
      </c>
      <c r="BB18" s="137" t="str">
        <f>_xlfn.XLOOKUP(Case!U229,'Asteroid 整理'!$R$3:$R$137,'Asteroid 整理'!$V$3:$V$137)</f>
        <v>Kernite</v>
      </c>
      <c r="BC18" s="137" t="str">
        <f>_xlfn.XLOOKUP(Case!V229,'Asteroid 整理'!$R$3:$R$137,'Asteroid 整理'!$V$3:$V$137)</f>
        <v>Omber</v>
      </c>
      <c r="BD18" s="137" t="str">
        <f>_xlfn.XLOOKUP(Case!W229,'Asteroid 整理'!$R$3:$R$137,'Asteroid 整理'!$V$3:$V$137)</f>
        <v>Scordite</v>
      </c>
      <c r="BF18" s="160">
        <f t="shared" si="11"/>
        <v>95</v>
      </c>
      <c r="BG18" s="137">
        <f>AU41*_xlfn.XLOOKUP(AU64,'Asteroid 整理'!$A$11:$A$16,'Asteroid 整理'!$B$11:$B$16)</f>
        <v>270</v>
      </c>
      <c r="BH18" s="137">
        <f>AV41*_xlfn.XLOOKUP(AV64,'Asteroid 整理'!$A$11:$A$16,'Asteroid 整理'!$B$11:$B$16)</f>
        <v>382.5</v>
      </c>
      <c r="BI18" s="137">
        <f>AW41*_xlfn.XLOOKUP(AW64,'Asteroid 整理'!$A$11:$A$16,'Asteroid 整理'!$B$11:$B$16)</f>
        <v>2400</v>
      </c>
      <c r="BJ18" s="137">
        <f>AX41*_xlfn.XLOOKUP(AX64,'Asteroid 整理'!$A$11:$A$16,'Asteroid 整理'!$B$11:$B$16)</f>
        <v>637.5</v>
      </c>
      <c r="BK18" s="137">
        <f>AY41*_xlfn.XLOOKUP(AY64,'Asteroid 整理'!$A$11:$A$16,'Asteroid 整理'!$B$11:$B$16)</f>
        <v>1440</v>
      </c>
      <c r="BL18" s="137">
        <f>AZ41*_xlfn.XLOOKUP(AZ64,'Asteroid 整理'!$A$11:$A$16,'Asteroid 整理'!$B$11:$B$16)</f>
        <v>2280</v>
      </c>
      <c r="BM18" s="137">
        <f>BA41*_xlfn.XLOOKUP(BA64,'Asteroid 整理'!$A$11:$A$16,'Asteroid 整理'!$B$11:$B$16)</f>
        <v>450</v>
      </c>
      <c r="BN18" s="137">
        <f>BB41*_xlfn.XLOOKUP(BB64,'Asteroid 整理'!$A$11:$A$16,'Asteroid 整理'!$B$11:$B$16)</f>
        <v>3420</v>
      </c>
      <c r="BO18" s="137">
        <f>BC41*_xlfn.XLOOKUP(BC64,'Asteroid 整理'!$A$11:$A$16,'Asteroid 整理'!$B$11:$B$16)</f>
        <v>1920</v>
      </c>
      <c r="BP18" s="137">
        <f>BD41*_xlfn.XLOOKUP(BD64,'Asteroid 整理'!$A$11:$A$16,'Asteroid 整理'!$B$11:$B$16)</f>
        <v>765</v>
      </c>
      <c r="BQ18" s="137">
        <f t="shared" si="12"/>
        <v>13965</v>
      </c>
      <c r="BS18" s="160">
        <f t="shared" ref="BS18" si="69">BS17+1</f>
        <v>95</v>
      </c>
      <c r="BT18" s="137">
        <f t="shared" ref="BT18:BW18" si="70">SUMIFS($BG41:$BP41,$AU18:$BD18,BT$3)</f>
        <v>720</v>
      </c>
      <c r="BU18" s="137">
        <f t="shared" si="70"/>
        <v>1785</v>
      </c>
      <c r="BV18" s="137">
        <f t="shared" si="70"/>
        <v>5760</v>
      </c>
      <c r="BW18" s="137">
        <f t="shared" si="70"/>
        <v>5700</v>
      </c>
      <c r="BY18" s="160">
        <f t="shared" si="15"/>
        <v>95</v>
      </c>
      <c r="BZ18" s="137">
        <f t="shared" si="16"/>
        <v>4665000</v>
      </c>
      <c r="CA18" s="137">
        <f t="shared" si="2"/>
        <v>1935000</v>
      </c>
      <c r="CB18" s="137">
        <f t="shared" si="2"/>
        <v>285000</v>
      </c>
      <c r="CC18" s="137">
        <f t="shared" si="2"/>
        <v>1290000</v>
      </c>
      <c r="CD18" s="137">
        <f t="shared" si="2"/>
        <v>0</v>
      </c>
      <c r="CE18" s="137">
        <f t="shared" si="2"/>
        <v>0</v>
      </c>
      <c r="CF18" s="137">
        <f t="shared" si="2"/>
        <v>0</v>
      </c>
      <c r="CH18" s="152" t="s">
        <v>34</v>
      </c>
      <c r="CI18" s="137">
        <f>SUMPRODUCT(CI6:CO6,$CI$11:$CO$11)</f>
        <v>58968</v>
      </c>
      <c r="CJ18" s="137" t="s">
        <v>361</v>
      </c>
      <c r="CQ18" s="188" t="s">
        <v>113</v>
      </c>
      <c r="CR18" s="137" t="str">
        <f>_xlfn.XLOOKUP($CQ18,'Asteroid 整理'!$R$3:$R$137,'Asteroid 整理'!$V$3:$V$137)</f>
        <v>Veldspar</v>
      </c>
      <c r="CS18" s="137">
        <v>5000</v>
      </c>
      <c r="CT18" s="137">
        <f>_xlfn.XLOOKUP('草稿-Questions'!CR18,'Asteroid 整理'!$A$3:$A$6,'Asteroid 整理'!$B$3:$B$6)</f>
        <v>0.1</v>
      </c>
      <c r="CU18" s="137">
        <f>_xlfn.XLOOKUP($CQ18,'Asteroid 整理'!$R$3:$R$137,'Asteroid 整理'!$X$3:$X$137)</f>
        <v>500</v>
      </c>
      <c r="CV18" s="137" cm="1">
        <f t="array" ref="CV18">$CU18*_xlfn.XLOOKUP($CR18,$CH$4:$CH$7,_xlfn.XLOOKUP(CV$3,$CI$3:$CO$3,$CI$4:$CO$7))</f>
        <v>2000000</v>
      </c>
      <c r="CW18" s="137" cm="1">
        <f t="array" ref="CW18">$CU18*_xlfn.XLOOKUP($CR18,$CH$4:$CH$7,_xlfn.XLOOKUP(CW$3,$CI$3:$CO$3,$CI$4:$CO$7))</f>
        <v>0</v>
      </c>
      <c r="CX18" s="137" cm="1">
        <f t="array" ref="CX18">$CU18*_xlfn.XLOOKUP($CR18,$CH$4:$CH$7,_xlfn.XLOOKUP(CX$3,$CI$3:$CO$3,$CI$4:$CO$7))</f>
        <v>0</v>
      </c>
      <c r="CY18" s="137" cm="1">
        <f t="array" ref="CY18">$CU18*_xlfn.XLOOKUP($CR18,$CH$4:$CH$7,_xlfn.XLOOKUP(CY$3,$CI$3:$CO$3,$CI$4:$CO$7))</f>
        <v>0</v>
      </c>
      <c r="CZ18" s="137" cm="1">
        <f t="array" ref="CZ18">$CU18*_xlfn.XLOOKUP($CR18,$CH$4:$CH$7,_xlfn.XLOOKUP(CZ$3,$CI$3:$CO$3,$CI$4:$CO$7))</f>
        <v>0</v>
      </c>
      <c r="DA18" s="137" cm="1">
        <f t="array" ref="DA18">$CU18*_xlfn.XLOOKUP($CR18,$CH$4:$CH$7,_xlfn.XLOOKUP(DA$3,$CI$3:$CO$3,$CI$4:$CO$7))</f>
        <v>0</v>
      </c>
      <c r="DB18" s="137" cm="1">
        <f t="array" ref="DB18">$CU18*_xlfn.XLOOKUP($CR18,$CH$4:$CH$7,_xlfn.XLOOKUP(DB$3,$CI$3:$CO$3,$CI$4:$CO$7))</f>
        <v>0</v>
      </c>
      <c r="DC18" s="137">
        <f t="shared" si="3"/>
        <v>8500000</v>
      </c>
      <c r="DE18" s="199">
        <f t="shared" si="57"/>
        <v>106</v>
      </c>
      <c r="DF18" s="196"/>
      <c r="DG18" s="137">
        <f>_xlfn.XLOOKUP(DG$7,Case!$I$255:$L$255,Case!$I264:$L264)</f>
        <v>1</v>
      </c>
      <c r="DH18" s="137">
        <f>_xlfn.XLOOKUP(DH$7,Case!$I$255:$L$255,Case!$I264:$L264)</f>
        <v>1</v>
      </c>
      <c r="DI18" s="137">
        <f>_xlfn.XLOOKUP(DI$7,Case!$I$255:$L$255,Case!$I264:$L264)</f>
        <v>1</v>
      </c>
      <c r="DJ18" s="137">
        <f>_xlfn.XLOOKUP(DJ$7,Case!$I$255:$L$255,Case!$I264:$L264)</f>
        <v>1</v>
      </c>
      <c r="DK18" s="137">
        <f>_xlfn.XLOOKUP(DK$7,Case!$I$255:$L$255,Case!$I264:$L264)</f>
        <v>1</v>
      </c>
      <c r="DL18" s="137">
        <f>_xlfn.XLOOKUP(DL$7,Case!$I$255:$L$255,Case!$I264:$L264)</f>
        <v>2</v>
      </c>
      <c r="DM18" s="137">
        <f>_xlfn.XLOOKUP(DM$7,Case!$I$255:$L$255,Case!$I264:$L264)</f>
        <v>2</v>
      </c>
      <c r="DN18" s="137">
        <f>_xlfn.XLOOKUP(DN$7,Case!$I$255:$L$255,Case!$I264:$L264)</f>
        <v>2</v>
      </c>
      <c r="DO18" s="137">
        <f>_xlfn.XLOOKUP(DO$7,Case!$I$255:$L$255,Case!$I264:$L264)</f>
        <v>2</v>
      </c>
      <c r="DP18" s="137">
        <f>_xlfn.XLOOKUP(DP$7,Case!$I$255:$L$255,Case!$I264:$L264)</f>
        <v>2</v>
      </c>
      <c r="DQ18" s="137">
        <f>_xlfn.XLOOKUP(DQ$7,Case!$I$255:$L$255,Case!$I264:$L264)</f>
        <v>2</v>
      </c>
      <c r="DR18" s="137">
        <f>_xlfn.XLOOKUP(DR$7,Case!$I$255:$L$255,Case!$I264:$L264)</f>
        <v>2</v>
      </c>
      <c r="DT18" s="160">
        <f t="shared" si="28"/>
        <v>114</v>
      </c>
      <c r="DU18" s="137">
        <f t="shared" si="17"/>
        <v>2850</v>
      </c>
      <c r="DV18" s="137">
        <f>MIN(DH$8*DH49,27500-SUM($DU18:DU18))</f>
        <v>2280</v>
      </c>
      <c r="DW18" s="137">
        <f>MIN(DI$8*DI49,27500-SUM($DU18:DV18))</f>
        <v>1710</v>
      </c>
      <c r="DX18" s="137">
        <f>MIN(DJ$8*DJ49,27500-SUM($DU18:DW18))</f>
        <v>1140</v>
      </c>
      <c r="DY18" s="137">
        <f>MIN(DK$8*DK49,27500-SUM($DU18:DX18))</f>
        <v>570</v>
      </c>
      <c r="DZ18" s="137">
        <f>MIN(DL$8*DL49,27500-SUM($DU18:DY18))</f>
        <v>7560</v>
      </c>
      <c r="EA18" s="137">
        <f>MIN(DM$8*DM49,27500-SUM($DU18:DZ18))</f>
        <v>6480</v>
      </c>
      <c r="EB18" s="137">
        <f>MIN(DN$8*DN49,27500-SUM($DU18:EA18))</f>
        <v>4910</v>
      </c>
      <c r="EC18" s="137">
        <f>MIN(DO$8*DO49,27500-SUM($DU18:EB18))</f>
        <v>0</v>
      </c>
      <c r="ED18" s="137">
        <f>MIN(DP$8*DP49,27500-SUM($DU18:EC18))</f>
        <v>0</v>
      </c>
      <c r="EE18" s="137">
        <f>MIN(DQ$8*DQ49,27500-SUM($DU18:ED18))</f>
        <v>0</v>
      </c>
      <c r="EF18" s="137">
        <f>MIN(DR$8*DR49,27500-SUM($DU18:EE18))</f>
        <v>0</v>
      </c>
      <c r="EG18" s="137">
        <f t="shared" si="29"/>
        <v>27500</v>
      </c>
      <c r="EH18" s="137">
        <f t="shared" si="30"/>
        <v>1424881100</v>
      </c>
      <c r="EI18" s="137">
        <f t="shared" si="18"/>
        <v>39</v>
      </c>
      <c r="EK18" s="160">
        <f t="shared" si="19"/>
        <v>135</v>
      </c>
      <c r="EL18" s="184" t="s">
        <v>33</v>
      </c>
      <c r="EM18" s="186" t="s">
        <v>35</v>
      </c>
      <c r="EN18" s="184" t="s">
        <v>33</v>
      </c>
      <c r="EO18" s="185" t="s">
        <v>34</v>
      </c>
      <c r="EP18" s="185" t="s">
        <v>34</v>
      </c>
      <c r="EQ18" s="186" t="s">
        <v>35</v>
      </c>
      <c r="ER18" s="186" t="s">
        <v>35</v>
      </c>
      <c r="ES18" s="186" t="s">
        <v>35</v>
      </c>
      <c r="ET18" s="185" t="s">
        <v>34</v>
      </c>
      <c r="EU18" s="183" t="s">
        <v>32</v>
      </c>
      <c r="EV18" s="184" t="s">
        <v>33</v>
      </c>
      <c r="EW18" s="186" t="s">
        <v>35</v>
      </c>
      <c r="EX18" s="186" t="s">
        <v>35</v>
      </c>
      <c r="EY18" s="186" t="s">
        <v>35</v>
      </c>
      <c r="EZ18" s="184" t="s">
        <v>33</v>
      </c>
      <c r="FA18" s="184" t="s">
        <v>33</v>
      </c>
      <c r="FB18" s="185" t="s">
        <v>34</v>
      </c>
      <c r="FC18" s="183" t="s">
        <v>32</v>
      </c>
      <c r="FD18" s="186" t="s">
        <v>35</v>
      </c>
      <c r="FE18" s="186" t="s">
        <v>35</v>
      </c>
      <c r="FF18" s="183" t="s">
        <v>32</v>
      </c>
      <c r="FG18" s="185" t="s">
        <v>34</v>
      </c>
      <c r="FH18" s="184" t="s">
        <v>33</v>
      </c>
      <c r="FI18" s="183" t="s">
        <v>32</v>
      </c>
      <c r="FJ18" s="185" t="s">
        <v>34</v>
      </c>
      <c r="FK18" s="186" t="s">
        <v>35</v>
      </c>
      <c r="FL18" s="185" t="s">
        <v>34</v>
      </c>
      <c r="FM18" s="186" t="s">
        <v>35</v>
      </c>
      <c r="FN18" s="183" t="s">
        <v>32</v>
      </c>
      <c r="FO18" s="183" t="s">
        <v>32</v>
      </c>
      <c r="FP18" s="183" t="s">
        <v>32</v>
      </c>
      <c r="FQ18" s="183" t="s">
        <v>32</v>
      </c>
      <c r="FR18" s="185" t="s">
        <v>34</v>
      </c>
      <c r="FS18" s="183" t="s">
        <v>32</v>
      </c>
      <c r="FT18" s="186" t="s">
        <v>35</v>
      </c>
      <c r="FU18" s="183" t="s">
        <v>32</v>
      </c>
      <c r="FV18" s="185" t="s">
        <v>34</v>
      </c>
      <c r="FW18" s="185" t="s">
        <v>34</v>
      </c>
      <c r="FX18" s="184" t="s">
        <v>33</v>
      </c>
      <c r="FY18" s="183" t="s">
        <v>32</v>
      </c>
      <c r="FZ18" s="184" t="s">
        <v>33</v>
      </c>
      <c r="GA18" s="183" t="s">
        <v>32</v>
      </c>
      <c r="GB18" s="185" t="s">
        <v>34</v>
      </c>
      <c r="GC18" s="183" t="s">
        <v>32</v>
      </c>
      <c r="GD18" s="183" t="s">
        <v>32</v>
      </c>
      <c r="GE18" s="186" t="s">
        <v>35</v>
      </c>
      <c r="GF18" s="186" t="s">
        <v>35</v>
      </c>
      <c r="GG18" s="186" t="s">
        <v>35</v>
      </c>
      <c r="GH18" s="183" t="s">
        <v>32</v>
      </c>
      <c r="GI18" s="185" t="s">
        <v>34</v>
      </c>
      <c r="GK18" s="160">
        <f t="shared" si="20"/>
        <v>135</v>
      </c>
      <c r="GL18" s="137">
        <f>SUMIFS(Case!$N312:$BK312,'草稿-Questions'!$EL18:$GI18,'草稿-Questions'!GL$3)*1000</f>
        <v>67000</v>
      </c>
      <c r="GM18" s="137">
        <f>SUMIFS(Case!$N312:$BK312,'草稿-Questions'!$EL18:$GI18,'草稿-Questions'!GM$3)*1000</f>
        <v>37000</v>
      </c>
      <c r="GN18" s="137">
        <f>SUMIFS(Case!$N312:$BK312,'草稿-Questions'!$EL18:$GI18,'草稿-Questions'!GN$3)*1000</f>
        <v>31000</v>
      </c>
      <c r="GO18" s="137">
        <f>SUMIFS(Case!$N312:$BK312,'草稿-Questions'!$EL18:$GI18,'草稿-Questions'!GO$3)*1000</f>
        <v>54000</v>
      </c>
      <c r="GQ18" s="160">
        <f t="shared" si="21"/>
        <v>135</v>
      </c>
      <c r="GR18" s="137">
        <f t="shared" ref="GR18:GX18" si="71">SUMPRODUCT($GL51:$GO51,_xlfn.XLOOKUP(GR$3,$GK$70:$GK$76,$GL$70:$GO$76))</f>
        <v>32350000</v>
      </c>
      <c r="GS18" s="137">
        <f t="shared" si="71"/>
        <v>5422500</v>
      </c>
      <c r="GT18" s="137">
        <f t="shared" si="71"/>
        <v>2592000</v>
      </c>
      <c r="GU18" s="137">
        <f t="shared" si="71"/>
        <v>6927750</v>
      </c>
      <c r="GV18" s="137">
        <f t="shared" si="71"/>
        <v>0</v>
      </c>
      <c r="GW18" s="137">
        <f t="shared" si="71"/>
        <v>0</v>
      </c>
      <c r="GX18" s="137">
        <f t="shared" si="71"/>
        <v>0</v>
      </c>
      <c r="GZ18" s="160">
        <f t="shared" si="23"/>
        <v>135</v>
      </c>
      <c r="HA18" s="137">
        <f t="shared" si="24"/>
        <v>361</v>
      </c>
      <c r="HB18" s="137">
        <f t="shared" si="25"/>
        <v>1</v>
      </c>
    </row>
    <row r="19" spans="1:210" ht="15.75">
      <c r="A19" s="155">
        <f t="shared" si="32"/>
        <v>16</v>
      </c>
      <c r="B19" s="156">
        <f>_xlfn.XLOOKUP(Case!G89,'Spaceship 整理'!$A$2:$A$6,'Spaceship 整理'!$C$2:$C$6)</f>
        <v>2800000</v>
      </c>
      <c r="D19" s="157">
        <f t="shared" si="5"/>
        <v>36</v>
      </c>
      <c r="E19" s="137" cm="1">
        <f t="array" ref="E19">_xlfn.XLOOKUP(Case!$G122,'Spaceship 整理'!$A$2:$A$6,_xlfn.XLOOKUP('草稿-Questions'!E$3,'Spaceship 整理'!$C$1:$I$1,'Spaceship 整理'!$C$2:$I$6))</f>
        <v>540000</v>
      </c>
      <c r="F19" s="137" cm="1">
        <f t="array" ref="F19">_xlfn.XLOOKUP(Case!$G122,'Spaceship 整理'!$A$2:$A$6,_xlfn.XLOOKUP('草稿-Questions'!F$3,'Spaceship 整理'!$C$1:$I$1,'Spaceship 整理'!$C$2:$I$6))</f>
        <v>180000</v>
      </c>
      <c r="G19" s="137" cm="1">
        <f t="array" ref="G19">_xlfn.XLOOKUP(Case!$G122,'Spaceship 整理'!$A$2:$A$6,_xlfn.XLOOKUP('草稿-Questions'!G$3,'Spaceship 整理'!$C$1:$I$1,'Spaceship 整理'!$C$2:$I$6))</f>
        <v>36000</v>
      </c>
      <c r="H19" s="137" cm="1">
        <f t="array" ref="H19">_xlfn.XLOOKUP(Case!$G122,'Spaceship 整理'!$A$2:$A$6,_xlfn.XLOOKUP('草稿-Questions'!H$3,'Spaceship 整理'!$C$1:$I$1,'Spaceship 整理'!$C$2:$I$6))</f>
        <v>10000</v>
      </c>
      <c r="I19" s="137" cm="1">
        <f t="array" ref="I19">_xlfn.XLOOKUP(Case!$G122,'Spaceship 整理'!$A$2:$A$6,_xlfn.XLOOKUP('草稿-Questions'!I$3,'Spaceship 整理'!$C$1:$I$1,'Spaceship 整理'!$C$2:$I$6))</f>
        <v>1500</v>
      </c>
      <c r="J19" s="137" cm="1">
        <f t="array" ref="J19">_xlfn.XLOOKUP(Case!$G122,'Spaceship 整理'!$A$2:$A$6,_xlfn.XLOOKUP('草稿-Questions'!J$3,'Spaceship 整理'!$C$1:$I$1,'Spaceship 整理'!$C$2:$I$6))</f>
        <v>350</v>
      </c>
      <c r="K19" s="137" cm="1">
        <f t="array" ref="K19">_xlfn.XLOOKUP(Case!$G122,'Spaceship 整理'!$A$2:$A$6,_xlfn.XLOOKUP('草稿-Questions'!K$3,'Spaceship 整理'!$C$1:$I$1,'Spaceship 整理'!$C$2:$I$6))</f>
        <v>140</v>
      </c>
      <c r="M19" s="168" t="s">
        <v>25</v>
      </c>
      <c r="N19" s="169"/>
      <c r="O19" s="169"/>
      <c r="P19" s="169"/>
      <c r="Q19" s="159" t="s">
        <v>17</v>
      </c>
      <c r="S19" s="157">
        <f t="shared" si="6"/>
        <v>56</v>
      </c>
      <c r="T19" s="137">
        <f>SUMIFS(Case!$I158:$M158,'草稿-Questions'!$M19:$Q19,'草稿-Questions'!T$3)</f>
        <v>10</v>
      </c>
      <c r="U19" s="137">
        <f>SUMIFS(Case!$I158:$M158,'草稿-Questions'!$M19:$Q19,'草稿-Questions'!U$3)</f>
        <v>0</v>
      </c>
      <c r="V19" s="137">
        <f>SUMIFS(Case!$I158:$M158,'草稿-Questions'!$M19:$Q19,'草稿-Questions'!V$3)</f>
        <v>0</v>
      </c>
      <c r="W19" s="137">
        <f>SUMIFS(Case!$I158:$M158,'草稿-Questions'!$M19:$Q19,'草稿-Questions'!W$3)</f>
        <v>0</v>
      </c>
      <c r="X19" s="137">
        <f>SUMIFS(Case!$I158:$M158,'草稿-Questions'!$M19:$Q19,'草稿-Questions'!X$3)</f>
        <v>16</v>
      </c>
      <c r="Z19" s="157">
        <f t="shared" si="7"/>
        <v>56</v>
      </c>
      <c r="AA19" s="137">
        <f t="shared" si="8"/>
        <v>128240000</v>
      </c>
      <c r="AB19" s="137">
        <f t="shared" si="0"/>
        <v>64045000</v>
      </c>
      <c r="AC19" s="137">
        <f t="shared" si="0"/>
        <v>9618750</v>
      </c>
      <c r="AD19" s="137">
        <f t="shared" si="0"/>
        <v>6403750</v>
      </c>
      <c r="AE19" s="137">
        <f t="shared" si="0"/>
        <v>192000</v>
      </c>
      <c r="AF19" s="137">
        <f t="shared" si="0"/>
        <v>96000</v>
      </c>
      <c r="AG19" s="137">
        <f t="shared" si="0"/>
        <v>48000</v>
      </c>
      <c r="AI19" s="160">
        <f t="shared" si="9"/>
        <v>76</v>
      </c>
      <c r="AJ19" s="137" t="str" cm="1">
        <f t="array" ref="AJ19">_xlfn.XLOOKUP(Case!$G192,'Asteroid 整理'!$R$3:$R$137,_xlfn.XLOOKUP('草稿-Questions'!AJ$3,'Asteroid 整理'!$R$2:$W$2,'Asteroid 整理'!$R$3:$W$137))</f>
        <v>Kernite</v>
      </c>
      <c r="AK19" s="137" cm="1">
        <f t="array" ref="AK19">_xlfn.XLOOKUP(Case!$G192,'Asteroid 整理'!$R$3:$R$137,_xlfn.XLOOKUP('草稿-Questions'!AK$3,'Asteroid 整理'!$R$2:$X$2,'Asteroid 整理'!$R$3:$X$137))</f>
        <v>4800</v>
      </c>
      <c r="AL19" s="137" cm="1">
        <f t="array" ref="AL19">$AK19*_xlfn.XLOOKUP($AJ19,'Asteroid 整理'!$A$3:$A$6,_xlfn.XLOOKUP('草稿-Questions'!AL$3,'Asteroid 整理'!$J$2:$P$2,'Asteroid 整理'!$J$3:$P$6),0)</f>
        <v>0</v>
      </c>
      <c r="AM19" s="137" cm="1">
        <f t="array" ref="AM19">$AK19*_xlfn.XLOOKUP($AJ19,'Asteroid 整理'!$A$3:$A$6,_xlfn.XLOOKUP('草稿-Questions'!AM$3,'Asteroid 整理'!$J$2:$P$2,'Asteroid 整理'!$J$3:$P$6),0)</f>
        <v>0</v>
      </c>
      <c r="AN19" s="137" cm="1">
        <f t="array" ref="AN19">$AK19*_xlfn.XLOOKUP($AJ19,'Asteroid 整理'!$A$3:$A$6,_xlfn.XLOOKUP('草稿-Questions'!AN$3,'Asteroid 整理'!$J$2:$P$2,'Asteroid 整理'!$J$3:$P$6),0)</f>
        <v>240000</v>
      </c>
      <c r="AO19" s="137" cm="1">
        <f t="array" ref="AO19">$AK19*_xlfn.XLOOKUP($AJ19,'Asteroid 整理'!$A$3:$A$6,_xlfn.XLOOKUP('草稿-Questions'!AO$3,'Asteroid 整理'!$J$2:$P$2,'Asteroid 整理'!$J$3:$P$6),0)</f>
        <v>480000</v>
      </c>
      <c r="AP19" s="137" cm="1">
        <f t="array" ref="AP19">$AK19*_xlfn.XLOOKUP($AJ19,'Asteroid 整理'!$A$3:$A$6,_xlfn.XLOOKUP('草稿-Questions'!AP$3,'Asteroid 整理'!$J$2:$P$2,'Asteroid 整理'!$J$3:$P$6),0)</f>
        <v>0</v>
      </c>
      <c r="AQ19" s="137" cm="1">
        <f t="array" ref="AQ19">$AK19*_xlfn.XLOOKUP($AJ19,'Asteroid 整理'!$A$3:$A$6,_xlfn.XLOOKUP('草稿-Questions'!AQ$3,'Asteroid 整理'!$J$2:$P$2,'Asteroid 整理'!$J$3:$P$6),0)</f>
        <v>0</v>
      </c>
      <c r="AR19" s="137" cm="1">
        <f t="array" ref="AR19">$AK19*_xlfn.XLOOKUP($AJ19,'Asteroid 整理'!$A$3:$A$6,_xlfn.XLOOKUP('草稿-Questions'!AR$3,'Asteroid 整理'!$J$2:$P$2,'Asteroid 整理'!$J$3:$P$6),0)</f>
        <v>0</v>
      </c>
      <c r="AT19" s="160">
        <f t="shared" si="10"/>
        <v>96</v>
      </c>
      <c r="AU19" s="137" t="str">
        <f>_xlfn.XLOOKUP(Case!N230,'Asteroid 整理'!$R$3:$R$137,'Asteroid 整理'!$V$3:$V$137)</f>
        <v>Kernite</v>
      </c>
      <c r="AV19" s="137" t="str">
        <f>_xlfn.XLOOKUP(Case!O230,'Asteroid 整理'!$R$3:$R$137,'Asteroid 整理'!$V$3:$V$137)</f>
        <v>Scordite</v>
      </c>
      <c r="AW19" s="137" t="str">
        <f>_xlfn.XLOOKUP(Case!P230,'Asteroid 整理'!$R$3:$R$137,'Asteroid 整理'!$V$3:$V$137)</f>
        <v>Omber</v>
      </c>
      <c r="AX19" s="137" t="str">
        <f>_xlfn.XLOOKUP(Case!Q230,'Asteroid 整理'!$R$3:$R$137,'Asteroid 整理'!$V$3:$V$137)</f>
        <v>Scordite</v>
      </c>
      <c r="AY19" s="137" t="str">
        <f>_xlfn.XLOOKUP(Case!R230,'Asteroid 整理'!$R$3:$R$137,'Asteroid 整理'!$V$3:$V$137)</f>
        <v>Veldspar</v>
      </c>
      <c r="AZ19" s="137" t="str">
        <f>_xlfn.XLOOKUP(Case!S230,'Asteroid 整理'!$R$3:$R$137,'Asteroid 整理'!$V$3:$V$137)</f>
        <v>Veldspar</v>
      </c>
      <c r="BA19" s="137" t="str">
        <f>_xlfn.XLOOKUP(Case!T230,'Asteroid 整理'!$R$3:$R$137,'Asteroid 整理'!$V$3:$V$137)</f>
        <v>Scordite</v>
      </c>
      <c r="BB19" s="137" t="str">
        <f>_xlfn.XLOOKUP(Case!U230,'Asteroid 整理'!$R$3:$R$137,'Asteroid 整理'!$V$3:$V$137)</f>
        <v>Omber</v>
      </c>
      <c r="BC19" s="137" t="str">
        <f>_xlfn.XLOOKUP(Case!V230,'Asteroid 整理'!$R$3:$R$137,'Asteroid 整理'!$V$3:$V$137)</f>
        <v>Omber</v>
      </c>
      <c r="BD19" s="137" t="str">
        <f>_xlfn.XLOOKUP(Case!W230,'Asteroid 整理'!$R$3:$R$137,'Asteroid 整理'!$V$3:$V$137)</f>
        <v>Kernite</v>
      </c>
      <c r="BF19" s="160">
        <f t="shared" si="11"/>
        <v>96</v>
      </c>
      <c r="BG19" s="137">
        <f>AU42*_xlfn.XLOOKUP(AU65,'Asteroid 整理'!$A$11:$A$16,'Asteroid 整理'!$B$11:$B$16)</f>
        <v>2400</v>
      </c>
      <c r="BH19" s="137">
        <f>AV42*_xlfn.XLOOKUP(AV65,'Asteroid 整理'!$A$11:$A$16,'Asteroid 整理'!$B$11:$B$16)</f>
        <v>240</v>
      </c>
      <c r="BI19" s="137">
        <f>AW42*_xlfn.XLOOKUP(AW65,'Asteroid 整理'!$A$11:$A$16,'Asteroid 整理'!$B$11:$B$16)</f>
        <v>2550</v>
      </c>
      <c r="BJ19" s="137">
        <f>AX42*_xlfn.XLOOKUP(AX65,'Asteroid 整理'!$A$11:$A$16,'Asteroid 整理'!$B$11:$B$16)</f>
        <v>480</v>
      </c>
      <c r="BK19" s="137">
        <f>AY42*_xlfn.XLOOKUP(AY65,'Asteroid 整理'!$A$11:$A$16,'Asteroid 整理'!$B$11:$B$16)</f>
        <v>425</v>
      </c>
      <c r="BL19" s="137">
        <f>AZ42*_xlfn.XLOOKUP(AZ65,'Asteroid 整理'!$A$11:$A$16,'Asteroid 整理'!$B$11:$B$16)</f>
        <v>255</v>
      </c>
      <c r="BM19" s="137">
        <f>BA42*_xlfn.XLOOKUP(BA65,'Asteroid 整理'!$A$11:$A$16,'Asteroid 整理'!$B$11:$B$16)</f>
        <v>720</v>
      </c>
      <c r="BN19" s="137">
        <f>BB42*_xlfn.XLOOKUP(BB65,'Asteroid 整理'!$A$11:$A$16,'Asteroid 整理'!$B$11:$B$16)</f>
        <v>1020</v>
      </c>
      <c r="BO19" s="137">
        <f>BC42*_xlfn.XLOOKUP(BC65,'Asteroid 整理'!$A$11:$A$16,'Asteroid 整理'!$B$11:$B$16)</f>
        <v>2040</v>
      </c>
      <c r="BP19" s="137">
        <f>BD42*_xlfn.XLOOKUP(BD65,'Asteroid 整理'!$A$11:$A$16,'Asteroid 整理'!$B$11:$B$16)</f>
        <v>3600</v>
      </c>
      <c r="BQ19" s="137">
        <f t="shared" si="12"/>
        <v>13730</v>
      </c>
      <c r="BS19" s="160">
        <f t="shared" ref="BS19" si="72">BS18+1</f>
        <v>96</v>
      </c>
      <c r="BT19" s="137">
        <f t="shared" ref="BT19:BW19" si="73">SUMIFS($BG42:$BP42,$AU19:$BD19,BT$3)</f>
        <v>680</v>
      </c>
      <c r="BU19" s="137">
        <f t="shared" si="73"/>
        <v>1440</v>
      </c>
      <c r="BV19" s="137">
        <f t="shared" si="73"/>
        <v>5610</v>
      </c>
      <c r="BW19" s="137">
        <f t="shared" si="73"/>
        <v>6000</v>
      </c>
      <c r="BY19" s="160">
        <f t="shared" si="15"/>
        <v>96</v>
      </c>
      <c r="BZ19" s="137">
        <f t="shared" si="16"/>
        <v>4160000</v>
      </c>
      <c r="CA19" s="137">
        <f t="shared" si="2"/>
        <v>1705500</v>
      </c>
      <c r="CB19" s="137">
        <f t="shared" si="2"/>
        <v>300000</v>
      </c>
      <c r="CC19" s="137">
        <f t="shared" si="2"/>
        <v>1301250</v>
      </c>
      <c r="CD19" s="137">
        <f t="shared" si="2"/>
        <v>0</v>
      </c>
      <c r="CE19" s="137">
        <f t="shared" si="2"/>
        <v>0</v>
      </c>
      <c r="CF19" s="137">
        <f t="shared" si="2"/>
        <v>0</v>
      </c>
      <c r="CH19" s="153" t="s">
        <v>367</v>
      </c>
      <c r="CI19" s="137">
        <f t="shared" si="67"/>
        <v>48586</v>
      </c>
      <c r="CJ19" s="137" t="s">
        <v>366</v>
      </c>
      <c r="CQ19" s="188" t="s">
        <v>120</v>
      </c>
      <c r="CR19" s="137" t="str">
        <f>_xlfn.XLOOKUP($CQ19,'Asteroid 整理'!$R$3:$R$137,'Asteroid 整理'!$V$3:$V$137)</f>
        <v>Scordite</v>
      </c>
      <c r="CS19" s="137">
        <v>5000</v>
      </c>
      <c r="CT19" s="137">
        <f>_xlfn.XLOOKUP('草稿-Questions'!CR19,'Asteroid 整理'!$A$3:$A$6,'Asteroid 整理'!$B$3:$B$6)</f>
        <v>0.15</v>
      </c>
      <c r="CU19" s="137">
        <f>_xlfn.XLOOKUP($CQ19,'Asteroid 整理'!$R$3:$R$137,'Asteroid 整理'!$X$3:$X$137)</f>
        <v>750</v>
      </c>
      <c r="CV19" s="137" cm="1">
        <f t="array" ref="CV19">$CU19*_xlfn.XLOOKUP($CR19,$CH$4:$CH$7,_xlfn.XLOOKUP(CV$3,$CI$3:$CO$3,$CI$4:$CO$7))</f>
        <v>750000</v>
      </c>
      <c r="CW19" s="137" cm="1">
        <f t="array" ref="CW19">$CU19*_xlfn.XLOOKUP($CR19,$CH$4:$CH$7,_xlfn.XLOOKUP(CW$3,$CI$3:$CO$3,$CI$4:$CO$7))</f>
        <v>450000</v>
      </c>
      <c r="CX19" s="137" cm="1">
        <f t="array" ref="CX19">$CU19*_xlfn.XLOOKUP($CR19,$CH$4:$CH$7,_xlfn.XLOOKUP(CX$3,$CI$3:$CO$3,$CI$4:$CO$7))</f>
        <v>0</v>
      </c>
      <c r="CY19" s="137" cm="1">
        <f t="array" ref="CY19">$CU19*_xlfn.XLOOKUP($CR19,$CH$4:$CH$7,_xlfn.XLOOKUP(CY$3,$CI$3:$CO$3,$CI$4:$CO$7))</f>
        <v>0</v>
      </c>
      <c r="CZ19" s="137" cm="1">
        <f t="array" ref="CZ19">$CU19*_xlfn.XLOOKUP($CR19,$CH$4:$CH$7,_xlfn.XLOOKUP(CZ$3,$CI$3:$CO$3,$CI$4:$CO$7))</f>
        <v>0</v>
      </c>
      <c r="DA19" s="137" cm="1">
        <f t="array" ref="DA19">$CU19*_xlfn.XLOOKUP($CR19,$CH$4:$CH$7,_xlfn.XLOOKUP(DA$3,$CI$3:$CO$3,$CI$4:$CO$7))</f>
        <v>0</v>
      </c>
      <c r="DB19" s="137" cm="1">
        <f t="array" ref="DB19">$CU19*_xlfn.XLOOKUP($CR19,$CH$4:$CH$7,_xlfn.XLOOKUP(DB$3,$CI$3:$CO$3,$CI$4:$CO$7))</f>
        <v>0</v>
      </c>
      <c r="DC19" s="137">
        <f t="shared" si="3"/>
        <v>7741500</v>
      </c>
      <c r="DE19" s="199">
        <f t="shared" si="57"/>
        <v>107</v>
      </c>
      <c r="DF19" s="196"/>
      <c r="DG19" s="137">
        <f>_xlfn.XLOOKUP(DG$7,Case!$I$255:$L$255,Case!$I265:$L265)</f>
        <v>5</v>
      </c>
      <c r="DH19" s="137">
        <f>_xlfn.XLOOKUP(DH$7,Case!$I$255:$L$255,Case!$I265:$L265)</f>
        <v>5</v>
      </c>
      <c r="DI19" s="137">
        <f>_xlfn.XLOOKUP(DI$7,Case!$I$255:$L$255,Case!$I265:$L265)</f>
        <v>5</v>
      </c>
      <c r="DJ19" s="137">
        <f>_xlfn.XLOOKUP(DJ$7,Case!$I$255:$L$255,Case!$I265:$L265)</f>
        <v>5</v>
      </c>
      <c r="DK19" s="137">
        <f>_xlfn.XLOOKUP(DK$7,Case!$I$255:$L$255,Case!$I265:$L265)</f>
        <v>5</v>
      </c>
      <c r="DL19" s="137">
        <f>_xlfn.XLOOKUP(DL$7,Case!$I$255:$L$255,Case!$I265:$L265)</f>
        <v>2</v>
      </c>
      <c r="DM19" s="137">
        <f>_xlfn.XLOOKUP(DM$7,Case!$I$255:$L$255,Case!$I265:$L265)</f>
        <v>2</v>
      </c>
      <c r="DN19" s="137">
        <f>_xlfn.XLOOKUP(DN$7,Case!$I$255:$L$255,Case!$I265:$L265)</f>
        <v>2</v>
      </c>
      <c r="DO19" s="137">
        <f>_xlfn.XLOOKUP(DO$7,Case!$I$255:$L$255,Case!$I265:$L265)</f>
        <v>2</v>
      </c>
      <c r="DP19" s="137">
        <f>_xlfn.XLOOKUP(DP$7,Case!$I$255:$L$255,Case!$I265:$L265)</f>
        <v>2</v>
      </c>
      <c r="DQ19" s="137">
        <f>_xlfn.XLOOKUP(DQ$7,Case!$I$255:$L$255,Case!$I265:$L265)</f>
        <v>2</v>
      </c>
      <c r="DR19" s="137">
        <f>_xlfn.XLOOKUP(DR$7,Case!$I$255:$L$255,Case!$I265:$L265)</f>
        <v>2</v>
      </c>
      <c r="DT19" s="160">
        <f t="shared" si="28"/>
        <v>115</v>
      </c>
      <c r="DU19" s="137">
        <f t="shared" si="17"/>
        <v>2400</v>
      </c>
      <c r="DV19" s="137">
        <f>MIN(DH$8*DH50,27500-SUM($DU19:DU19))</f>
        <v>1920</v>
      </c>
      <c r="DW19" s="137">
        <f>MIN(DI$8*DI50,27500-SUM($DU19:DV19))</f>
        <v>1440</v>
      </c>
      <c r="DX19" s="137">
        <f>MIN(DJ$8*DJ50,27500-SUM($DU19:DW19))</f>
        <v>960</v>
      </c>
      <c r="DY19" s="137">
        <f>MIN(DK$8*DK50,27500-SUM($DU19:DX19))</f>
        <v>480</v>
      </c>
      <c r="DZ19" s="137">
        <f>MIN(DL$8*DL50,27500-SUM($DU19:DY19))</f>
        <v>7980</v>
      </c>
      <c r="EA19" s="137">
        <f>MIN(DM$8*DM50,27500-SUM($DU19:DZ19))</f>
        <v>6840</v>
      </c>
      <c r="EB19" s="137">
        <f>MIN(DN$8*DN50,27500-SUM($DU19:EA19))</f>
        <v>5480</v>
      </c>
      <c r="EC19" s="137">
        <f>MIN(DO$8*DO50,27500-SUM($DU19:EB19))</f>
        <v>0</v>
      </c>
      <c r="ED19" s="137">
        <f>MIN(DP$8*DP50,27500-SUM($DU19:EC19))</f>
        <v>0</v>
      </c>
      <c r="EE19" s="137">
        <f>MIN(DQ$8*DQ50,27500-SUM($DU19:ED19))</f>
        <v>0</v>
      </c>
      <c r="EF19" s="137">
        <f>MIN(DR$8*DR50,27500-SUM($DU19:EE19))</f>
        <v>0</v>
      </c>
      <c r="EG19" s="137">
        <f t="shared" ref="EG19:EG24" si="74">SUM(DU19:EE19)</f>
        <v>27500</v>
      </c>
      <c r="EH19" s="137">
        <f t="shared" si="30"/>
        <v>1410865400</v>
      </c>
      <c r="EI19" s="137">
        <f t="shared" si="18"/>
        <v>39</v>
      </c>
      <c r="EK19" s="160">
        <f t="shared" si="19"/>
        <v>136</v>
      </c>
      <c r="EL19" s="184" t="s">
        <v>33</v>
      </c>
      <c r="EM19" s="184" t="s">
        <v>33</v>
      </c>
      <c r="EN19" s="183" t="s">
        <v>32</v>
      </c>
      <c r="EO19" s="186" t="s">
        <v>35</v>
      </c>
      <c r="EP19" s="183" t="s">
        <v>32</v>
      </c>
      <c r="EQ19" s="186" t="s">
        <v>35</v>
      </c>
      <c r="ER19" s="184" t="s">
        <v>33</v>
      </c>
      <c r="ES19" s="186" t="s">
        <v>35</v>
      </c>
      <c r="ET19" s="184" t="s">
        <v>33</v>
      </c>
      <c r="EU19" s="183" t="s">
        <v>32</v>
      </c>
      <c r="EV19" s="183" t="s">
        <v>32</v>
      </c>
      <c r="EW19" s="184" t="s">
        <v>33</v>
      </c>
      <c r="EX19" s="186" t="s">
        <v>35</v>
      </c>
      <c r="EY19" s="185" t="s">
        <v>34</v>
      </c>
      <c r="EZ19" s="186" t="s">
        <v>35</v>
      </c>
      <c r="FA19" s="186" t="s">
        <v>35</v>
      </c>
      <c r="FB19" s="183" t="s">
        <v>32</v>
      </c>
      <c r="FC19" s="184" t="s">
        <v>33</v>
      </c>
      <c r="FD19" s="183" t="s">
        <v>32</v>
      </c>
      <c r="FE19" s="184" t="s">
        <v>33</v>
      </c>
      <c r="FF19" s="184" t="s">
        <v>33</v>
      </c>
      <c r="FG19" s="185" t="s">
        <v>34</v>
      </c>
      <c r="FH19" s="185" t="s">
        <v>34</v>
      </c>
      <c r="FI19" s="186" t="s">
        <v>35</v>
      </c>
      <c r="FJ19" s="186" t="s">
        <v>35</v>
      </c>
      <c r="FK19" s="185" t="s">
        <v>34</v>
      </c>
      <c r="FL19" s="184" t="s">
        <v>33</v>
      </c>
      <c r="FM19" s="186" t="s">
        <v>35</v>
      </c>
      <c r="FN19" s="183" t="s">
        <v>32</v>
      </c>
      <c r="FO19" s="186" t="s">
        <v>35</v>
      </c>
      <c r="FP19" s="184" t="s">
        <v>33</v>
      </c>
      <c r="FQ19" s="184" t="s">
        <v>33</v>
      </c>
      <c r="FR19" s="183" t="s">
        <v>32</v>
      </c>
      <c r="FS19" s="184" t="s">
        <v>33</v>
      </c>
      <c r="FT19" s="186" t="s">
        <v>35</v>
      </c>
      <c r="FU19" s="185" t="s">
        <v>34</v>
      </c>
      <c r="FV19" s="185" t="s">
        <v>34</v>
      </c>
      <c r="FW19" s="186" t="s">
        <v>35</v>
      </c>
      <c r="FX19" s="183" t="s">
        <v>32</v>
      </c>
      <c r="FY19" s="184" t="s">
        <v>33</v>
      </c>
      <c r="FZ19" s="184" t="s">
        <v>33</v>
      </c>
      <c r="GA19" s="184" t="s">
        <v>33</v>
      </c>
      <c r="GB19" s="186" t="s">
        <v>35</v>
      </c>
      <c r="GC19" s="185" t="s">
        <v>34</v>
      </c>
      <c r="GD19" s="184" t="s">
        <v>33</v>
      </c>
      <c r="GE19" s="184" t="s">
        <v>33</v>
      </c>
      <c r="GF19" s="185" t="s">
        <v>34</v>
      </c>
      <c r="GG19" s="183" t="s">
        <v>32</v>
      </c>
      <c r="GH19" s="186" t="s">
        <v>35</v>
      </c>
      <c r="GI19" s="183" t="s">
        <v>32</v>
      </c>
      <c r="GK19" s="160">
        <f t="shared" si="20"/>
        <v>136</v>
      </c>
      <c r="GL19" s="137">
        <f>SUMIFS(Case!$N313:$BK313,'草稿-Questions'!$EL19:$GI19,'草稿-Questions'!GL$3)*1000</f>
        <v>48000</v>
      </c>
      <c r="GM19" s="137">
        <f>SUMIFS(Case!$N313:$BK313,'草稿-Questions'!$EL19:$GI19,'草稿-Questions'!GM$3)*1000</f>
        <v>76000</v>
      </c>
      <c r="GN19" s="137">
        <f>SUMIFS(Case!$N313:$BK313,'草稿-Questions'!$EL19:$GI19,'草稿-Questions'!GN$3)*1000</f>
        <v>42000</v>
      </c>
      <c r="GO19" s="137">
        <f>SUMIFS(Case!$N313:$BK313,'草稿-Questions'!$EL19:$GI19,'草稿-Questions'!GO$3)*1000</f>
        <v>49000</v>
      </c>
      <c r="GQ19" s="160">
        <f t="shared" si="21"/>
        <v>136</v>
      </c>
      <c r="GR19" s="137">
        <f t="shared" ref="GR19:GX19" si="75">SUMPRODUCT($GL52:$GO52,_xlfn.XLOOKUP(GR$3,$GK$70:$GK$76,$GL$70:$GO$76))</f>
        <v>25050000</v>
      </c>
      <c r="GS19" s="137">
        <f t="shared" si="75"/>
        <v>9405000</v>
      </c>
      <c r="GT19" s="137">
        <f t="shared" si="75"/>
        <v>2352000</v>
      </c>
      <c r="GU19" s="137">
        <f t="shared" si="75"/>
        <v>7696500</v>
      </c>
      <c r="GV19" s="137">
        <f t="shared" si="75"/>
        <v>0</v>
      </c>
      <c r="GW19" s="137">
        <f t="shared" si="75"/>
        <v>0</v>
      </c>
      <c r="GX19" s="137">
        <f t="shared" si="75"/>
        <v>0</v>
      </c>
      <c r="GZ19" s="160">
        <f t="shared" si="23"/>
        <v>136</v>
      </c>
      <c r="HA19" s="137">
        <f t="shared" si="24"/>
        <v>313</v>
      </c>
      <c r="HB19" s="137">
        <f t="shared" si="25"/>
        <v>0</v>
      </c>
    </row>
    <row r="20" spans="1:210" ht="15.75">
      <c r="A20" s="155">
        <f t="shared" si="32"/>
        <v>17</v>
      </c>
      <c r="B20" s="156">
        <f>_xlfn.XLOOKUP(Case!G90,'Spaceship 整理'!$A$2:$A$6,'Spaceship 整理'!$C$2:$C$6)</f>
        <v>8000000</v>
      </c>
      <c r="D20" s="157">
        <f t="shared" si="5"/>
        <v>37</v>
      </c>
      <c r="E20" s="137" cm="1">
        <f t="array" ref="E20">_xlfn.XLOOKUP(Case!$G123,'Spaceship 整理'!$A$2:$A$6,_xlfn.XLOOKUP('草稿-Questions'!E$3,'Spaceship 整理'!$C$1:$I$1,'Spaceship 整理'!$C$2:$I$6))</f>
        <v>2800000</v>
      </c>
      <c r="F20" s="137" cm="1">
        <f t="array" ref="F20">_xlfn.XLOOKUP(Case!$G123,'Spaceship 整理'!$A$2:$A$6,_xlfn.XLOOKUP('草稿-Questions'!F$3,'Spaceship 整理'!$C$1:$I$1,'Spaceship 整理'!$C$2:$I$6))</f>
        <v>1000000</v>
      </c>
      <c r="G20" s="137" cm="1">
        <f t="array" ref="G20">_xlfn.XLOOKUP(Case!$G123,'Spaceship 整理'!$A$2:$A$6,_xlfn.XLOOKUP('草稿-Questions'!G$3,'Spaceship 整理'!$C$1:$I$1,'Spaceship 整理'!$C$2:$I$6))</f>
        <v>180000</v>
      </c>
      <c r="H20" s="137" cm="1">
        <f t="array" ref="H20">_xlfn.XLOOKUP(Case!$G123,'Spaceship 整理'!$A$2:$A$6,_xlfn.XLOOKUP('草稿-Questions'!H$3,'Spaceship 整理'!$C$1:$I$1,'Spaceship 整理'!$C$2:$I$6))</f>
        <v>20000</v>
      </c>
      <c r="I20" s="137" cm="1">
        <f t="array" ref="I20">_xlfn.XLOOKUP(Case!$G123,'Spaceship 整理'!$A$2:$A$6,_xlfn.XLOOKUP('草稿-Questions'!I$3,'Spaceship 整理'!$C$1:$I$1,'Spaceship 整理'!$C$2:$I$6))</f>
        <v>8000</v>
      </c>
      <c r="J20" s="137" cm="1">
        <f t="array" ref="J20">_xlfn.XLOOKUP(Case!$G123,'Spaceship 整理'!$A$2:$A$6,_xlfn.XLOOKUP('草稿-Questions'!J$3,'Spaceship 整理'!$C$1:$I$1,'Spaceship 整理'!$C$2:$I$6))</f>
        <v>2000</v>
      </c>
      <c r="K20" s="137" cm="1">
        <f t="array" ref="K20">_xlfn.XLOOKUP(Case!$G123,'Spaceship 整理'!$A$2:$A$6,_xlfn.XLOOKUP('草稿-Questions'!K$3,'Spaceship 整理'!$C$1:$I$1,'Spaceship 整理'!$C$2:$I$6))</f>
        <v>400</v>
      </c>
      <c r="M20" s="164" t="s">
        <v>21</v>
      </c>
      <c r="N20" s="168" t="s">
        <v>25</v>
      </c>
      <c r="O20" s="162" t="s">
        <v>72</v>
      </c>
      <c r="P20" s="168" t="s">
        <v>25</v>
      </c>
      <c r="Q20" s="169"/>
      <c r="S20" s="157">
        <f t="shared" si="6"/>
        <v>57</v>
      </c>
      <c r="T20" s="137">
        <f>SUMIFS(Case!$I159:$M159,'草稿-Questions'!$M20:$Q20,'草稿-Questions'!T$3)</f>
        <v>0</v>
      </c>
      <c r="U20" s="137">
        <f>SUMIFS(Case!$I159:$M159,'草稿-Questions'!$M20:$Q20,'草稿-Questions'!U$3)</f>
        <v>4</v>
      </c>
      <c r="V20" s="137">
        <f>SUMIFS(Case!$I159:$M159,'草稿-Questions'!$M20:$Q20,'草稿-Questions'!V$3)</f>
        <v>2</v>
      </c>
      <c r="W20" s="137">
        <f>SUMIFS(Case!$I159:$M159,'草稿-Questions'!$M20:$Q20,'草稿-Questions'!W$3)</f>
        <v>0</v>
      </c>
      <c r="X20" s="137">
        <f>SUMIFS(Case!$I159:$M159,'草稿-Questions'!$M20:$Q20,'草稿-Questions'!X$3)</f>
        <v>30</v>
      </c>
      <c r="Z20" s="157">
        <f t="shared" si="7"/>
        <v>57</v>
      </c>
      <c r="AA20" s="137">
        <f t="shared" si="8"/>
        <v>241400000</v>
      </c>
      <c r="AB20" s="137">
        <f t="shared" si="8"/>
        <v>120420000</v>
      </c>
      <c r="AC20" s="137">
        <f t="shared" si="8"/>
        <v>18092000</v>
      </c>
      <c r="AD20" s="137">
        <f t="shared" si="8"/>
        <v>12024000</v>
      </c>
      <c r="AE20" s="137">
        <f t="shared" si="8"/>
        <v>363000</v>
      </c>
      <c r="AF20" s="137">
        <f t="shared" si="8"/>
        <v>180700</v>
      </c>
      <c r="AG20" s="137">
        <f t="shared" si="8"/>
        <v>90280</v>
      </c>
      <c r="AI20" s="160">
        <f t="shared" si="9"/>
        <v>77</v>
      </c>
      <c r="AJ20" s="137" t="str" cm="1">
        <f t="array" ref="AJ20">_xlfn.XLOOKUP(Case!$G193,'Asteroid 整理'!$R$3:$R$137,_xlfn.XLOOKUP('草稿-Questions'!AJ$3,'Asteroid 整理'!$R$2:$W$2,'Asteroid 整理'!$R$3:$W$137))</f>
        <v>Omber</v>
      </c>
      <c r="AK20" s="137" cm="1">
        <f t="array" ref="AK20">_xlfn.XLOOKUP(Case!$G193,'Asteroid 整理'!$R$3:$R$137,_xlfn.XLOOKUP('草稿-Questions'!AK$3,'Asteroid 整理'!$R$2:$X$2,'Asteroid 整理'!$R$3:$X$137))</f>
        <v>600</v>
      </c>
      <c r="AL20" s="137" cm="1">
        <f t="array" ref="AL20">$AK20*_xlfn.XLOOKUP($AJ20,'Asteroid 整理'!$A$3:$A$6,_xlfn.XLOOKUP('草稿-Questions'!AL$3,'Asteroid 整理'!$J$2:$P$2,'Asteroid 整理'!$J$3:$P$6),0)</f>
        <v>0</v>
      </c>
      <c r="AM20" s="137" cm="1">
        <f t="array" ref="AM20">$AK20*_xlfn.XLOOKUP($AJ20,'Asteroid 整理'!$A$3:$A$6,_xlfn.XLOOKUP('草稿-Questions'!AM$3,'Asteroid 整理'!$J$2:$P$2,'Asteroid 整理'!$J$3:$P$6),0)</f>
        <v>90000</v>
      </c>
      <c r="AN20" s="137" cm="1">
        <f t="array" ref="AN20">$AK20*_xlfn.XLOOKUP($AJ20,'Asteroid 整理'!$A$3:$A$6,_xlfn.XLOOKUP('草稿-Questions'!AN$3,'Asteroid 整理'!$J$2:$P$2,'Asteroid 整理'!$J$3:$P$6),0)</f>
        <v>0</v>
      </c>
      <c r="AO20" s="137" cm="1">
        <f t="array" ref="AO20">$AK20*_xlfn.XLOOKUP($AJ20,'Asteroid 整理'!$A$3:$A$6,_xlfn.XLOOKUP('草稿-Questions'!AO$3,'Asteroid 整理'!$J$2:$P$2,'Asteroid 整理'!$J$3:$P$6),0)</f>
        <v>75000</v>
      </c>
      <c r="AP20" s="137" cm="1">
        <f t="array" ref="AP20">$AK20*_xlfn.XLOOKUP($AJ20,'Asteroid 整理'!$A$3:$A$6,_xlfn.XLOOKUP('草稿-Questions'!AP$3,'Asteroid 整理'!$J$2:$P$2,'Asteroid 整理'!$J$3:$P$6),0)</f>
        <v>0</v>
      </c>
      <c r="AQ20" s="137" cm="1">
        <f t="array" ref="AQ20">$AK20*_xlfn.XLOOKUP($AJ20,'Asteroid 整理'!$A$3:$A$6,_xlfn.XLOOKUP('草稿-Questions'!AQ$3,'Asteroid 整理'!$J$2:$P$2,'Asteroid 整理'!$J$3:$P$6),0)</f>
        <v>0</v>
      </c>
      <c r="AR20" s="137" cm="1">
        <f t="array" ref="AR20">$AK20*_xlfn.XLOOKUP($AJ20,'Asteroid 整理'!$A$3:$A$6,_xlfn.XLOOKUP('草稿-Questions'!AR$3,'Asteroid 整理'!$J$2:$P$2,'Asteroid 整理'!$J$3:$P$6),0)</f>
        <v>0</v>
      </c>
      <c r="AT20" s="160">
        <f t="shared" si="10"/>
        <v>97</v>
      </c>
      <c r="AU20" s="137" t="str">
        <f>_xlfn.XLOOKUP(Case!N231,'Asteroid 整理'!$R$3:$R$137,'Asteroid 整理'!$V$3:$V$137)</f>
        <v>Omber</v>
      </c>
      <c r="AV20" s="137" t="str">
        <f>_xlfn.XLOOKUP(Case!O231,'Asteroid 整理'!$R$3:$R$137,'Asteroid 整理'!$V$3:$V$137)</f>
        <v>Scordite</v>
      </c>
      <c r="AW20" s="137" t="str">
        <f>_xlfn.XLOOKUP(Case!P231,'Asteroid 整理'!$R$3:$R$137,'Asteroid 整理'!$V$3:$V$137)</f>
        <v>Omber</v>
      </c>
      <c r="AX20" s="137" t="str">
        <f>_xlfn.XLOOKUP(Case!Q231,'Asteroid 整理'!$R$3:$R$137,'Asteroid 整理'!$V$3:$V$137)</f>
        <v>Veldspar</v>
      </c>
      <c r="AY20" s="137" t="str">
        <f>_xlfn.XLOOKUP(Case!R231,'Asteroid 整理'!$R$3:$R$137,'Asteroid 整理'!$V$3:$V$137)</f>
        <v>Veldspar</v>
      </c>
      <c r="AZ20" s="137" t="str">
        <f>_xlfn.XLOOKUP(Case!S231,'Asteroid 整理'!$R$3:$R$137,'Asteroid 整理'!$V$3:$V$137)</f>
        <v>Kernite</v>
      </c>
      <c r="BA20" s="137" t="str">
        <f>_xlfn.XLOOKUP(Case!T231,'Asteroid 整理'!$R$3:$R$137,'Asteroid 整理'!$V$3:$V$137)</f>
        <v>Scordite</v>
      </c>
      <c r="BB20" s="137" t="str">
        <f>_xlfn.XLOOKUP(Case!U231,'Asteroid 整理'!$R$3:$R$137,'Asteroid 整理'!$V$3:$V$137)</f>
        <v>Omber</v>
      </c>
      <c r="BC20" s="137" t="str">
        <f>_xlfn.XLOOKUP(Case!V231,'Asteroid 整理'!$R$3:$R$137,'Asteroid 整理'!$V$3:$V$137)</f>
        <v>Kernite</v>
      </c>
      <c r="BD20" s="137" t="str">
        <f>_xlfn.XLOOKUP(Case!W231,'Asteroid 整理'!$R$3:$R$137,'Asteroid 整理'!$V$3:$V$137)</f>
        <v>Kernite</v>
      </c>
      <c r="BF20" s="160">
        <f t="shared" si="11"/>
        <v>97</v>
      </c>
      <c r="BG20" s="137">
        <f>AU43*_xlfn.XLOOKUP(AU66,'Asteroid 整理'!$A$11:$A$16,'Asteroid 整理'!$B$11:$B$16)</f>
        <v>2400</v>
      </c>
      <c r="BH20" s="137">
        <f>AV43*_xlfn.XLOOKUP(AV66,'Asteroid 整理'!$A$11:$A$16,'Asteroid 整理'!$B$11:$B$16)</f>
        <v>285</v>
      </c>
      <c r="BI20" s="137">
        <f>AW43*_xlfn.XLOOKUP(AW66,'Asteroid 整理'!$A$11:$A$16,'Asteroid 整理'!$B$11:$B$16)</f>
        <v>3000</v>
      </c>
      <c r="BJ20" s="137">
        <f>AX43*_xlfn.XLOOKUP(AX66,'Asteroid 整理'!$A$11:$A$16,'Asteroid 整理'!$B$11:$B$16)</f>
        <v>360</v>
      </c>
      <c r="BK20" s="137">
        <f>AY43*_xlfn.XLOOKUP(AY66,'Asteroid 整理'!$A$11:$A$16,'Asteroid 整理'!$B$11:$B$16)</f>
        <v>450</v>
      </c>
      <c r="BL20" s="137">
        <f>AZ43*_xlfn.XLOOKUP(AZ66,'Asteroid 整理'!$A$11:$A$16,'Asteroid 整理'!$B$11:$B$16)</f>
        <v>1920</v>
      </c>
      <c r="BM20" s="137">
        <f>BA43*_xlfn.XLOOKUP(BA66,'Asteroid 整理'!$A$11:$A$16,'Asteroid 整理'!$B$11:$B$16)</f>
        <v>855</v>
      </c>
      <c r="BN20" s="137">
        <f>BB43*_xlfn.XLOOKUP(BB66,'Asteroid 整理'!$A$11:$A$16,'Asteroid 整理'!$B$11:$B$16)</f>
        <v>1200</v>
      </c>
      <c r="BO20" s="137">
        <f>BC43*_xlfn.XLOOKUP(BC66,'Asteroid 整理'!$A$11:$A$16,'Asteroid 整理'!$B$11:$B$16)</f>
        <v>2880</v>
      </c>
      <c r="BP20" s="137">
        <f>BD43*_xlfn.XLOOKUP(BD66,'Asteroid 整理'!$A$11:$A$16,'Asteroid 整理'!$B$11:$B$16)</f>
        <v>4800</v>
      </c>
      <c r="BQ20" s="137">
        <f t="shared" si="12"/>
        <v>18150</v>
      </c>
      <c r="BS20" s="160">
        <f t="shared" ref="BS20" si="76">BS19+1</f>
        <v>97</v>
      </c>
      <c r="BT20" s="137">
        <f t="shared" ref="BT20:BW20" si="77">SUMIFS($BG43:$BP43,$AU20:$BD20,BT$3)</f>
        <v>810</v>
      </c>
      <c r="BU20" s="137">
        <f t="shared" si="77"/>
        <v>1140</v>
      </c>
      <c r="BV20" s="137">
        <f t="shared" si="77"/>
        <v>6600</v>
      </c>
      <c r="BW20" s="137">
        <f t="shared" si="77"/>
        <v>9600</v>
      </c>
      <c r="BY20" s="160">
        <f t="shared" si="15"/>
        <v>97</v>
      </c>
      <c r="BZ20" s="137">
        <f t="shared" si="16"/>
        <v>4380000</v>
      </c>
      <c r="CA20" s="137">
        <f t="shared" si="16"/>
        <v>1674000</v>
      </c>
      <c r="CB20" s="137">
        <f t="shared" si="16"/>
        <v>480000</v>
      </c>
      <c r="CC20" s="137">
        <f t="shared" si="16"/>
        <v>1785000</v>
      </c>
      <c r="CD20" s="137">
        <f t="shared" si="16"/>
        <v>0</v>
      </c>
      <c r="CE20" s="137">
        <f t="shared" si="16"/>
        <v>0</v>
      </c>
      <c r="CF20" s="137">
        <f t="shared" si="16"/>
        <v>0</v>
      </c>
      <c r="CQ20" s="188" t="s">
        <v>108</v>
      </c>
      <c r="CR20" s="137" t="str">
        <f>_xlfn.XLOOKUP($CQ20,'Asteroid 整理'!$R$3:$R$137,'Asteroid 整理'!$V$3:$V$137)</f>
        <v>Veldspar</v>
      </c>
      <c r="CS20" s="137">
        <v>4000</v>
      </c>
      <c r="CT20" s="137">
        <f>_xlfn.XLOOKUP('草稿-Questions'!CR20,'Asteroid 整理'!$A$3:$A$6,'Asteroid 整理'!$B$3:$B$6)</f>
        <v>0.1</v>
      </c>
      <c r="CU20" s="137">
        <f>_xlfn.XLOOKUP($CQ20,'Asteroid 整理'!$R$3:$R$137,'Asteroid 整理'!$X$3:$X$137)</f>
        <v>400</v>
      </c>
      <c r="CV20" s="137" cm="1">
        <f t="array" ref="CV20">$CU20*_xlfn.XLOOKUP($CR20,$CH$4:$CH$7,_xlfn.XLOOKUP(CV$3,$CI$3:$CO$3,$CI$4:$CO$7))</f>
        <v>1600000</v>
      </c>
      <c r="CW20" s="137" cm="1">
        <f t="array" ref="CW20">$CU20*_xlfn.XLOOKUP($CR20,$CH$4:$CH$7,_xlfn.XLOOKUP(CW$3,$CI$3:$CO$3,$CI$4:$CO$7))</f>
        <v>0</v>
      </c>
      <c r="CX20" s="137" cm="1">
        <f t="array" ref="CX20">$CU20*_xlfn.XLOOKUP($CR20,$CH$4:$CH$7,_xlfn.XLOOKUP(CX$3,$CI$3:$CO$3,$CI$4:$CO$7))</f>
        <v>0</v>
      </c>
      <c r="CY20" s="137" cm="1">
        <f t="array" ref="CY20">$CU20*_xlfn.XLOOKUP($CR20,$CH$4:$CH$7,_xlfn.XLOOKUP(CY$3,$CI$3:$CO$3,$CI$4:$CO$7))</f>
        <v>0</v>
      </c>
      <c r="CZ20" s="137" cm="1">
        <f t="array" ref="CZ20">$CU20*_xlfn.XLOOKUP($CR20,$CH$4:$CH$7,_xlfn.XLOOKUP(CZ$3,$CI$3:$CO$3,$CI$4:$CO$7))</f>
        <v>0</v>
      </c>
      <c r="DA20" s="137" cm="1">
        <f t="array" ref="DA20">$CU20*_xlfn.XLOOKUP($CR20,$CH$4:$CH$7,_xlfn.XLOOKUP(DA$3,$CI$3:$CO$3,$CI$4:$CO$7))</f>
        <v>0</v>
      </c>
      <c r="DB20" s="137" cm="1">
        <f t="array" ref="DB20">$CU20*_xlfn.XLOOKUP($CR20,$CH$4:$CH$7,_xlfn.XLOOKUP(DB$3,$CI$3:$CO$3,$CI$4:$CO$7))</f>
        <v>0</v>
      </c>
      <c r="DC20" s="137">
        <f t="shared" si="3"/>
        <v>6800000</v>
      </c>
      <c r="DE20" s="199">
        <f t="shared" si="57"/>
        <v>108</v>
      </c>
      <c r="DF20" s="196"/>
      <c r="DG20" s="137">
        <f>_xlfn.XLOOKUP(DG$7,Case!$I$255:$L$255,Case!$I266:$L266)</f>
        <v>0</v>
      </c>
      <c r="DH20" s="137">
        <f>_xlfn.XLOOKUP(DH$7,Case!$I$255:$L$255,Case!$I266:$L266)</f>
        <v>0</v>
      </c>
      <c r="DI20" s="137">
        <f>_xlfn.XLOOKUP(DI$7,Case!$I$255:$L$255,Case!$I266:$L266)</f>
        <v>0</v>
      </c>
      <c r="DJ20" s="137">
        <f>_xlfn.XLOOKUP(DJ$7,Case!$I$255:$L$255,Case!$I266:$L266)</f>
        <v>0</v>
      </c>
      <c r="DK20" s="137">
        <f>_xlfn.XLOOKUP(DK$7,Case!$I$255:$L$255,Case!$I266:$L266)</f>
        <v>0</v>
      </c>
      <c r="DL20" s="137">
        <f>_xlfn.XLOOKUP(DL$7,Case!$I$255:$L$255,Case!$I266:$L266)</f>
        <v>2</v>
      </c>
      <c r="DM20" s="137">
        <f>_xlfn.XLOOKUP(DM$7,Case!$I$255:$L$255,Case!$I266:$L266)</f>
        <v>2</v>
      </c>
      <c r="DN20" s="137">
        <f>_xlfn.XLOOKUP(DN$7,Case!$I$255:$L$255,Case!$I266:$L266)</f>
        <v>2</v>
      </c>
      <c r="DO20" s="137">
        <f>_xlfn.XLOOKUP(DO$7,Case!$I$255:$L$255,Case!$I266:$L266)</f>
        <v>2</v>
      </c>
      <c r="DP20" s="137">
        <f>_xlfn.XLOOKUP(DP$7,Case!$I$255:$L$255,Case!$I266:$L266)</f>
        <v>2</v>
      </c>
      <c r="DQ20" s="137">
        <f>_xlfn.XLOOKUP(DQ$7,Case!$I$255:$L$255,Case!$I266:$L266)</f>
        <v>2</v>
      </c>
      <c r="DR20" s="137">
        <f>_xlfn.XLOOKUP(DR$7,Case!$I$255:$L$255,Case!$I266:$L266)</f>
        <v>2</v>
      </c>
      <c r="DT20" s="160">
        <f t="shared" si="28"/>
        <v>116</v>
      </c>
      <c r="DU20" s="137">
        <f t="shared" si="17"/>
        <v>2550</v>
      </c>
      <c r="DV20" s="137">
        <f>MIN(DH$8*DH51,27500-SUM($DU20:DU20))</f>
        <v>2040</v>
      </c>
      <c r="DW20" s="137">
        <f>MIN(DI$8*DI51,27500-SUM($DU20:DV20))</f>
        <v>1530</v>
      </c>
      <c r="DX20" s="137">
        <f>MIN(DJ$8*DJ51,27500-SUM($DU20:DW20))</f>
        <v>1020</v>
      </c>
      <c r="DY20" s="137">
        <f>MIN(DK$8*DK51,27500-SUM($DU20:DX20))</f>
        <v>510</v>
      </c>
      <c r="DZ20" s="137">
        <f>MIN(DL$8*DL51,27500-SUM($DU20:DY20))</f>
        <v>8400</v>
      </c>
      <c r="EA20" s="137">
        <f>MIN(DM$8*DM51,27500-SUM($DU20:DZ20))</f>
        <v>7200</v>
      </c>
      <c r="EB20" s="137">
        <f>MIN(DN$8*DN51,27500-SUM($DU20:EA20))</f>
        <v>4250</v>
      </c>
      <c r="EC20" s="137">
        <f>MIN(DO$8*DO51,27500-SUM($DU20:EB20))</f>
        <v>0</v>
      </c>
      <c r="ED20" s="137">
        <f>MIN(DP$8*DP51,27500-SUM($DU20:EC20))</f>
        <v>0</v>
      </c>
      <c r="EE20" s="137">
        <f>MIN(DQ$8*DQ51,27500-SUM($DU20:ED20))</f>
        <v>0</v>
      </c>
      <c r="EF20" s="137">
        <f>MIN(DR$8*DR51,27500-SUM($DU20:EE20))</f>
        <v>0</v>
      </c>
      <c r="EG20" s="137">
        <f t="shared" si="74"/>
        <v>27500</v>
      </c>
      <c r="EH20" s="137">
        <f t="shared" si="30"/>
        <v>1415537300</v>
      </c>
      <c r="EI20" s="137">
        <f t="shared" si="18"/>
        <v>39</v>
      </c>
      <c r="EK20" s="160">
        <f t="shared" si="19"/>
        <v>137</v>
      </c>
      <c r="EL20" s="184" t="s">
        <v>33</v>
      </c>
      <c r="EM20" s="186" t="s">
        <v>35</v>
      </c>
      <c r="EN20" s="184" t="s">
        <v>33</v>
      </c>
      <c r="EO20" s="186" t="s">
        <v>35</v>
      </c>
      <c r="EP20" s="183" t="s">
        <v>32</v>
      </c>
      <c r="EQ20" s="185" t="s">
        <v>34</v>
      </c>
      <c r="ER20" s="183" t="s">
        <v>32</v>
      </c>
      <c r="ES20" s="183" t="s">
        <v>32</v>
      </c>
      <c r="ET20" s="183" t="s">
        <v>32</v>
      </c>
      <c r="EU20" s="185" t="s">
        <v>34</v>
      </c>
      <c r="EV20" s="185" t="s">
        <v>34</v>
      </c>
      <c r="EW20" s="184" t="s">
        <v>33</v>
      </c>
      <c r="EX20" s="186" t="s">
        <v>35</v>
      </c>
      <c r="EY20" s="185" t="s">
        <v>34</v>
      </c>
      <c r="EZ20" s="183" t="s">
        <v>32</v>
      </c>
      <c r="FA20" s="185" t="s">
        <v>34</v>
      </c>
      <c r="FB20" s="184" t="s">
        <v>33</v>
      </c>
      <c r="FC20" s="184" t="s">
        <v>33</v>
      </c>
      <c r="FD20" s="184" t="s">
        <v>33</v>
      </c>
      <c r="FE20" s="184" t="s">
        <v>33</v>
      </c>
      <c r="FF20" s="183" t="s">
        <v>32</v>
      </c>
      <c r="FG20" s="183" t="s">
        <v>32</v>
      </c>
      <c r="FH20" s="185" t="s">
        <v>34</v>
      </c>
      <c r="FI20" s="184" t="s">
        <v>33</v>
      </c>
      <c r="FJ20" s="183" t="s">
        <v>32</v>
      </c>
      <c r="FK20" s="183" t="s">
        <v>32</v>
      </c>
      <c r="FL20" s="186" t="s">
        <v>35</v>
      </c>
      <c r="FM20" s="184" t="s">
        <v>33</v>
      </c>
      <c r="FN20" s="185" t="s">
        <v>34</v>
      </c>
      <c r="FO20" s="183" t="s">
        <v>32</v>
      </c>
      <c r="FP20" s="184" t="s">
        <v>33</v>
      </c>
      <c r="FQ20" s="186" t="s">
        <v>35</v>
      </c>
      <c r="FR20" s="184" t="s">
        <v>33</v>
      </c>
      <c r="FS20" s="185" t="s">
        <v>34</v>
      </c>
      <c r="FT20" s="186" t="s">
        <v>35</v>
      </c>
      <c r="FU20" s="185" t="s">
        <v>34</v>
      </c>
      <c r="FV20" s="183" t="s">
        <v>32</v>
      </c>
      <c r="FW20" s="183" t="s">
        <v>32</v>
      </c>
      <c r="FX20" s="184" t="s">
        <v>33</v>
      </c>
      <c r="FY20" s="184" t="s">
        <v>33</v>
      </c>
      <c r="FZ20" s="185" t="s">
        <v>34</v>
      </c>
      <c r="GA20" s="183" t="s">
        <v>32</v>
      </c>
      <c r="GB20" s="186" t="s">
        <v>35</v>
      </c>
      <c r="GC20" s="184" t="s">
        <v>33</v>
      </c>
      <c r="GD20" s="184" t="s">
        <v>33</v>
      </c>
      <c r="GE20" s="183" t="s">
        <v>32</v>
      </c>
      <c r="GF20" s="185" t="s">
        <v>34</v>
      </c>
      <c r="GG20" s="185" t="s">
        <v>34</v>
      </c>
      <c r="GH20" s="186" t="s">
        <v>35</v>
      </c>
      <c r="GI20" s="186" t="s">
        <v>35</v>
      </c>
      <c r="GK20" s="160">
        <f t="shared" si="20"/>
        <v>137</v>
      </c>
      <c r="GL20" s="137">
        <f>SUMIFS(Case!$N314:$BK314,'草稿-Questions'!$EL20:$GI20,'草稿-Questions'!GL$3)*1000</f>
        <v>53000</v>
      </c>
      <c r="GM20" s="137">
        <f>SUMIFS(Case!$N314:$BK314,'草稿-Questions'!$EL20:$GI20,'草稿-Questions'!GM$3)*1000</f>
        <v>76000</v>
      </c>
      <c r="GN20" s="137">
        <f>SUMIFS(Case!$N314:$BK314,'草稿-Questions'!$EL20:$GI20,'草稿-Questions'!GN$3)*1000</f>
        <v>39000</v>
      </c>
      <c r="GO20" s="137">
        <f>SUMIFS(Case!$N314:$BK314,'草稿-Questions'!$EL20:$GI20,'草稿-Questions'!GO$3)*1000</f>
        <v>28000</v>
      </c>
      <c r="GQ20" s="160">
        <f t="shared" si="21"/>
        <v>137</v>
      </c>
      <c r="GR20" s="137">
        <f t="shared" ref="GR20:GX20" si="78">SUMPRODUCT($GL53:$GO53,_xlfn.XLOOKUP(GR$3,$GK$70:$GK$76,$GL$70:$GO$76))</f>
        <v>27300000</v>
      </c>
      <c r="GS20" s="137">
        <f t="shared" si="78"/>
        <v>9999000</v>
      </c>
      <c r="GT20" s="137">
        <f>SUMPRODUCT($GL53:$GO53,_xlfn.XLOOKUP(GT$3,$GK$70:$GK$76,$GL$70:$GO$76))</f>
        <v>1428000</v>
      </c>
      <c r="GU20" s="137">
        <f t="shared" si="78"/>
        <v>5488500</v>
      </c>
      <c r="GV20" s="137">
        <f t="shared" si="78"/>
        <v>0</v>
      </c>
      <c r="GW20" s="137">
        <f t="shared" si="78"/>
        <v>0</v>
      </c>
      <c r="GX20" s="137">
        <f t="shared" si="78"/>
        <v>0</v>
      </c>
      <c r="GZ20" s="160">
        <f t="shared" si="23"/>
        <v>137</v>
      </c>
      <c r="HA20" s="137">
        <f t="shared" si="24"/>
        <v>285</v>
      </c>
      <c r="HB20" s="137">
        <f t="shared" si="25"/>
        <v>1</v>
      </c>
    </row>
    <row r="21" spans="1:210" ht="16.5" thickBot="1">
      <c r="A21" s="155">
        <f t="shared" si="32"/>
        <v>18</v>
      </c>
      <c r="B21" s="156">
        <f>_xlfn.XLOOKUP(Case!G91,'Spaceship 整理'!$A$2:$A$6,'Spaceship 整理'!$C$2:$C$6)</f>
        <v>540000</v>
      </c>
      <c r="D21" s="157">
        <f t="shared" si="5"/>
        <v>38</v>
      </c>
      <c r="E21" s="137" cm="1">
        <f t="array" ref="E21">_xlfn.XLOOKUP(Case!$G124,'Spaceship 整理'!$A$2:$A$6,_xlfn.XLOOKUP('草稿-Questions'!E$3,'Spaceship 整理'!$C$1:$I$1,'Spaceship 整理'!$C$2:$I$6))</f>
        <v>8000000</v>
      </c>
      <c r="F21" s="137" cm="1">
        <f t="array" ref="F21">_xlfn.XLOOKUP(Case!$G124,'Spaceship 整理'!$A$2:$A$6,_xlfn.XLOOKUP('草稿-Questions'!F$3,'Spaceship 整理'!$C$1:$I$1,'Spaceship 整理'!$C$2:$I$6))</f>
        <v>4000000</v>
      </c>
      <c r="G21" s="137" cm="1">
        <f t="array" ref="G21">_xlfn.XLOOKUP(Case!$G124,'Spaceship 整理'!$A$2:$A$6,_xlfn.XLOOKUP('草稿-Questions'!G$3,'Spaceship 整理'!$C$1:$I$1,'Spaceship 整理'!$C$2:$I$6))</f>
        <v>600000</v>
      </c>
      <c r="H21" s="137" cm="1">
        <f t="array" ref="H21">_xlfn.XLOOKUP(Case!$G124,'Spaceship 整理'!$A$2:$A$6,_xlfn.XLOOKUP('草稿-Questions'!H$3,'Spaceship 整理'!$C$1:$I$1,'Spaceship 整理'!$C$2:$I$6))</f>
        <v>400000</v>
      </c>
      <c r="I21" s="137" cm="1">
        <f t="array" ref="I21">_xlfn.XLOOKUP(Case!$G124,'Spaceship 整理'!$A$2:$A$6,_xlfn.XLOOKUP('草稿-Questions'!I$3,'Spaceship 整理'!$C$1:$I$1,'Spaceship 整理'!$C$2:$I$6))</f>
        <v>12000</v>
      </c>
      <c r="J21" s="137" cm="1">
        <f t="array" ref="J21">_xlfn.XLOOKUP(Case!$G124,'Spaceship 整理'!$A$2:$A$6,_xlfn.XLOOKUP('草稿-Questions'!J$3,'Spaceship 整理'!$C$1:$I$1,'Spaceship 整理'!$C$2:$I$6))</f>
        <v>6000</v>
      </c>
      <c r="K21" s="137" cm="1">
        <f t="array" ref="K21">_xlfn.XLOOKUP(Case!$G124,'Spaceship 整理'!$A$2:$A$6,_xlfn.XLOOKUP('草稿-Questions'!K$3,'Spaceship 整理'!$C$1:$I$1,'Spaceship 整理'!$C$2:$I$6))</f>
        <v>3000</v>
      </c>
      <c r="M21" s="169"/>
      <c r="N21" s="169"/>
      <c r="O21" s="164" t="s">
        <v>21</v>
      </c>
      <c r="P21" s="162" t="s">
        <v>72</v>
      </c>
      <c r="Q21" s="168" t="s">
        <v>25</v>
      </c>
      <c r="S21" s="157">
        <f t="shared" si="6"/>
        <v>58</v>
      </c>
      <c r="T21" s="137">
        <f>SUMIFS(Case!$I160:$M160,'草稿-Questions'!$M21:$Q21,'草稿-Questions'!T$3)</f>
        <v>0</v>
      </c>
      <c r="U21" s="137">
        <f>SUMIFS(Case!$I160:$M160,'草稿-Questions'!$M21:$Q21,'草稿-Questions'!U$3)</f>
        <v>17</v>
      </c>
      <c r="V21" s="137">
        <f>SUMIFS(Case!$I160:$M160,'草稿-Questions'!$M21:$Q21,'草稿-Questions'!V$3)</f>
        <v>2</v>
      </c>
      <c r="W21" s="137">
        <f>SUMIFS(Case!$I160:$M160,'草稿-Questions'!$M21:$Q21,'草稿-Questions'!W$3)</f>
        <v>0</v>
      </c>
      <c r="X21" s="137">
        <f>SUMIFS(Case!$I160:$M160,'草稿-Questions'!$M21:$Q21,'草稿-Questions'!X$3)</f>
        <v>8</v>
      </c>
      <c r="Z21" s="157">
        <f t="shared" si="7"/>
        <v>58</v>
      </c>
      <c r="AA21" s="137">
        <f t="shared" si="8"/>
        <v>66440000</v>
      </c>
      <c r="AB21" s="137">
        <f t="shared" si="8"/>
        <v>32615000</v>
      </c>
      <c r="AC21" s="137">
        <f t="shared" si="8"/>
        <v>4957000</v>
      </c>
      <c r="AD21" s="137">
        <f t="shared" si="8"/>
        <v>3237000</v>
      </c>
      <c r="AE21" s="137">
        <f t="shared" si="8"/>
        <v>99000</v>
      </c>
      <c r="AF21" s="137">
        <f t="shared" si="8"/>
        <v>48700</v>
      </c>
      <c r="AG21" s="137">
        <f t="shared" si="8"/>
        <v>24280</v>
      </c>
      <c r="AI21" s="160">
        <f t="shared" si="9"/>
        <v>78</v>
      </c>
      <c r="AJ21" s="137" t="str" cm="1">
        <f t="array" ref="AJ21">_xlfn.XLOOKUP(Case!$G194,'Asteroid 整理'!$R$3:$R$137,_xlfn.XLOOKUP('草稿-Questions'!AJ$3,'Asteroid 整理'!$R$2:$W$2,'Asteroid 整理'!$R$3:$W$137))</f>
        <v>无</v>
      </c>
      <c r="AK21" s="137" cm="1">
        <f t="array" ref="AK21">_xlfn.XLOOKUP(Case!$G194,'Asteroid 整理'!$R$3:$R$137,_xlfn.XLOOKUP('草稿-Questions'!AK$3,'Asteroid 整理'!$R$2:$X$2,'Asteroid 整理'!$R$3:$X$137))</f>
        <v>0</v>
      </c>
      <c r="AL21" s="137" cm="1">
        <f t="array" ref="AL21">$AK21*_xlfn.XLOOKUP($AJ21,'Asteroid 整理'!$A$3:$A$6,_xlfn.XLOOKUP('草稿-Questions'!AL$3,'Asteroid 整理'!$J$2:$P$2,'Asteroid 整理'!$J$3:$P$6),0)</f>
        <v>0</v>
      </c>
      <c r="AM21" s="137" cm="1">
        <f t="array" ref="AM21">$AK21*_xlfn.XLOOKUP($AJ21,'Asteroid 整理'!$A$3:$A$6,_xlfn.XLOOKUP('草稿-Questions'!AM$3,'Asteroid 整理'!$J$2:$P$2,'Asteroid 整理'!$J$3:$P$6),0)</f>
        <v>0</v>
      </c>
      <c r="AN21" s="137" cm="1">
        <f t="array" ref="AN21">$AK21*_xlfn.XLOOKUP($AJ21,'Asteroid 整理'!$A$3:$A$6,_xlfn.XLOOKUP('草稿-Questions'!AN$3,'Asteroid 整理'!$J$2:$P$2,'Asteroid 整理'!$J$3:$P$6),0)</f>
        <v>0</v>
      </c>
      <c r="AO21" s="137" cm="1">
        <f t="array" ref="AO21">$AK21*_xlfn.XLOOKUP($AJ21,'Asteroid 整理'!$A$3:$A$6,_xlfn.XLOOKUP('草稿-Questions'!AO$3,'Asteroid 整理'!$J$2:$P$2,'Asteroid 整理'!$J$3:$P$6),0)</f>
        <v>0</v>
      </c>
      <c r="AP21" s="137" cm="1">
        <f t="array" ref="AP21">$AK21*_xlfn.XLOOKUP($AJ21,'Asteroid 整理'!$A$3:$A$6,_xlfn.XLOOKUP('草稿-Questions'!AP$3,'Asteroid 整理'!$J$2:$P$2,'Asteroid 整理'!$J$3:$P$6),0)</f>
        <v>0</v>
      </c>
      <c r="AQ21" s="137" cm="1">
        <f t="array" ref="AQ21">$AK21*_xlfn.XLOOKUP($AJ21,'Asteroid 整理'!$A$3:$A$6,_xlfn.XLOOKUP('草稿-Questions'!AQ$3,'Asteroid 整理'!$J$2:$P$2,'Asteroid 整理'!$J$3:$P$6),0)</f>
        <v>0</v>
      </c>
      <c r="AR21" s="137" cm="1">
        <f t="array" ref="AR21">$AK21*_xlfn.XLOOKUP($AJ21,'Asteroid 整理'!$A$3:$A$6,_xlfn.XLOOKUP('草稿-Questions'!AR$3,'Asteroid 整理'!$J$2:$P$2,'Asteroid 整理'!$J$3:$P$6),0)</f>
        <v>0</v>
      </c>
      <c r="AT21" s="160">
        <f t="shared" si="10"/>
        <v>98</v>
      </c>
      <c r="AU21" s="137" t="str">
        <f>_xlfn.XLOOKUP(Case!N232,'Asteroid 整理'!$R$3:$R$137,'Asteroid 整理'!$V$3:$V$137)</f>
        <v>Veldspar</v>
      </c>
      <c r="AV21" s="137" t="str">
        <f>_xlfn.XLOOKUP(Case!O232,'Asteroid 整理'!$R$3:$R$137,'Asteroid 整理'!$V$3:$V$137)</f>
        <v>Veldspar</v>
      </c>
      <c r="AW21" s="137" t="str">
        <f>_xlfn.XLOOKUP(Case!P232,'Asteroid 整理'!$R$3:$R$137,'Asteroid 整理'!$V$3:$V$137)</f>
        <v>Kernite</v>
      </c>
      <c r="AX21" s="137" t="str">
        <f>_xlfn.XLOOKUP(Case!Q232,'Asteroid 整理'!$R$3:$R$137,'Asteroid 整理'!$V$3:$V$137)</f>
        <v>Veldspar</v>
      </c>
      <c r="AY21" s="137" t="str">
        <f>_xlfn.XLOOKUP(Case!R232,'Asteroid 整理'!$R$3:$R$137,'Asteroid 整理'!$V$3:$V$137)</f>
        <v>Veldspar</v>
      </c>
      <c r="AZ21" s="137" t="str">
        <f>_xlfn.XLOOKUP(Case!S232,'Asteroid 整理'!$R$3:$R$137,'Asteroid 整理'!$V$3:$V$137)</f>
        <v>Veldspar</v>
      </c>
      <c r="BA21" s="137" t="str">
        <f>_xlfn.XLOOKUP(Case!T232,'Asteroid 整理'!$R$3:$R$137,'Asteroid 整理'!$V$3:$V$137)</f>
        <v>Scordite</v>
      </c>
      <c r="BB21" s="137" t="str">
        <f>_xlfn.XLOOKUP(Case!U232,'Asteroid 整理'!$R$3:$R$137,'Asteroid 整理'!$V$3:$V$137)</f>
        <v>Kernite</v>
      </c>
      <c r="BC21" s="137" t="str">
        <f>_xlfn.XLOOKUP(Case!V232,'Asteroid 整理'!$R$3:$R$137,'Asteroid 整理'!$V$3:$V$137)</f>
        <v>Omber</v>
      </c>
      <c r="BD21" s="137" t="str">
        <f>_xlfn.XLOOKUP(Case!W232,'Asteroid 整理'!$R$3:$R$137,'Asteroid 整理'!$V$3:$V$137)</f>
        <v>Kernite</v>
      </c>
      <c r="BF21" s="160">
        <f t="shared" si="11"/>
        <v>98</v>
      </c>
      <c r="BG21" s="137">
        <f>AU44*_xlfn.XLOOKUP(AU67,'Asteroid 整理'!$A$11:$A$16,'Asteroid 整理'!$B$11:$B$16)</f>
        <v>500</v>
      </c>
      <c r="BH21" s="137">
        <f>AV44*_xlfn.XLOOKUP(AV67,'Asteroid 整理'!$A$11:$A$16,'Asteroid 整理'!$B$11:$B$16)</f>
        <v>300</v>
      </c>
      <c r="BI21" s="137">
        <f>AW44*_xlfn.XLOOKUP(AW67,'Asteroid 整理'!$A$11:$A$16,'Asteroid 整理'!$B$11:$B$16)</f>
        <v>1920</v>
      </c>
      <c r="BJ21" s="137">
        <f>AX44*_xlfn.XLOOKUP(AX67,'Asteroid 整理'!$A$11:$A$16,'Asteroid 整理'!$B$11:$B$16)</f>
        <v>400</v>
      </c>
      <c r="BK21" s="137">
        <f>AY44*_xlfn.XLOOKUP(AY67,'Asteroid 整理'!$A$11:$A$16,'Asteroid 整理'!$B$11:$B$16)</f>
        <v>200</v>
      </c>
      <c r="BL21" s="137">
        <f>AZ44*_xlfn.XLOOKUP(AZ67,'Asteroid 整理'!$A$11:$A$16,'Asteroid 整理'!$B$11:$B$16)</f>
        <v>100</v>
      </c>
      <c r="BM21" s="137">
        <f>BA44*_xlfn.XLOOKUP(BA67,'Asteroid 整理'!$A$11:$A$16,'Asteroid 整理'!$B$11:$B$16)</f>
        <v>360</v>
      </c>
      <c r="BN21" s="137">
        <f>BB44*_xlfn.XLOOKUP(BB67,'Asteroid 整理'!$A$11:$A$16,'Asteroid 整理'!$B$11:$B$16)</f>
        <v>2880</v>
      </c>
      <c r="BO21" s="137">
        <f>BC44*_xlfn.XLOOKUP(BC67,'Asteroid 整理'!$A$11:$A$16,'Asteroid 整理'!$B$11:$B$16)</f>
        <v>2280</v>
      </c>
      <c r="BP21" s="137">
        <f>BD44*_xlfn.XLOOKUP(BD67,'Asteroid 整理'!$A$11:$A$16,'Asteroid 整理'!$B$11:$B$16)</f>
        <v>3840</v>
      </c>
      <c r="BQ21" s="137">
        <f t="shared" si="12"/>
        <v>12780</v>
      </c>
      <c r="BS21" s="160">
        <f t="shared" ref="BS21" si="79">BS20+1</f>
        <v>98</v>
      </c>
      <c r="BT21" s="137">
        <f t="shared" ref="BT21:BW21" si="80">SUMIFS($BG44:$BP44,$AU21:$BD21,BT$3)</f>
        <v>1500</v>
      </c>
      <c r="BU21" s="137">
        <f t="shared" si="80"/>
        <v>360</v>
      </c>
      <c r="BV21" s="137">
        <f t="shared" si="80"/>
        <v>2280</v>
      </c>
      <c r="BW21" s="137">
        <f t="shared" si="80"/>
        <v>8640</v>
      </c>
      <c r="BY21" s="160">
        <f t="shared" si="15"/>
        <v>98</v>
      </c>
      <c r="BZ21" s="137">
        <f t="shared" si="16"/>
        <v>6360000</v>
      </c>
      <c r="CA21" s="137">
        <f t="shared" si="16"/>
        <v>558000</v>
      </c>
      <c r="CB21" s="137">
        <f t="shared" si="16"/>
        <v>432000</v>
      </c>
      <c r="CC21" s="137">
        <f t="shared" si="16"/>
        <v>1149000</v>
      </c>
      <c r="CD21" s="137">
        <f t="shared" si="16"/>
        <v>0</v>
      </c>
      <c r="CE21" s="137">
        <f t="shared" si="16"/>
        <v>0</v>
      </c>
      <c r="CF21" s="137">
        <f t="shared" si="16"/>
        <v>0</v>
      </c>
      <c r="CH21" s="137" t="s">
        <v>403</v>
      </c>
      <c r="CQ21" s="188" t="s">
        <v>106</v>
      </c>
      <c r="CR21" s="137" t="str">
        <f>_xlfn.XLOOKUP($CQ21,'Asteroid 整理'!$R$3:$R$137,'Asteroid 整理'!$V$3:$V$137)</f>
        <v>Scordite</v>
      </c>
      <c r="CS21" s="137">
        <v>4000</v>
      </c>
      <c r="CT21" s="137">
        <f>_xlfn.XLOOKUP('草稿-Questions'!CR21,'Asteroid 整理'!$A$3:$A$6,'Asteroid 整理'!$B$3:$B$6)</f>
        <v>0.15</v>
      </c>
      <c r="CU21" s="137">
        <f>_xlfn.XLOOKUP($CQ21,'Asteroid 整理'!$R$3:$R$137,'Asteroid 整理'!$X$3:$X$137)</f>
        <v>600</v>
      </c>
      <c r="CV21" s="137" cm="1">
        <f t="array" ref="CV21">$CU21*_xlfn.XLOOKUP($CR21,$CH$4:$CH$7,_xlfn.XLOOKUP(CV$3,$CI$3:$CO$3,$CI$4:$CO$7))</f>
        <v>600000</v>
      </c>
      <c r="CW21" s="137" cm="1">
        <f t="array" ref="CW21">$CU21*_xlfn.XLOOKUP($CR21,$CH$4:$CH$7,_xlfn.XLOOKUP(CW$3,$CI$3:$CO$3,$CI$4:$CO$7))</f>
        <v>360000</v>
      </c>
      <c r="CX21" s="137" cm="1">
        <f t="array" ref="CX21">$CU21*_xlfn.XLOOKUP($CR21,$CH$4:$CH$7,_xlfn.XLOOKUP(CX$3,$CI$3:$CO$3,$CI$4:$CO$7))</f>
        <v>0</v>
      </c>
      <c r="CY21" s="137" cm="1">
        <f t="array" ref="CY21">$CU21*_xlfn.XLOOKUP($CR21,$CH$4:$CH$7,_xlfn.XLOOKUP(CY$3,$CI$3:$CO$3,$CI$4:$CO$7))</f>
        <v>0</v>
      </c>
      <c r="CZ21" s="137" cm="1">
        <f t="array" ref="CZ21">$CU21*_xlfn.XLOOKUP($CR21,$CH$4:$CH$7,_xlfn.XLOOKUP(CZ$3,$CI$3:$CO$3,$CI$4:$CO$7))</f>
        <v>0</v>
      </c>
      <c r="DA21" s="137" cm="1">
        <f t="array" ref="DA21">$CU21*_xlfn.XLOOKUP($CR21,$CH$4:$CH$7,_xlfn.XLOOKUP(DA$3,$CI$3:$CO$3,$CI$4:$CO$7))</f>
        <v>0</v>
      </c>
      <c r="DB21" s="137" cm="1">
        <f t="array" ref="DB21">$CU21*_xlfn.XLOOKUP($CR21,$CH$4:$CH$7,_xlfn.XLOOKUP(DB$3,$CI$3:$CO$3,$CI$4:$CO$7))</f>
        <v>0</v>
      </c>
      <c r="DC21" s="137">
        <f t="shared" si="3"/>
        <v>6193200</v>
      </c>
      <c r="DE21" s="199">
        <f t="shared" si="57"/>
        <v>109</v>
      </c>
      <c r="DF21" s="196"/>
      <c r="DG21" s="137">
        <f>_xlfn.XLOOKUP(DG$7,Case!$I$255:$L$255,Case!$I267:$L267)</f>
        <v>0</v>
      </c>
      <c r="DH21" s="137">
        <f>_xlfn.XLOOKUP(DH$7,Case!$I$255:$L$255,Case!$I267:$L267)</f>
        <v>0</v>
      </c>
      <c r="DI21" s="137">
        <f>_xlfn.XLOOKUP(DI$7,Case!$I$255:$L$255,Case!$I267:$L267)</f>
        <v>0</v>
      </c>
      <c r="DJ21" s="137">
        <f>_xlfn.XLOOKUP(DJ$7,Case!$I$255:$L$255,Case!$I267:$L267)</f>
        <v>0</v>
      </c>
      <c r="DK21" s="137">
        <f>_xlfn.XLOOKUP(DK$7,Case!$I$255:$L$255,Case!$I267:$L267)</f>
        <v>0</v>
      </c>
      <c r="DL21" s="137">
        <f>_xlfn.XLOOKUP(DL$7,Case!$I$255:$L$255,Case!$I267:$L267)</f>
        <v>1</v>
      </c>
      <c r="DM21" s="137">
        <f>_xlfn.XLOOKUP(DM$7,Case!$I$255:$L$255,Case!$I267:$L267)</f>
        <v>1</v>
      </c>
      <c r="DN21" s="137">
        <f>_xlfn.XLOOKUP(DN$7,Case!$I$255:$L$255,Case!$I267:$L267)</f>
        <v>1</v>
      </c>
      <c r="DO21" s="137">
        <f>_xlfn.XLOOKUP(DO$7,Case!$I$255:$L$255,Case!$I267:$L267)</f>
        <v>1</v>
      </c>
      <c r="DP21" s="137">
        <f>_xlfn.XLOOKUP(DP$7,Case!$I$255:$L$255,Case!$I267:$L267)</f>
        <v>1</v>
      </c>
      <c r="DQ21" s="137">
        <f>_xlfn.XLOOKUP(DQ$7,Case!$I$255:$L$255,Case!$I267:$L267)</f>
        <v>1</v>
      </c>
      <c r="DR21" s="137">
        <f>_xlfn.XLOOKUP(DR$7,Case!$I$255:$L$255,Case!$I267:$L267)</f>
        <v>1</v>
      </c>
      <c r="DT21" s="160">
        <f t="shared" si="28"/>
        <v>117</v>
      </c>
      <c r="DU21" s="137">
        <f t="shared" si="17"/>
        <v>3000</v>
      </c>
      <c r="DV21" s="137">
        <f>MIN(DH$8*DH52,27500-SUM($DU21:DU21))</f>
        <v>2400</v>
      </c>
      <c r="DW21" s="137">
        <f>MIN(DI$8*DI52,27500-SUM($DU21:DV21))</f>
        <v>1800</v>
      </c>
      <c r="DX21" s="137">
        <f>MIN(DJ$8*DJ52,27500-SUM($DU21:DW21))</f>
        <v>1200</v>
      </c>
      <c r="DY21" s="137">
        <f>MIN(DK$8*DK52,27500-SUM($DU21:DX21))</f>
        <v>600</v>
      </c>
      <c r="DZ21" s="137">
        <f>MIN(DL$8*DL52,27500-SUM($DU21:DY21))</f>
        <v>6720</v>
      </c>
      <c r="EA21" s="137">
        <f>MIN(DM$8*DM52,27500-SUM($DU21:DZ21))</f>
        <v>5760</v>
      </c>
      <c r="EB21" s="137">
        <f>MIN(DN$8*DN52,27500-SUM($DU21:EA21))</f>
        <v>4800</v>
      </c>
      <c r="EC21" s="137">
        <f>MIN(DO$8*DO52,27500-SUM($DU21:EB21))</f>
        <v>1220</v>
      </c>
      <c r="ED21" s="137">
        <f>MIN(DP$8*DP52,27500-SUM($DU21:EC21))</f>
        <v>0</v>
      </c>
      <c r="EE21" s="137">
        <f>MIN(DQ$8*DQ52,27500-SUM($DU21:ED21))</f>
        <v>0</v>
      </c>
      <c r="EF21" s="137">
        <f>MIN(DR$8*DR52,27500-SUM($DU21:EE21))</f>
        <v>0</v>
      </c>
      <c r="EG21" s="137">
        <f t="shared" si="74"/>
        <v>27500</v>
      </c>
      <c r="EH21" s="137">
        <f t="shared" si="30"/>
        <v>1429553000</v>
      </c>
      <c r="EI21" s="137">
        <f t="shared" si="18"/>
        <v>41</v>
      </c>
      <c r="EK21" s="160">
        <f t="shared" si="19"/>
        <v>138</v>
      </c>
      <c r="EL21" s="186" t="s">
        <v>35</v>
      </c>
      <c r="EM21" s="186" t="s">
        <v>35</v>
      </c>
      <c r="EN21" s="183" t="s">
        <v>32</v>
      </c>
      <c r="EO21" s="186" t="s">
        <v>35</v>
      </c>
      <c r="EP21" s="185" t="s">
        <v>34</v>
      </c>
      <c r="EQ21" s="183" t="s">
        <v>32</v>
      </c>
      <c r="ER21" s="183" t="s">
        <v>32</v>
      </c>
      <c r="ES21" s="186" t="s">
        <v>35</v>
      </c>
      <c r="ET21" s="185" t="s">
        <v>34</v>
      </c>
      <c r="EU21" s="183" t="s">
        <v>32</v>
      </c>
      <c r="EV21" s="186" t="s">
        <v>35</v>
      </c>
      <c r="EW21" s="186" t="s">
        <v>35</v>
      </c>
      <c r="EX21" s="185" t="s">
        <v>34</v>
      </c>
      <c r="EY21" s="183" t="s">
        <v>32</v>
      </c>
      <c r="EZ21" s="185" t="s">
        <v>34</v>
      </c>
      <c r="FA21" s="186" t="s">
        <v>35</v>
      </c>
      <c r="FB21" s="185" t="s">
        <v>34</v>
      </c>
      <c r="FC21" s="183" t="s">
        <v>32</v>
      </c>
      <c r="FD21" s="183" t="s">
        <v>32</v>
      </c>
      <c r="FE21" s="184" t="s">
        <v>33</v>
      </c>
      <c r="FF21" s="186" t="s">
        <v>35</v>
      </c>
      <c r="FG21" s="186" t="s">
        <v>35</v>
      </c>
      <c r="FH21" s="184" t="s">
        <v>33</v>
      </c>
      <c r="FI21" s="184" t="s">
        <v>33</v>
      </c>
      <c r="FJ21" s="185" t="s">
        <v>34</v>
      </c>
      <c r="FK21" s="186" t="s">
        <v>35</v>
      </c>
      <c r="FL21" s="183" t="s">
        <v>32</v>
      </c>
      <c r="FM21" s="185" t="s">
        <v>34</v>
      </c>
      <c r="FN21" s="185" t="s">
        <v>34</v>
      </c>
      <c r="FO21" s="183" t="s">
        <v>32</v>
      </c>
      <c r="FP21" s="186" t="s">
        <v>35</v>
      </c>
      <c r="FQ21" s="185" t="s">
        <v>34</v>
      </c>
      <c r="FR21" s="186" t="s">
        <v>35</v>
      </c>
      <c r="FS21" s="184" t="s">
        <v>33</v>
      </c>
      <c r="FT21" s="184" t="s">
        <v>33</v>
      </c>
      <c r="FU21" s="185" t="s">
        <v>34</v>
      </c>
      <c r="FV21" s="184" t="s">
        <v>33</v>
      </c>
      <c r="FW21" s="185" t="s">
        <v>34</v>
      </c>
      <c r="FX21" s="186" t="s">
        <v>35</v>
      </c>
      <c r="FY21" s="184" t="s">
        <v>33</v>
      </c>
      <c r="FZ21" s="183" t="s">
        <v>32</v>
      </c>
      <c r="GA21" s="183" t="s">
        <v>32</v>
      </c>
      <c r="GB21" s="186" t="s">
        <v>35</v>
      </c>
      <c r="GC21" s="184" t="s">
        <v>33</v>
      </c>
      <c r="GD21" s="184" t="s">
        <v>33</v>
      </c>
      <c r="GE21" s="183" t="s">
        <v>32</v>
      </c>
      <c r="GF21" s="185" t="s">
        <v>34</v>
      </c>
      <c r="GG21" s="184" t="s">
        <v>33</v>
      </c>
      <c r="GH21" s="185" t="s">
        <v>34</v>
      </c>
      <c r="GI21" s="185" t="s">
        <v>34</v>
      </c>
      <c r="GK21" s="160">
        <f t="shared" si="20"/>
        <v>138</v>
      </c>
      <c r="GL21" s="137">
        <f>SUMIFS(Case!$N315:$BK315,'草稿-Questions'!$EL21:$GI21,'草稿-Questions'!GL$3)*1000</f>
        <v>42000</v>
      </c>
      <c r="GM21" s="137">
        <f>SUMIFS(Case!$N315:$BK315,'草稿-Questions'!$EL21:$GI21,'草稿-Questions'!GM$3)*1000</f>
        <v>36000</v>
      </c>
      <c r="GN21" s="137">
        <f>SUMIFS(Case!$N315:$BK315,'草稿-Questions'!$EL21:$GI21,'草稿-Questions'!GN$3)*1000</f>
        <v>44000</v>
      </c>
      <c r="GO21" s="137">
        <f>SUMIFS(Case!$N315:$BK315,'草稿-Questions'!$EL21:$GI21,'草稿-Questions'!GO$3)*1000</f>
        <v>62000</v>
      </c>
      <c r="GQ21" s="160">
        <f t="shared" si="21"/>
        <v>138</v>
      </c>
      <c r="GR21" s="137">
        <f t="shared" ref="GR21:GX21" si="81">SUMPRODUCT($GL54:$GO54,_xlfn.XLOOKUP(GR$3,$GK$70:$GK$76,$GL$70:$GO$76))</f>
        <v>18330000</v>
      </c>
      <c r="GS21" s="137">
        <f t="shared" si="81"/>
        <v>5796000</v>
      </c>
      <c r="GT21" s="137">
        <f t="shared" si="81"/>
        <v>3162000</v>
      </c>
      <c r="GU21" s="137">
        <f t="shared" si="81"/>
        <v>9129000</v>
      </c>
      <c r="GV21" s="137">
        <f t="shared" si="81"/>
        <v>0</v>
      </c>
      <c r="GW21" s="137">
        <f t="shared" si="81"/>
        <v>0</v>
      </c>
      <c r="GX21" s="137">
        <f t="shared" si="81"/>
        <v>0</v>
      </c>
      <c r="GZ21" s="160">
        <f t="shared" si="23"/>
        <v>138</v>
      </c>
      <c r="HA21" s="137">
        <f t="shared" si="24"/>
        <v>229</v>
      </c>
      <c r="HB21" s="137">
        <f t="shared" si="25"/>
        <v>0</v>
      </c>
    </row>
    <row r="22" spans="1:210" ht="16.5" thickBot="1">
      <c r="A22" s="155">
        <f t="shared" si="32"/>
        <v>19</v>
      </c>
      <c r="B22" s="156">
        <f>_xlfn.XLOOKUP(Case!G92,'Spaceship 整理'!$A$2:$A$6,'Spaceship 整理'!$C$2:$C$6)</f>
        <v>80000</v>
      </c>
      <c r="D22" s="157">
        <f t="shared" si="5"/>
        <v>39</v>
      </c>
      <c r="E22" s="137" cm="1">
        <f t="array" ref="E22">_xlfn.XLOOKUP(Case!$G125,'Spaceship 整理'!$A$2:$A$6,_xlfn.XLOOKUP('草稿-Questions'!E$3,'Spaceship 整理'!$C$1:$I$1,'Spaceship 整理'!$C$2:$I$6))</f>
        <v>540000</v>
      </c>
      <c r="F22" s="137" cm="1">
        <f t="array" ref="F22">_xlfn.XLOOKUP(Case!$G125,'Spaceship 整理'!$A$2:$A$6,_xlfn.XLOOKUP('草稿-Questions'!F$3,'Spaceship 整理'!$C$1:$I$1,'Spaceship 整理'!$C$2:$I$6))</f>
        <v>180000</v>
      </c>
      <c r="G22" s="137" cm="1">
        <f t="array" ref="G22">_xlfn.XLOOKUP(Case!$G125,'Spaceship 整理'!$A$2:$A$6,_xlfn.XLOOKUP('草稿-Questions'!G$3,'Spaceship 整理'!$C$1:$I$1,'Spaceship 整理'!$C$2:$I$6))</f>
        <v>36000</v>
      </c>
      <c r="H22" s="137" cm="1">
        <f t="array" ref="H22">_xlfn.XLOOKUP(Case!$G125,'Spaceship 整理'!$A$2:$A$6,_xlfn.XLOOKUP('草稿-Questions'!H$3,'Spaceship 整理'!$C$1:$I$1,'Spaceship 整理'!$C$2:$I$6))</f>
        <v>10000</v>
      </c>
      <c r="I22" s="137" cm="1">
        <f t="array" ref="I22">_xlfn.XLOOKUP(Case!$G125,'Spaceship 整理'!$A$2:$A$6,_xlfn.XLOOKUP('草稿-Questions'!I$3,'Spaceship 整理'!$C$1:$I$1,'Spaceship 整理'!$C$2:$I$6))</f>
        <v>1500</v>
      </c>
      <c r="J22" s="137" cm="1">
        <f t="array" ref="J22">_xlfn.XLOOKUP(Case!$G125,'Spaceship 整理'!$A$2:$A$6,_xlfn.XLOOKUP('草稿-Questions'!J$3,'Spaceship 整理'!$C$1:$I$1,'Spaceship 整理'!$C$2:$I$6))</f>
        <v>350</v>
      </c>
      <c r="K22" s="137" cm="1">
        <f t="array" ref="K22">_xlfn.XLOOKUP(Case!$G125,'Spaceship 整理'!$A$2:$A$6,_xlfn.XLOOKUP('草稿-Questions'!K$3,'Spaceship 整理'!$C$1:$I$1,'Spaceship 整理'!$C$2:$I$6))</f>
        <v>140</v>
      </c>
      <c r="M22" s="169"/>
      <c r="N22" s="162" t="s">
        <v>72</v>
      </c>
      <c r="O22" s="169"/>
      <c r="P22" s="168" t="s">
        <v>25</v>
      </c>
      <c r="Q22" s="169"/>
      <c r="S22" s="157">
        <f t="shared" si="6"/>
        <v>59</v>
      </c>
      <c r="T22" s="137">
        <f>SUMIFS(Case!$I161:$M161,'草稿-Questions'!$M22:$Q22,'草稿-Questions'!T$3)</f>
        <v>0</v>
      </c>
      <c r="U22" s="137">
        <f>SUMIFS(Case!$I161:$M161,'草稿-Questions'!$M22:$Q22,'草稿-Questions'!U$3)</f>
        <v>13</v>
      </c>
      <c r="V22" s="137">
        <f>SUMIFS(Case!$I161:$M161,'草稿-Questions'!$M22:$Q22,'草稿-Questions'!V$3)</f>
        <v>0</v>
      </c>
      <c r="W22" s="137">
        <f>SUMIFS(Case!$I161:$M161,'草稿-Questions'!$M22:$Q22,'草稿-Questions'!W$3)</f>
        <v>0</v>
      </c>
      <c r="X22" s="137">
        <f>SUMIFS(Case!$I161:$M161,'草稿-Questions'!$M22:$Q22,'草稿-Questions'!X$3)</f>
        <v>4</v>
      </c>
      <c r="Z22" s="157">
        <f t="shared" si="7"/>
        <v>59</v>
      </c>
      <c r="AA22" s="137">
        <f t="shared" si="8"/>
        <v>33040000</v>
      </c>
      <c r="AB22" s="137">
        <f t="shared" si="8"/>
        <v>16195000</v>
      </c>
      <c r="AC22" s="137">
        <f t="shared" si="8"/>
        <v>2465000</v>
      </c>
      <c r="AD22" s="137">
        <f t="shared" si="8"/>
        <v>1613000</v>
      </c>
      <c r="AE22" s="137">
        <f t="shared" si="8"/>
        <v>48000</v>
      </c>
      <c r="AF22" s="137">
        <f t="shared" si="8"/>
        <v>24000</v>
      </c>
      <c r="AG22" s="137">
        <f t="shared" si="8"/>
        <v>12000</v>
      </c>
      <c r="AI22" s="160">
        <f t="shared" si="9"/>
        <v>79</v>
      </c>
      <c r="AJ22" s="137" t="str" cm="1">
        <f t="array" ref="AJ22">_xlfn.XLOOKUP(Case!$G195,'Asteroid 整理'!$R$3:$R$137,_xlfn.XLOOKUP('草稿-Questions'!AJ$3,'Asteroid 整理'!$R$2:$W$2,'Asteroid 整理'!$R$3:$W$137))</f>
        <v>Scordite</v>
      </c>
      <c r="AK22" s="137" cm="1">
        <f t="array" ref="AK22">_xlfn.XLOOKUP(Case!$G195,'Asteroid 整理'!$R$3:$R$137,_xlfn.XLOOKUP('草稿-Questions'!AK$3,'Asteroid 整理'!$R$2:$X$2,'Asteroid 整理'!$R$3:$X$137))</f>
        <v>300</v>
      </c>
      <c r="AL22" s="137" cm="1">
        <f t="array" ref="AL22">$AK22*_xlfn.XLOOKUP($AJ22,'Asteroid 整理'!$A$3:$A$6,_xlfn.XLOOKUP('草稿-Questions'!AL$3,'Asteroid 整理'!$J$2:$P$2,'Asteroid 整理'!$J$3:$P$6),0)</f>
        <v>300000</v>
      </c>
      <c r="AM22" s="137" cm="1">
        <f t="array" ref="AM22">$AK22*_xlfn.XLOOKUP($AJ22,'Asteroid 整理'!$A$3:$A$6,_xlfn.XLOOKUP('草稿-Questions'!AM$3,'Asteroid 整理'!$J$2:$P$2,'Asteroid 整理'!$J$3:$P$6),0)</f>
        <v>180000</v>
      </c>
      <c r="AN22" s="137" cm="1">
        <f t="array" ref="AN22">$AK22*_xlfn.XLOOKUP($AJ22,'Asteroid 整理'!$A$3:$A$6,_xlfn.XLOOKUP('草稿-Questions'!AN$3,'Asteroid 整理'!$J$2:$P$2,'Asteroid 整理'!$J$3:$P$6),0)</f>
        <v>0</v>
      </c>
      <c r="AO22" s="137" cm="1">
        <f t="array" ref="AO22">$AK22*_xlfn.XLOOKUP($AJ22,'Asteroid 整理'!$A$3:$A$6,_xlfn.XLOOKUP('草稿-Questions'!AO$3,'Asteroid 整理'!$J$2:$P$2,'Asteroid 整理'!$J$3:$P$6),0)</f>
        <v>0</v>
      </c>
      <c r="AP22" s="137" cm="1">
        <f t="array" ref="AP22">$AK22*_xlfn.XLOOKUP($AJ22,'Asteroid 整理'!$A$3:$A$6,_xlfn.XLOOKUP('草稿-Questions'!AP$3,'Asteroid 整理'!$J$2:$P$2,'Asteroid 整理'!$J$3:$P$6),0)</f>
        <v>0</v>
      </c>
      <c r="AQ22" s="137" cm="1">
        <f t="array" ref="AQ22">$AK22*_xlfn.XLOOKUP($AJ22,'Asteroid 整理'!$A$3:$A$6,_xlfn.XLOOKUP('草稿-Questions'!AQ$3,'Asteroid 整理'!$J$2:$P$2,'Asteroid 整理'!$J$3:$P$6),0)</f>
        <v>0</v>
      </c>
      <c r="AR22" s="137" cm="1">
        <f t="array" ref="AR22">$AK22*_xlfn.XLOOKUP($AJ22,'Asteroid 整理'!$A$3:$A$6,_xlfn.XLOOKUP('草稿-Questions'!AR$3,'Asteroid 整理'!$J$2:$P$2,'Asteroid 整理'!$J$3:$P$6),0)</f>
        <v>0</v>
      </c>
      <c r="AT22" s="160">
        <f t="shared" si="10"/>
        <v>99</v>
      </c>
      <c r="AU22" s="137" t="str">
        <f>_xlfn.XLOOKUP(Case!N233,'Asteroid 整理'!$R$3:$R$137,'Asteroid 整理'!$V$3:$V$137)</f>
        <v>Kernite</v>
      </c>
      <c r="AV22" s="137" t="str">
        <f>_xlfn.XLOOKUP(Case!O233,'Asteroid 整理'!$R$3:$R$137,'Asteroid 整理'!$V$3:$V$137)</f>
        <v>Scordite</v>
      </c>
      <c r="AW22" s="137" t="str">
        <f>_xlfn.XLOOKUP(Case!P233,'Asteroid 整理'!$R$3:$R$137,'Asteroid 整理'!$V$3:$V$137)</f>
        <v>Kernite</v>
      </c>
      <c r="AX22" s="137" t="str">
        <f>_xlfn.XLOOKUP(Case!Q233,'Asteroid 整理'!$R$3:$R$137,'Asteroid 整理'!$V$3:$V$137)</f>
        <v>Omber</v>
      </c>
      <c r="AY22" s="137" t="str">
        <f>_xlfn.XLOOKUP(Case!R233,'Asteroid 整理'!$R$3:$R$137,'Asteroid 整理'!$V$3:$V$137)</f>
        <v>Veldspar</v>
      </c>
      <c r="AZ22" s="137" t="str">
        <f>_xlfn.XLOOKUP(Case!S233,'Asteroid 整理'!$R$3:$R$137,'Asteroid 整理'!$V$3:$V$137)</f>
        <v>Kernite</v>
      </c>
      <c r="BA22" s="137" t="str">
        <f>_xlfn.XLOOKUP(Case!T233,'Asteroid 整理'!$R$3:$R$137,'Asteroid 整理'!$V$3:$V$137)</f>
        <v>Kernite</v>
      </c>
      <c r="BB22" s="137" t="str">
        <f>_xlfn.XLOOKUP(Case!U233,'Asteroid 整理'!$R$3:$R$137,'Asteroid 整理'!$V$3:$V$137)</f>
        <v>Veldspar</v>
      </c>
      <c r="BC22" s="137" t="str">
        <f>_xlfn.XLOOKUP(Case!V233,'Asteroid 整理'!$R$3:$R$137,'Asteroid 整理'!$V$3:$V$137)</f>
        <v>Veldspar</v>
      </c>
      <c r="BD22" s="137" t="str">
        <f>_xlfn.XLOOKUP(Case!W233,'Asteroid 整理'!$R$3:$R$137,'Asteroid 整理'!$V$3:$V$137)</f>
        <v>Veldspar</v>
      </c>
      <c r="BF22" s="160">
        <f t="shared" si="11"/>
        <v>99</v>
      </c>
      <c r="BG22" s="137">
        <f>AU45*_xlfn.XLOOKUP(AU68,'Asteroid 整理'!$A$11:$A$16,'Asteroid 整理'!$B$11:$B$16)</f>
        <v>3600</v>
      </c>
      <c r="BH22" s="137">
        <f>AV45*_xlfn.XLOOKUP(AV68,'Asteroid 整理'!$A$11:$A$16,'Asteroid 整理'!$B$11:$B$16)</f>
        <v>510</v>
      </c>
      <c r="BI22" s="137">
        <f>AW45*_xlfn.XLOOKUP(AW68,'Asteroid 整理'!$A$11:$A$16,'Asteroid 整理'!$B$11:$B$16)</f>
        <v>8400</v>
      </c>
      <c r="BJ22" s="137">
        <f>AX45*_xlfn.XLOOKUP(AX68,'Asteroid 整理'!$A$11:$A$16,'Asteroid 整理'!$B$11:$B$16)</f>
        <v>2160</v>
      </c>
      <c r="BK22" s="137">
        <f>AY45*_xlfn.XLOOKUP(AY68,'Asteroid 整理'!$A$11:$A$16,'Asteroid 整理'!$B$11:$B$16)</f>
        <v>80</v>
      </c>
      <c r="BL22" s="137">
        <f>AZ45*_xlfn.XLOOKUP(AZ68,'Asteroid 整理'!$A$11:$A$16,'Asteroid 整理'!$B$11:$B$16)</f>
        <v>7200</v>
      </c>
      <c r="BM22" s="137">
        <f>BA45*_xlfn.XLOOKUP(BA68,'Asteroid 整理'!$A$11:$A$16,'Asteroid 整理'!$B$11:$B$16)</f>
        <v>6000</v>
      </c>
      <c r="BN22" s="137">
        <f>BB45*_xlfn.XLOOKUP(BB68,'Asteroid 整理'!$A$11:$A$16,'Asteroid 整理'!$B$11:$B$16)</f>
        <v>400</v>
      </c>
      <c r="BO22" s="137">
        <f>BC45*_xlfn.XLOOKUP(BC68,'Asteroid 整理'!$A$11:$A$16,'Asteroid 整理'!$B$11:$B$16)</f>
        <v>160</v>
      </c>
      <c r="BP22" s="137">
        <f>BD45*_xlfn.XLOOKUP(BD68,'Asteroid 整理'!$A$11:$A$16,'Asteroid 整理'!$B$11:$B$16)</f>
        <v>320</v>
      </c>
      <c r="BQ22" s="137">
        <f t="shared" si="12"/>
        <v>28830</v>
      </c>
      <c r="BS22" s="160">
        <f t="shared" ref="BS22" si="82">BS21+1</f>
        <v>99</v>
      </c>
      <c r="BT22" s="137">
        <f t="shared" ref="BT22:BW22" si="83">SUMIFS($BG45:$BP45,$AU22:$BD22,BT$3)</f>
        <v>80</v>
      </c>
      <c r="BU22" s="137">
        <f t="shared" si="83"/>
        <v>510</v>
      </c>
      <c r="BV22" s="137">
        <f t="shared" si="83"/>
        <v>2160</v>
      </c>
      <c r="BW22" s="137">
        <f t="shared" si="83"/>
        <v>24750</v>
      </c>
      <c r="BY22" s="160">
        <f t="shared" si="15"/>
        <v>99</v>
      </c>
      <c r="BZ22" s="137">
        <f t="shared" si="16"/>
        <v>830000</v>
      </c>
      <c r="CA22" s="137">
        <f t="shared" si="16"/>
        <v>630000</v>
      </c>
      <c r="CB22" s="137">
        <f t="shared" si="16"/>
        <v>1237500</v>
      </c>
      <c r="CC22" s="137">
        <f t="shared" si="16"/>
        <v>2745000</v>
      </c>
      <c r="CD22" s="137">
        <f t="shared" si="16"/>
        <v>0</v>
      </c>
      <c r="CE22" s="137">
        <f t="shared" si="16"/>
        <v>0</v>
      </c>
      <c r="CF22" s="137">
        <f t="shared" si="16"/>
        <v>0</v>
      </c>
      <c r="CH22" s="154" t="s">
        <v>351</v>
      </c>
      <c r="CI22" s="141" t="s">
        <v>10</v>
      </c>
      <c r="CJ22" s="141" t="s">
        <v>11</v>
      </c>
      <c r="CK22" s="141" t="s">
        <v>12</v>
      </c>
      <c r="CL22" s="141" t="s">
        <v>13</v>
      </c>
      <c r="CM22" s="141" t="s">
        <v>14</v>
      </c>
      <c r="CN22" s="141" t="s">
        <v>15</v>
      </c>
      <c r="CO22" s="141" t="s">
        <v>16</v>
      </c>
      <c r="CQ22" s="188" t="s">
        <v>115</v>
      </c>
      <c r="CR22" s="137" t="str">
        <f>_xlfn.XLOOKUP($CQ22,'Asteroid 整理'!$R$3:$R$137,'Asteroid 整理'!$V$3:$V$137)</f>
        <v>Veldspar</v>
      </c>
      <c r="CS22" s="137">
        <v>3000</v>
      </c>
      <c r="CT22" s="137">
        <f>_xlfn.XLOOKUP('草稿-Questions'!CR22,'Asteroid 整理'!$A$3:$A$6,'Asteroid 整理'!$B$3:$B$6)</f>
        <v>0.1</v>
      </c>
      <c r="CU22" s="137">
        <f>_xlfn.XLOOKUP($CQ22,'Asteroid 整理'!$R$3:$R$137,'Asteroid 整理'!$X$3:$X$137)</f>
        <v>300</v>
      </c>
      <c r="CV22" s="137" cm="1">
        <f t="array" ref="CV22">$CU22*_xlfn.XLOOKUP($CR22,$CH$4:$CH$7,_xlfn.XLOOKUP(CV$3,$CI$3:$CO$3,$CI$4:$CO$7))</f>
        <v>1200000</v>
      </c>
      <c r="CW22" s="137" cm="1">
        <f t="array" ref="CW22">$CU22*_xlfn.XLOOKUP($CR22,$CH$4:$CH$7,_xlfn.XLOOKUP(CW$3,$CI$3:$CO$3,$CI$4:$CO$7))</f>
        <v>0</v>
      </c>
      <c r="CX22" s="137" cm="1">
        <f t="array" ref="CX22">$CU22*_xlfn.XLOOKUP($CR22,$CH$4:$CH$7,_xlfn.XLOOKUP(CX$3,$CI$3:$CO$3,$CI$4:$CO$7))</f>
        <v>0</v>
      </c>
      <c r="CY22" s="137" cm="1">
        <f t="array" ref="CY22">$CU22*_xlfn.XLOOKUP($CR22,$CH$4:$CH$7,_xlfn.XLOOKUP(CY$3,$CI$3:$CO$3,$CI$4:$CO$7))</f>
        <v>0</v>
      </c>
      <c r="CZ22" s="137" cm="1">
        <f t="array" ref="CZ22">$CU22*_xlfn.XLOOKUP($CR22,$CH$4:$CH$7,_xlfn.XLOOKUP(CZ$3,$CI$3:$CO$3,$CI$4:$CO$7))</f>
        <v>0</v>
      </c>
      <c r="DA22" s="137" cm="1">
        <f t="array" ref="DA22">$CU22*_xlfn.XLOOKUP($CR22,$CH$4:$CH$7,_xlfn.XLOOKUP(DA$3,$CI$3:$CO$3,$CI$4:$CO$7))</f>
        <v>0</v>
      </c>
      <c r="DB22" s="137" cm="1">
        <f t="array" ref="DB22">$CU22*_xlfn.XLOOKUP($CR22,$CH$4:$CH$7,_xlfn.XLOOKUP(DB$3,$CI$3:$CO$3,$CI$4:$CO$7))</f>
        <v>0</v>
      </c>
      <c r="DC22" s="137">
        <f t="shared" si="3"/>
        <v>5100000</v>
      </c>
      <c r="DE22" s="199">
        <f t="shared" si="57"/>
        <v>110</v>
      </c>
      <c r="DF22" s="196"/>
      <c r="DG22" s="137">
        <f>_xlfn.XLOOKUP(DG$7,Case!$I$255:$L$255,Case!$I268:$L268)</f>
        <v>4</v>
      </c>
      <c r="DH22" s="137">
        <f>_xlfn.XLOOKUP(DH$7,Case!$I$255:$L$255,Case!$I268:$L268)</f>
        <v>4</v>
      </c>
      <c r="DI22" s="137">
        <f>_xlfn.XLOOKUP(DI$7,Case!$I$255:$L$255,Case!$I268:$L268)</f>
        <v>4</v>
      </c>
      <c r="DJ22" s="137">
        <f>_xlfn.XLOOKUP(DJ$7,Case!$I$255:$L$255,Case!$I268:$L268)</f>
        <v>4</v>
      </c>
      <c r="DK22" s="137">
        <f>_xlfn.XLOOKUP(DK$7,Case!$I$255:$L$255,Case!$I268:$L268)</f>
        <v>4</v>
      </c>
      <c r="DL22" s="137">
        <f>_xlfn.XLOOKUP(DL$7,Case!$I$255:$L$255,Case!$I268:$L268)</f>
        <v>0</v>
      </c>
      <c r="DM22" s="137">
        <f>_xlfn.XLOOKUP(DM$7,Case!$I$255:$L$255,Case!$I268:$L268)</f>
        <v>0</v>
      </c>
      <c r="DN22" s="137">
        <f>_xlfn.XLOOKUP(DN$7,Case!$I$255:$L$255,Case!$I268:$L268)</f>
        <v>0</v>
      </c>
      <c r="DO22" s="137">
        <f>_xlfn.XLOOKUP(DO$7,Case!$I$255:$L$255,Case!$I268:$L268)</f>
        <v>0</v>
      </c>
      <c r="DP22" s="137">
        <f>_xlfn.XLOOKUP(DP$7,Case!$I$255:$L$255,Case!$I268:$L268)</f>
        <v>0</v>
      </c>
      <c r="DQ22" s="137">
        <f>_xlfn.XLOOKUP(DQ$7,Case!$I$255:$L$255,Case!$I268:$L268)</f>
        <v>0</v>
      </c>
      <c r="DR22" s="137">
        <f>_xlfn.XLOOKUP(DR$7,Case!$I$255:$L$255,Case!$I268:$L268)</f>
        <v>0</v>
      </c>
      <c r="DT22" s="160">
        <f t="shared" si="28"/>
        <v>118</v>
      </c>
      <c r="DU22" s="137">
        <f t="shared" si="17"/>
        <v>2850</v>
      </c>
      <c r="DV22" s="137">
        <f>MIN(DH$8*DH53,27500-SUM($DU22:DU22))</f>
        <v>2280</v>
      </c>
      <c r="DW22" s="137">
        <f>MIN(DI$8*DI53,27500-SUM($DU22:DV22))</f>
        <v>1710</v>
      </c>
      <c r="DX22" s="137">
        <f>MIN(DJ$8*DJ53,27500-SUM($DU22:DW22))</f>
        <v>1140</v>
      </c>
      <c r="DY22" s="137">
        <f>MIN(DK$8*DK53,27500-SUM($DU22:DX22))</f>
        <v>570</v>
      </c>
      <c r="DZ22" s="137">
        <f>MIN(DL$8*DL53,27500-SUM($DU22:DY22))</f>
        <v>6720</v>
      </c>
      <c r="EA22" s="137">
        <f>MIN(DM$8*DM53,27500-SUM($DU22:DZ22))</f>
        <v>5760</v>
      </c>
      <c r="EB22" s="137">
        <f>MIN(DN$8*DN53,27500-SUM($DU22:EA22))</f>
        <v>4800</v>
      </c>
      <c r="EC22" s="137">
        <f>MIN(DO$8*DO53,27500-SUM($DU22:EB22))</f>
        <v>1670</v>
      </c>
      <c r="ED22" s="137">
        <f>MIN(DP$8*DP53,27500-SUM($DU22:EC22))</f>
        <v>0</v>
      </c>
      <c r="EE22" s="137">
        <f>MIN(DQ$8*DQ53,27500-SUM($DU22:ED22))</f>
        <v>0</v>
      </c>
      <c r="EF22" s="137">
        <f>MIN(DR$8*DR53,27500-SUM($DU22:EE22))</f>
        <v>0</v>
      </c>
      <c r="EG22" s="137">
        <f t="shared" si="74"/>
        <v>27500</v>
      </c>
      <c r="EH22" s="137">
        <f t="shared" si="30"/>
        <v>1424881100</v>
      </c>
      <c r="EI22" s="137">
        <f t="shared" si="18"/>
        <v>41</v>
      </c>
      <c r="EK22" s="160">
        <f t="shared" si="19"/>
        <v>139</v>
      </c>
      <c r="EL22" s="184" t="s">
        <v>33</v>
      </c>
      <c r="EM22" s="184" t="s">
        <v>33</v>
      </c>
      <c r="EN22" s="185" t="s">
        <v>34</v>
      </c>
      <c r="EO22" s="183" t="s">
        <v>32</v>
      </c>
      <c r="EP22" s="184" t="s">
        <v>33</v>
      </c>
      <c r="EQ22" s="185" t="s">
        <v>34</v>
      </c>
      <c r="ER22" s="184" t="s">
        <v>33</v>
      </c>
      <c r="ES22" s="185" t="s">
        <v>34</v>
      </c>
      <c r="ET22" s="184" t="s">
        <v>33</v>
      </c>
      <c r="EU22" s="183" t="s">
        <v>32</v>
      </c>
      <c r="EV22" s="186" t="s">
        <v>35</v>
      </c>
      <c r="EW22" s="185" t="s">
        <v>34</v>
      </c>
      <c r="EX22" s="185" t="s">
        <v>34</v>
      </c>
      <c r="EY22" s="186" t="s">
        <v>35</v>
      </c>
      <c r="EZ22" s="185" t="s">
        <v>34</v>
      </c>
      <c r="FA22" s="186" t="s">
        <v>35</v>
      </c>
      <c r="FB22" s="184" t="s">
        <v>33</v>
      </c>
      <c r="FC22" s="183" t="s">
        <v>32</v>
      </c>
      <c r="FD22" s="184" t="s">
        <v>33</v>
      </c>
      <c r="FE22" s="184" t="s">
        <v>33</v>
      </c>
      <c r="FF22" s="185" t="s">
        <v>34</v>
      </c>
      <c r="FG22" s="186" t="s">
        <v>35</v>
      </c>
      <c r="FH22" s="186" t="s">
        <v>35</v>
      </c>
      <c r="FI22" s="184" t="s">
        <v>33</v>
      </c>
      <c r="FJ22" s="186" t="s">
        <v>35</v>
      </c>
      <c r="FK22" s="185" t="s">
        <v>34</v>
      </c>
      <c r="FL22" s="186" t="s">
        <v>35</v>
      </c>
      <c r="FM22" s="185" t="s">
        <v>34</v>
      </c>
      <c r="FN22" s="186" t="s">
        <v>35</v>
      </c>
      <c r="FO22" s="183" t="s">
        <v>32</v>
      </c>
      <c r="FP22" s="186" t="s">
        <v>35</v>
      </c>
      <c r="FQ22" s="186" t="s">
        <v>35</v>
      </c>
      <c r="FR22" s="184" t="s">
        <v>33</v>
      </c>
      <c r="FS22" s="186" t="s">
        <v>35</v>
      </c>
      <c r="FT22" s="185" t="s">
        <v>34</v>
      </c>
      <c r="FU22" s="183" t="s">
        <v>32</v>
      </c>
      <c r="FV22" s="183" t="s">
        <v>32</v>
      </c>
      <c r="FW22" s="184" t="s">
        <v>33</v>
      </c>
      <c r="FX22" s="184" t="s">
        <v>33</v>
      </c>
      <c r="FY22" s="186" t="s">
        <v>35</v>
      </c>
      <c r="FZ22" s="186" t="s">
        <v>35</v>
      </c>
      <c r="GA22" s="185" t="s">
        <v>34</v>
      </c>
      <c r="GB22" s="186" t="s">
        <v>35</v>
      </c>
      <c r="GC22" s="186" t="s">
        <v>35</v>
      </c>
      <c r="GD22" s="186" t="s">
        <v>35</v>
      </c>
      <c r="GE22" s="183" t="s">
        <v>32</v>
      </c>
      <c r="GF22" s="184" t="s">
        <v>33</v>
      </c>
      <c r="GG22" s="183" t="s">
        <v>32</v>
      </c>
      <c r="GH22" s="183" t="s">
        <v>32</v>
      </c>
      <c r="GI22" s="183" t="s">
        <v>32</v>
      </c>
      <c r="GK22" s="160">
        <f t="shared" si="20"/>
        <v>139</v>
      </c>
      <c r="GL22" s="137">
        <f>SUMIFS(Case!$N316:$BK316,'草稿-Questions'!$EL22:$GI22,'草稿-Questions'!GL$3)*1000</f>
        <v>40000</v>
      </c>
      <c r="GM22" s="137">
        <f>SUMIFS(Case!$N316:$BK316,'草稿-Questions'!$EL22:$GI22,'草稿-Questions'!GM$3)*1000</f>
        <v>62000</v>
      </c>
      <c r="GN22" s="137">
        <f>SUMIFS(Case!$N316:$BK316,'草稿-Questions'!$EL22:$GI22,'草稿-Questions'!GN$3)*1000</f>
        <v>52000</v>
      </c>
      <c r="GO22" s="137">
        <f>SUMIFS(Case!$N316:$BK316,'草稿-Questions'!$EL22:$GI22,'草稿-Questions'!GO$3)*1000</f>
        <v>54000</v>
      </c>
      <c r="GQ22" s="160">
        <f t="shared" si="21"/>
        <v>139</v>
      </c>
      <c r="GR22" s="137">
        <f t="shared" ref="GR22:GX22" si="84">SUMPRODUCT($GL55:$GO55,_xlfn.XLOOKUP(GR$3,$GK$70:$GK$76,$GL$70:$GO$76))</f>
        <v>22175000</v>
      </c>
      <c r="GS22" s="137">
        <f t="shared" si="84"/>
        <v>7695000</v>
      </c>
      <c r="GT22" s="137">
        <f t="shared" si="84"/>
        <v>2754000</v>
      </c>
      <c r="GU22" s="137">
        <f t="shared" si="84"/>
        <v>8433000</v>
      </c>
      <c r="GV22" s="137">
        <f t="shared" si="84"/>
        <v>0</v>
      </c>
      <c r="GW22" s="137">
        <f t="shared" si="84"/>
        <v>0</v>
      </c>
      <c r="GX22" s="137">
        <f t="shared" si="84"/>
        <v>0</v>
      </c>
      <c r="GZ22" s="160">
        <f t="shared" si="23"/>
        <v>139</v>
      </c>
      <c r="HA22" s="137">
        <f t="shared" si="24"/>
        <v>277</v>
      </c>
      <c r="HB22" s="137">
        <f t="shared" si="25"/>
        <v>0</v>
      </c>
    </row>
    <row r="23" spans="1:210" ht="15.75">
      <c r="A23" s="155">
        <f t="shared" si="32"/>
        <v>20</v>
      </c>
      <c r="B23" s="156">
        <f>_xlfn.XLOOKUP(Case!G93,'Spaceship 整理'!$A$2:$A$6,'Spaceship 整理'!$C$2:$C$6)</f>
        <v>540000</v>
      </c>
      <c r="D23" s="157">
        <f t="shared" si="5"/>
        <v>40</v>
      </c>
      <c r="E23" s="137" cm="1">
        <f t="array" ref="E23">_xlfn.XLOOKUP(Case!$G126,'Spaceship 整理'!$A$2:$A$6,_xlfn.XLOOKUP('草稿-Questions'!E$3,'Spaceship 整理'!$C$1:$I$1,'Spaceship 整理'!$C$2:$I$6))</f>
        <v>540000</v>
      </c>
      <c r="F23" s="137" cm="1">
        <f t="array" ref="F23">_xlfn.XLOOKUP(Case!$G126,'Spaceship 整理'!$A$2:$A$6,_xlfn.XLOOKUP('草稿-Questions'!F$3,'Spaceship 整理'!$C$1:$I$1,'Spaceship 整理'!$C$2:$I$6))</f>
        <v>180000</v>
      </c>
      <c r="G23" s="137" cm="1">
        <f t="array" ref="G23">_xlfn.XLOOKUP(Case!$G126,'Spaceship 整理'!$A$2:$A$6,_xlfn.XLOOKUP('草稿-Questions'!G$3,'Spaceship 整理'!$C$1:$I$1,'Spaceship 整理'!$C$2:$I$6))</f>
        <v>36000</v>
      </c>
      <c r="H23" s="137" cm="1">
        <f t="array" ref="H23">_xlfn.XLOOKUP(Case!$G126,'Spaceship 整理'!$A$2:$A$6,_xlfn.XLOOKUP('草稿-Questions'!H$3,'Spaceship 整理'!$C$1:$I$1,'Spaceship 整理'!$C$2:$I$6))</f>
        <v>10000</v>
      </c>
      <c r="I23" s="137" cm="1">
        <f t="array" ref="I23">_xlfn.XLOOKUP(Case!$G126,'Spaceship 整理'!$A$2:$A$6,_xlfn.XLOOKUP('草稿-Questions'!I$3,'Spaceship 整理'!$C$1:$I$1,'Spaceship 整理'!$C$2:$I$6))</f>
        <v>1500</v>
      </c>
      <c r="J23" s="137" cm="1">
        <f t="array" ref="J23">_xlfn.XLOOKUP(Case!$G126,'Spaceship 整理'!$A$2:$A$6,_xlfn.XLOOKUP('草稿-Questions'!J$3,'Spaceship 整理'!$C$1:$I$1,'Spaceship 整理'!$C$2:$I$6))</f>
        <v>350</v>
      </c>
      <c r="K23" s="137" cm="1">
        <f t="array" ref="K23">_xlfn.XLOOKUP(Case!$G126,'Spaceship 整理'!$A$2:$A$6,_xlfn.XLOOKUP('草稿-Questions'!K$3,'Spaceship 整理'!$C$1:$I$1,'Spaceship 整理'!$C$2:$I$6))</f>
        <v>140</v>
      </c>
      <c r="M23" s="159" t="s">
        <v>17</v>
      </c>
      <c r="N23" s="164" t="s">
        <v>21</v>
      </c>
      <c r="O23" s="159" t="s">
        <v>17</v>
      </c>
      <c r="P23" s="166" t="s">
        <v>23</v>
      </c>
      <c r="Q23" s="159" t="s">
        <v>17</v>
      </c>
      <c r="S23" s="157">
        <f t="shared" si="6"/>
        <v>60</v>
      </c>
      <c r="T23" s="137">
        <f>SUMIFS(Case!$I162:$M162,'草稿-Questions'!$M23:$Q23,'草稿-Questions'!T$3)</f>
        <v>35</v>
      </c>
      <c r="U23" s="137">
        <f>SUMIFS(Case!$I162:$M162,'草稿-Questions'!$M23:$Q23,'草稿-Questions'!U$3)</f>
        <v>0</v>
      </c>
      <c r="V23" s="137">
        <f>SUMIFS(Case!$I162:$M162,'草稿-Questions'!$M23:$Q23,'草稿-Questions'!V$3)</f>
        <v>12</v>
      </c>
      <c r="W23" s="137">
        <f>SUMIFS(Case!$I162:$M162,'草稿-Questions'!$M23:$Q23,'草稿-Questions'!W$3)</f>
        <v>11</v>
      </c>
      <c r="X23" s="137">
        <f>SUMIFS(Case!$I162:$M162,'草稿-Questions'!$M23:$Q23,'草稿-Questions'!X$3)</f>
        <v>0</v>
      </c>
      <c r="Z23" s="157">
        <f t="shared" si="7"/>
        <v>60</v>
      </c>
      <c r="AA23" s="137">
        <f t="shared" si="8"/>
        <v>38120000</v>
      </c>
      <c r="AB23" s="137">
        <f t="shared" si="8"/>
        <v>13317500</v>
      </c>
      <c r="AC23" s="137">
        <f t="shared" si="8"/>
        <v>2477625</v>
      </c>
      <c r="AD23" s="137">
        <f t="shared" si="8"/>
        <v>353125</v>
      </c>
      <c r="AE23" s="137">
        <f t="shared" si="8"/>
        <v>106000</v>
      </c>
      <c r="AF23" s="137">
        <f t="shared" si="8"/>
        <v>26200</v>
      </c>
      <c r="AG23" s="137">
        <f t="shared" si="8"/>
        <v>6080</v>
      </c>
      <c r="AI23" s="160">
        <f t="shared" si="9"/>
        <v>80</v>
      </c>
      <c r="AJ23" s="137" t="str" cm="1">
        <f t="array" ref="AJ23">_xlfn.XLOOKUP(Case!$G196,'Asteroid 整理'!$R$3:$R$137,_xlfn.XLOOKUP('草稿-Questions'!AJ$3,'Asteroid 整理'!$R$2:$W$2,'Asteroid 整理'!$R$3:$W$137))</f>
        <v>Scordite</v>
      </c>
      <c r="AK23" s="137" cm="1">
        <f t="array" ref="AK23">_xlfn.XLOOKUP(Case!$G196,'Asteroid 整理'!$R$3:$R$137,_xlfn.XLOOKUP('草稿-Questions'!AK$3,'Asteroid 整理'!$R$2:$X$2,'Asteroid 整理'!$R$3:$X$137))</f>
        <v>750</v>
      </c>
      <c r="AL23" s="137" cm="1">
        <f t="array" ref="AL23">$AK23*_xlfn.XLOOKUP($AJ23,'Asteroid 整理'!$A$3:$A$6,_xlfn.XLOOKUP('草稿-Questions'!AL$3,'Asteroid 整理'!$J$2:$P$2,'Asteroid 整理'!$J$3:$P$6),0)</f>
        <v>750000</v>
      </c>
      <c r="AM23" s="137" cm="1">
        <f t="array" ref="AM23">$AK23*_xlfn.XLOOKUP($AJ23,'Asteroid 整理'!$A$3:$A$6,_xlfn.XLOOKUP('草稿-Questions'!AM$3,'Asteroid 整理'!$J$2:$P$2,'Asteroid 整理'!$J$3:$P$6),0)</f>
        <v>450000</v>
      </c>
      <c r="AN23" s="137" cm="1">
        <f t="array" ref="AN23">$AK23*_xlfn.XLOOKUP($AJ23,'Asteroid 整理'!$A$3:$A$6,_xlfn.XLOOKUP('草稿-Questions'!AN$3,'Asteroid 整理'!$J$2:$P$2,'Asteroid 整理'!$J$3:$P$6),0)</f>
        <v>0</v>
      </c>
      <c r="AO23" s="137" cm="1">
        <f t="array" ref="AO23">$AK23*_xlfn.XLOOKUP($AJ23,'Asteroid 整理'!$A$3:$A$6,_xlfn.XLOOKUP('草稿-Questions'!AO$3,'Asteroid 整理'!$J$2:$P$2,'Asteroid 整理'!$J$3:$P$6),0)</f>
        <v>0</v>
      </c>
      <c r="AP23" s="137" cm="1">
        <f t="array" ref="AP23">$AK23*_xlfn.XLOOKUP($AJ23,'Asteroid 整理'!$A$3:$A$6,_xlfn.XLOOKUP('草稿-Questions'!AP$3,'Asteroid 整理'!$J$2:$P$2,'Asteroid 整理'!$J$3:$P$6),0)</f>
        <v>0</v>
      </c>
      <c r="AQ23" s="137" cm="1">
        <f t="array" ref="AQ23">$AK23*_xlfn.XLOOKUP($AJ23,'Asteroid 整理'!$A$3:$A$6,_xlfn.XLOOKUP('草稿-Questions'!AQ$3,'Asteroid 整理'!$J$2:$P$2,'Asteroid 整理'!$J$3:$P$6),0)</f>
        <v>0</v>
      </c>
      <c r="AR23" s="137" cm="1">
        <f t="array" ref="AR23">$AK23*_xlfn.XLOOKUP($AJ23,'Asteroid 整理'!$A$3:$A$6,_xlfn.XLOOKUP('草稿-Questions'!AR$3,'Asteroid 整理'!$J$2:$P$2,'Asteroid 整理'!$J$3:$P$6),0)</f>
        <v>0</v>
      </c>
      <c r="AT23" s="160">
        <f t="shared" si="10"/>
        <v>100</v>
      </c>
      <c r="AU23" s="137" t="str">
        <f>_xlfn.XLOOKUP(Case!N234,'Asteroid 整理'!$R$3:$R$137,'Asteroid 整理'!$V$3:$V$137)</f>
        <v>Scordite</v>
      </c>
      <c r="AV23" s="137" t="str">
        <f>_xlfn.XLOOKUP(Case!O234,'Asteroid 整理'!$R$3:$R$137,'Asteroid 整理'!$V$3:$V$137)</f>
        <v>Scordite</v>
      </c>
      <c r="AW23" s="137" t="str">
        <f>_xlfn.XLOOKUP(Case!P234,'Asteroid 整理'!$R$3:$R$137,'Asteroid 整理'!$V$3:$V$137)</f>
        <v>Scordite</v>
      </c>
      <c r="AX23" s="137" t="str">
        <f>_xlfn.XLOOKUP(Case!Q234,'Asteroid 整理'!$R$3:$R$137,'Asteroid 整理'!$V$3:$V$137)</f>
        <v>Kernite</v>
      </c>
      <c r="AY23" s="137" t="str">
        <f>_xlfn.XLOOKUP(Case!R234,'Asteroid 整理'!$R$3:$R$137,'Asteroid 整理'!$V$3:$V$137)</f>
        <v>Veldspar</v>
      </c>
      <c r="AZ23" s="137" t="str">
        <f>_xlfn.XLOOKUP(Case!S234,'Asteroid 整理'!$R$3:$R$137,'Asteroid 整理'!$V$3:$V$137)</f>
        <v>Omber</v>
      </c>
      <c r="BA23" s="137" t="str">
        <f>_xlfn.XLOOKUP(Case!T234,'Asteroid 整理'!$R$3:$R$137,'Asteroid 整理'!$V$3:$V$137)</f>
        <v>Scordite</v>
      </c>
      <c r="BB23" s="137" t="str">
        <f>_xlfn.XLOOKUP(Case!U234,'Asteroid 整理'!$R$3:$R$137,'Asteroid 整理'!$V$3:$V$137)</f>
        <v>Kernite</v>
      </c>
      <c r="BC23" s="137" t="str">
        <f>_xlfn.XLOOKUP(Case!V234,'Asteroid 整理'!$R$3:$R$137,'Asteroid 整理'!$V$3:$V$137)</f>
        <v>Kernite</v>
      </c>
      <c r="BD23" s="137" t="str">
        <f>_xlfn.XLOOKUP(Case!W234,'Asteroid 整理'!$R$3:$R$137,'Asteroid 整理'!$V$3:$V$137)</f>
        <v>Kernite</v>
      </c>
      <c r="BF23" s="160">
        <f t="shared" si="11"/>
        <v>100</v>
      </c>
      <c r="BG23" s="137">
        <f>AU46*_xlfn.XLOOKUP(AU69,'Asteroid 整理'!$A$11:$A$16,'Asteroid 整理'!$B$11:$B$16)</f>
        <v>142.5</v>
      </c>
      <c r="BH23" s="137">
        <f>AV46*_xlfn.XLOOKUP(AV69,'Asteroid 整理'!$A$11:$A$16,'Asteroid 整理'!$B$11:$B$16)</f>
        <v>570</v>
      </c>
      <c r="BI23" s="137">
        <f>AW46*_xlfn.XLOOKUP(AW69,'Asteroid 整理'!$A$11:$A$16,'Asteroid 整理'!$B$11:$B$16)</f>
        <v>712.5</v>
      </c>
      <c r="BJ23" s="137">
        <f>AX46*_xlfn.XLOOKUP(AX69,'Asteroid 整理'!$A$11:$A$16,'Asteroid 整理'!$B$11:$B$16)</f>
        <v>4560</v>
      </c>
      <c r="BK23" s="137">
        <f>AY46*_xlfn.XLOOKUP(AY69,'Asteroid 整理'!$A$11:$A$16,'Asteroid 整理'!$B$11:$B$16)</f>
        <v>95</v>
      </c>
      <c r="BL23" s="137">
        <f>AZ46*_xlfn.XLOOKUP(AZ69,'Asteroid 整理'!$A$11:$A$16,'Asteroid 整理'!$B$11:$B$16)</f>
        <v>2700</v>
      </c>
      <c r="BM23" s="137">
        <f>BA46*_xlfn.XLOOKUP(BA69,'Asteroid 整理'!$A$11:$A$16,'Asteroid 整理'!$B$11:$B$16)</f>
        <v>285</v>
      </c>
      <c r="BN23" s="137">
        <f>BB46*_xlfn.XLOOKUP(BB69,'Asteroid 整理'!$A$11:$A$16,'Asteroid 整理'!$B$11:$B$16)</f>
        <v>2280</v>
      </c>
      <c r="BO23" s="137">
        <f>BC46*_xlfn.XLOOKUP(BC69,'Asteroid 整理'!$A$11:$A$16,'Asteroid 整理'!$B$11:$B$16)</f>
        <v>6840</v>
      </c>
      <c r="BP23" s="137">
        <f>BD46*_xlfn.XLOOKUP(BD69,'Asteroid 整理'!$A$11:$A$16,'Asteroid 整理'!$B$11:$B$16)</f>
        <v>1140</v>
      </c>
      <c r="BQ23" s="137">
        <f t="shared" si="12"/>
        <v>19325</v>
      </c>
      <c r="BS23" s="160">
        <f t="shared" ref="BS23" si="85">BS22+1</f>
        <v>100</v>
      </c>
      <c r="BT23" s="137">
        <f t="shared" ref="BT23:BW23" si="86">SUMIFS($BG46:$BP46,$AU23:$BD23,BT$3)</f>
        <v>95</v>
      </c>
      <c r="BU23" s="137">
        <f t="shared" si="86"/>
        <v>1710</v>
      </c>
      <c r="BV23" s="137">
        <f t="shared" si="86"/>
        <v>2700</v>
      </c>
      <c r="BW23" s="137">
        <f t="shared" si="86"/>
        <v>14820</v>
      </c>
      <c r="BY23" s="160">
        <f t="shared" si="15"/>
        <v>100</v>
      </c>
      <c r="BZ23" s="137">
        <f t="shared" si="16"/>
        <v>2090000</v>
      </c>
      <c r="CA23" s="137">
        <f t="shared" si="16"/>
        <v>1431000</v>
      </c>
      <c r="CB23" s="137">
        <f t="shared" si="16"/>
        <v>741000</v>
      </c>
      <c r="CC23" s="137">
        <f t="shared" si="16"/>
        <v>1819500</v>
      </c>
      <c r="CD23" s="137">
        <f t="shared" si="16"/>
        <v>0</v>
      </c>
      <c r="CE23" s="137">
        <f t="shared" si="16"/>
        <v>0</v>
      </c>
      <c r="CF23" s="137">
        <f t="shared" si="16"/>
        <v>0</v>
      </c>
      <c r="CH23" s="150" t="s">
        <v>32</v>
      </c>
      <c r="CI23" s="79">
        <v>400</v>
      </c>
      <c r="CJ23" s="79">
        <v>0</v>
      </c>
      <c r="CK23" s="79">
        <v>0</v>
      </c>
      <c r="CL23" s="79">
        <v>0</v>
      </c>
      <c r="CM23" s="79">
        <v>0</v>
      </c>
      <c r="CN23" s="79">
        <v>0</v>
      </c>
      <c r="CO23" s="79">
        <v>0</v>
      </c>
      <c r="CQ23" s="188" t="s">
        <v>134</v>
      </c>
      <c r="CR23" s="137" t="str">
        <f>_xlfn.XLOOKUP($CQ23,'Asteroid 整理'!$R$3:$R$137,'Asteroid 整理'!$V$3:$V$137)</f>
        <v>Scordite</v>
      </c>
      <c r="CS23" s="137">
        <v>3000</v>
      </c>
      <c r="CT23" s="137">
        <f>_xlfn.XLOOKUP('草稿-Questions'!CR23,'Asteroid 整理'!$A$3:$A$6,'Asteroid 整理'!$B$3:$B$6)</f>
        <v>0.15</v>
      </c>
      <c r="CU23" s="137">
        <f>_xlfn.XLOOKUP($CQ23,'Asteroid 整理'!$R$3:$R$137,'Asteroid 整理'!$X$3:$X$137)</f>
        <v>450</v>
      </c>
      <c r="CV23" s="137" cm="1">
        <f t="array" ref="CV23">$CU23*_xlfn.XLOOKUP($CR23,$CH$4:$CH$7,_xlfn.XLOOKUP(CV$3,$CI$3:$CO$3,$CI$4:$CO$7))</f>
        <v>450000</v>
      </c>
      <c r="CW23" s="137" cm="1">
        <f t="array" ref="CW23">$CU23*_xlfn.XLOOKUP($CR23,$CH$4:$CH$7,_xlfn.XLOOKUP(CW$3,$CI$3:$CO$3,$CI$4:$CO$7))</f>
        <v>270000</v>
      </c>
      <c r="CX23" s="137" cm="1">
        <f t="array" ref="CX23">$CU23*_xlfn.XLOOKUP($CR23,$CH$4:$CH$7,_xlfn.XLOOKUP(CX$3,$CI$3:$CO$3,$CI$4:$CO$7))</f>
        <v>0</v>
      </c>
      <c r="CY23" s="137" cm="1">
        <f t="array" ref="CY23">$CU23*_xlfn.XLOOKUP($CR23,$CH$4:$CH$7,_xlfn.XLOOKUP(CY$3,$CI$3:$CO$3,$CI$4:$CO$7))</f>
        <v>0</v>
      </c>
      <c r="CZ23" s="137" cm="1">
        <f t="array" ref="CZ23">$CU23*_xlfn.XLOOKUP($CR23,$CH$4:$CH$7,_xlfn.XLOOKUP(CZ$3,$CI$3:$CO$3,$CI$4:$CO$7))</f>
        <v>0</v>
      </c>
      <c r="DA23" s="137" cm="1">
        <f t="array" ref="DA23">$CU23*_xlfn.XLOOKUP($CR23,$CH$4:$CH$7,_xlfn.XLOOKUP(DA$3,$CI$3:$CO$3,$CI$4:$CO$7))</f>
        <v>0</v>
      </c>
      <c r="DB23" s="137" cm="1">
        <f t="array" ref="DB23">$CU23*_xlfn.XLOOKUP($CR23,$CH$4:$CH$7,_xlfn.XLOOKUP(DB$3,$CI$3:$CO$3,$CI$4:$CO$7))</f>
        <v>0</v>
      </c>
      <c r="DC23" s="137">
        <f t="shared" si="3"/>
        <v>4644900</v>
      </c>
      <c r="DE23" s="199">
        <f t="shared" si="57"/>
        <v>111</v>
      </c>
      <c r="DF23" s="196"/>
      <c r="DG23" s="137">
        <f>_xlfn.XLOOKUP(DG$7,Case!$I$255:$L$255,Case!$I269:$L269)</f>
        <v>4</v>
      </c>
      <c r="DH23" s="137">
        <f>_xlfn.XLOOKUP(DH$7,Case!$I$255:$L$255,Case!$I269:$L269)</f>
        <v>4</v>
      </c>
      <c r="DI23" s="137">
        <f>_xlfn.XLOOKUP(DI$7,Case!$I$255:$L$255,Case!$I269:$L269)</f>
        <v>4</v>
      </c>
      <c r="DJ23" s="137">
        <f>_xlfn.XLOOKUP(DJ$7,Case!$I$255:$L$255,Case!$I269:$L269)</f>
        <v>4</v>
      </c>
      <c r="DK23" s="137">
        <f>_xlfn.XLOOKUP(DK$7,Case!$I$255:$L$255,Case!$I269:$L269)</f>
        <v>4</v>
      </c>
      <c r="DL23" s="137">
        <f>_xlfn.XLOOKUP(DL$7,Case!$I$255:$L$255,Case!$I269:$L269)</f>
        <v>2</v>
      </c>
      <c r="DM23" s="137">
        <f>_xlfn.XLOOKUP(DM$7,Case!$I$255:$L$255,Case!$I269:$L269)</f>
        <v>2</v>
      </c>
      <c r="DN23" s="137">
        <f>_xlfn.XLOOKUP(DN$7,Case!$I$255:$L$255,Case!$I269:$L269)</f>
        <v>2</v>
      </c>
      <c r="DO23" s="137">
        <f>_xlfn.XLOOKUP(DO$7,Case!$I$255:$L$255,Case!$I269:$L269)</f>
        <v>2</v>
      </c>
      <c r="DP23" s="137">
        <f>_xlfn.XLOOKUP(DP$7,Case!$I$255:$L$255,Case!$I269:$L269)</f>
        <v>2</v>
      </c>
      <c r="DQ23" s="137">
        <f>_xlfn.XLOOKUP(DQ$7,Case!$I$255:$L$255,Case!$I269:$L269)</f>
        <v>2</v>
      </c>
      <c r="DR23" s="137">
        <f>_xlfn.XLOOKUP(DR$7,Case!$I$255:$L$255,Case!$I269:$L269)</f>
        <v>2</v>
      </c>
      <c r="DT23" s="160">
        <f t="shared" si="28"/>
        <v>119</v>
      </c>
      <c r="DU23" s="137">
        <f t="shared" si="17"/>
        <v>2700</v>
      </c>
      <c r="DV23" s="137">
        <f>MIN(DH$8*DH54,27500-SUM($DU23:DU23))</f>
        <v>2160</v>
      </c>
      <c r="DW23" s="137">
        <f>MIN(DI$8*DI54,27500-SUM($DU23:DV23))</f>
        <v>1620</v>
      </c>
      <c r="DX23" s="137">
        <f>MIN(DJ$8*DJ54,27500-SUM($DU23:DW23))</f>
        <v>1080</v>
      </c>
      <c r="DY23" s="137">
        <f>MIN(DK$8*DK54,27500-SUM($DU23:DX23))</f>
        <v>540</v>
      </c>
      <c r="DZ23" s="137">
        <f>MIN(DL$8*DL54,27500-SUM($DU23:DY23))</f>
        <v>8400</v>
      </c>
      <c r="EA23" s="137">
        <f>MIN(DM$8*DM54,27500-SUM($DU23:DZ23))</f>
        <v>7200</v>
      </c>
      <c r="EB23" s="137">
        <f>MIN(DN$8*DN54,27500-SUM($DU23:EA23))</f>
        <v>3800</v>
      </c>
      <c r="EC23" s="137">
        <f>MIN(DO$8*DO54,27500-SUM($DU23:EB23))</f>
        <v>0</v>
      </c>
      <c r="ED23" s="137">
        <f>MIN(DP$8*DP54,27500-SUM($DU23:EC23))</f>
        <v>0</v>
      </c>
      <c r="EE23" s="137">
        <f>MIN(DQ$8*DQ54,27500-SUM($DU23:ED23))</f>
        <v>0</v>
      </c>
      <c r="EF23" s="137">
        <f>MIN(DR$8*DR54,27500-SUM($DU23:EE23))</f>
        <v>0</v>
      </c>
      <c r="EG23" s="137">
        <f t="shared" si="74"/>
        <v>27500</v>
      </c>
      <c r="EH23" s="137">
        <f t="shared" si="30"/>
        <v>1420209200</v>
      </c>
      <c r="EI23" s="137">
        <f t="shared" si="18"/>
        <v>39</v>
      </c>
      <c r="EK23" s="160">
        <f t="shared" si="19"/>
        <v>140</v>
      </c>
      <c r="EL23" s="184" t="s">
        <v>33</v>
      </c>
      <c r="EM23" s="184" t="s">
        <v>33</v>
      </c>
      <c r="EN23" s="186" t="s">
        <v>35</v>
      </c>
      <c r="EO23" s="185" t="s">
        <v>34</v>
      </c>
      <c r="EP23" s="183" t="s">
        <v>32</v>
      </c>
      <c r="EQ23" s="186" t="s">
        <v>35</v>
      </c>
      <c r="ER23" s="184" t="s">
        <v>33</v>
      </c>
      <c r="ES23" s="183" t="s">
        <v>32</v>
      </c>
      <c r="ET23" s="184" t="s">
        <v>33</v>
      </c>
      <c r="EU23" s="184" t="s">
        <v>33</v>
      </c>
      <c r="EV23" s="185" t="s">
        <v>34</v>
      </c>
      <c r="EW23" s="185" t="s">
        <v>34</v>
      </c>
      <c r="EX23" s="184" t="s">
        <v>33</v>
      </c>
      <c r="EY23" s="185" t="s">
        <v>34</v>
      </c>
      <c r="EZ23" s="185" t="s">
        <v>34</v>
      </c>
      <c r="FA23" s="184" t="s">
        <v>33</v>
      </c>
      <c r="FB23" s="186" t="s">
        <v>35</v>
      </c>
      <c r="FC23" s="186" t="s">
        <v>35</v>
      </c>
      <c r="FD23" s="185" t="s">
        <v>34</v>
      </c>
      <c r="FE23" s="183" t="s">
        <v>32</v>
      </c>
      <c r="FF23" s="185" t="s">
        <v>34</v>
      </c>
      <c r="FG23" s="184" t="s">
        <v>33</v>
      </c>
      <c r="FH23" s="185" t="s">
        <v>34</v>
      </c>
      <c r="FI23" s="184" t="s">
        <v>33</v>
      </c>
      <c r="FJ23" s="184" t="s">
        <v>33</v>
      </c>
      <c r="FK23" s="185" t="s">
        <v>34</v>
      </c>
      <c r="FL23" s="184" t="s">
        <v>33</v>
      </c>
      <c r="FM23" s="183" t="s">
        <v>32</v>
      </c>
      <c r="FN23" s="185" t="s">
        <v>34</v>
      </c>
      <c r="FO23" s="185" t="s">
        <v>34</v>
      </c>
      <c r="FP23" s="183" t="s">
        <v>32</v>
      </c>
      <c r="FQ23" s="184" t="s">
        <v>33</v>
      </c>
      <c r="FR23" s="183" t="s">
        <v>32</v>
      </c>
      <c r="FS23" s="186" t="s">
        <v>35</v>
      </c>
      <c r="FT23" s="186" t="s">
        <v>35</v>
      </c>
      <c r="FU23" s="185" t="s">
        <v>34</v>
      </c>
      <c r="FV23" s="184" t="s">
        <v>33</v>
      </c>
      <c r="FW23" s="186" t="s">
        <v>35</v>
      </c>
      <c r="FX23" s="186" t="s">
        <v>35</v>
      </c>
      <c r="FY23" s="183" t="s">
        <v>32</v>
      </c>
      <c r="FZ23" s="184" t="s">
        <v>33</v>
      </c>
      <c r="GA23" s="186" t="s">
        <v>35</v>
      </c>
      <c r="GB23" s="184" t="s">
        <v>33</v>
      </c>
      <c r="GC23" s="185" t="s">
        <v>34</v>
      </c>
      <c r="GD23" s="185" t="s">
        <v>34</v>
      </c>
      <c r="GE23" s="184" t="s">
        <v>33</v>
      </c>
      <c r="GF23" s="184" t="s">
        <v>33</v>
      </c>
      <c r="GG23" s="184" t="s">
        <v>33</v>
      </c>
      <c r="GH23" s="184" t="s">
        <v>33</v>
      </c>
      <c r="GI23" s="186" t="s">
        <v>35</v>
      </c>
      <c r="GK23" s="160">
        <f t="shared" si="20"/>
        <v>140</v>
      </c>
      <c r="GL23" s="137">
        <f>SUMIFS(Case!$N317:$BK317,'草稿-Questions'!$EL23:$GI23,'草稿-Questions'!GL$3)*1000</f>
        <v>25000</v>
      </c>
      <c r="GM23" s="137">
        <f>SUMIFS(Case!$N317:$BK317,'草稿-Questions'!$EL23:$GI23,'草稿-Questions'!GM$3)*1000</f>
        <v>79000</v>
      </c>
      <c r="GN23" s="137">
        <f>SUMIFS(Case!$N317:$BK317,'草稿-Questions'!$EL23:$GI23,'草稿-Questions'!GN$3)*1000</f>
        <v>63000</v>
      </c>
      <c r="GO23" s="137">
        <f>SUMIFS(Case!$N317:$BK317,'草稿-Questions'!$EL23:$GI23,'草稿-Questions'!GO$3)*1000</f>
        <v>47000</v>
      </c>
      <c r="GQ23" s="160">
        <f t="shared" si="21"/>
        <v>140</v>
      </c>
      <c r="GR23" s="137">
        <f t="shared" ref="GR23:GX23" si="87">SUMPRODUCT($GL56:$GO56,_xlfn.XLOOKUP(GR$3,$GK$70:$GK$76,$GL$70:$GO$76))</f>
        <v>16387500</v>
      </c>
      <c r="GS23" s="137">
        <f t="shared" si="87"/>
        <v>10435500</v>
      </c>
      <c r="GT23" s="137">
        <f t="shared" si="87"/>
        <v>2397000</v>
      </c>
      <c r="GU23" s="137">
        <f t="shared" si="87"/>
        <v>9046500</v>
      </c>
      <c r="GV23" s="137">
        <f t="shared" si="87"/>
        <v>0</v>
      </c>
      <c r="GW23" s="137">
        <f t="shared" si="87"/>
        <v>0</v>
      </c>
      <c r="GX23" s="137">
        <f t="shared" si="87"/>
        <v>0</v>
      </c>
      <c r="GZ23" s="160">
        <f t="shared" si="23"/>
        <v>140</v>
      </c>
      <c r="HA23" s="137">
        <f t="shared" si="24"/>
        <v>204</v>
      </c>
      <c r="HB23" s="137">
        <f t="shared" si="25"/>
        <v>2</v>
      </c>
    </row>
    <row r="24" spans="1:210" ht="15.75">
      <c r="A24" s="170"/>
      <c r="B24" s="156"/>
      <c r="D24" s="170"/>
      <c r="S24" s="170"/>
      <c r="Z24" s="170"/>
      <c r="CH24" s="151" t="s">
        <v>33</v>
      </c>
      <c r="CI24" s="76">
        <v>150</v>
      </c>
      <c r="CJ24" s="76">
        <v>90</v>
      </c>
      <c r="CK24" s="76">
        <v>0</v>
      </c>
      <c r="CL24" s="76">
        <v>0</v>
      </c>
      <c r="CM24" s="76">
        <v>0</v>
      </c>
      <c r="CN24" s="76">
        <v>0</v>
      </c>
      <c r="CO24" s="76">
        <v>0</v>
      </c>
      <c r="CQ24" s="188" t="s">
        <v>112</v>
      </c>
      <c r="CR24" s="137" t="str">
        <f>_xlfn.XLOOKUP($CQ24,'Asteroid 整理'!$R$3:$R$137,'Asteroid 整理'!$V$3:$V$137)</f>
        <v>Veldspar</v>
      </c>
      <c r="CS24" s="137">
        <v>2000</v>
      </c>
      <c r="CT24" s="137">
        <f>_xlfn.XLOOKUP('草稿-Questions'!CR24,'Asteroid 整理'!$A$3:$A$6,'Asteroid 整理'!$B$3:$B$6)</f>
        <v>0.1</v>
      </c>
      <c r="CU24" s="137">
        <f>_xlfn.XLOOKUP($CQ24,'Asteroid 整理'!$R$3:$R$137,'Asteroid 整理'!$X$3:$X$137)</f>
        <v>200</v>
      </c>
      <c r="CV24" s="137" cm="1">
        <f t="array" ref="CV24">$CU24*_xlfn.XLOOKUP($CR24,$CH$4:$CH$7,_xlfn.XLOOKUP(CV$3,$CI$3:$CO$3,$CI$4:$CO$7))</f>
        <v>800000</v>
      </c>
      <c r="CW24" s="137" cm="1">
        <f t="array" ref="CW24">$CU24*_xlfn.XLOOKUP($CR24,$CH$4:$CH$7,_xlfn.XLOOKUP(CW$3,$CI$3:$CO$3,$CI$4:$CO$7))</f>
        <v>0</v>
      </c>
      <c r="CX24" s="137" cm="1">
        <f t="array" ref="CX24">$CU24*_xlfn.XLOOKUP($CR24,$CH$4:$CH$7,_xlfn.XLOOKUP(CX$3,$CI$3:$CO$3,$CI$4:$CO$7))</f>
        <v>0</v>
      </c>
      <c r="CY24" s="137" cm="1">
        <f t="array" ref="CY24">$CU24*_xlfn.XLOOKUP($CR24,$CH$4:$CH$7,_xlfn.XLOOKUP(CY$3,$CI$3:$CO$3,$CI$4:$CO$7))</f>
        <v>0</v>
      </c>
      <c r="CZ24" s="137" cm="1">
        <f t="array" ref="CZ24">$CU24*_xlfn.XLOOKUP($CR24,$CH$4:$CH$7,_xlfn.XLOOKUP(CZ$3,$CI$3:$CO$3,$CI$4:$CO$7))</f>
        <v>0</v>
      </c>
      <c r="DA24" s="137" cm="1">
        <f t="array" ref="DA24">$CU24*_xlfn.XLOOKUP($CR24,$CH$4:$CH$7,_xlfn.XLOOKUP(DA$3,$CI$3:$CO$3,$CI$4:$CO$7))</f>
        <v>0</v>
      </c>
      <c r="DB24" s="137" cm="1">
        <f t="array" ref="DB24">$CU24*_xlfn.XLOOKUP($CR24,$CH$4:$CH$7,_xlfn.XLOOKUP(DB$3,$CI$3:$CO$3,$CI$4:$CO$7))</f>
        <v>0</v>
      </c>
      <c r="DC24" s="137">
        <f t="shared" si="3"/>
        <v>3400000</v>
      </c>
      <c r="DE24" s="199">
        <f t="shared" si="57"/>
        <v>112</v>
      </c>
      <c r="DF24" s="196"/>
      <c r="DG24" s="137">
        <f>_xlfn.XLOOKUP(DG$7,Case!$I$255:$L$255,Case!$I270:$L270)</f>
        <v>0</v>
      </c>
      <c r="DH24" s="137">
        <f>_xlfn.XLOOKUP(DH$7,Case!$I$255:$L$255,Case!$I270:$L270)</f>
        <v>0</v>
      </c>
      <c r="DI24" s="137">
        <f>_xlfn.XLOOKUP(DI$7,Case!$I$255:$L$255,Case!$I270:$L270)</f>
        <v>0</v>
      </c>
      <c r="DJ24" s="137">
        <f>_xlfn.XLOOKUP(DJ$7,Case!$I$255:$L$255,Case!$I270:$L270)</f>
        <v>0</v>
      </c>
      <c r="DK24" s="137">
        <f>_xlfn.XLOOKUP(DK$7,Case!$I$255:$L$255,Case!$I270:$L270)</f>
        <v>0</v>
      </c>
      <c r="DL24" s="137">
        <f>_xlfn.XLOOKUP(DL$7,Case!$I$255:$L$255,Case!$I270:$L270)</f>
        <v>2</v>
      </c>
      <c r="DM24" s="137">
        <f>_xlfn.XLOOKUP(DM$7,Case!$I$255:$L$255,Case!$I270:$L270)</f>
        <v>2</v>
      </c>
      <c r="DN24" s="137">
        <f>_xlfn.XLOOKUP(DN$7,Case!$I$255:$L$255,Case!$I270:$L270)</f>
        <v>2</v>
      </c>
      <c r="DO24" s="137">
        <f>_xlfn.XLOOKUP(DO$7,Case!$I$255:$L$255,Case!$I270:$L270)</f>
        <v>2</v>
      </c>
      <c r="DP24" s="137">
        <f>_xlfn.XLOOKUP(DP$7,Case!$I$255:$L$255,Case!$I270:$L270)</f>
        <v>2</v>
      </c>
      <c r="DQ24" s="137">
        <f>_xlfn.XLOOKUP(DQ$7,Case!$I$255:$L$255,Case!$I270:$L270)</f>
        <v>2</v>
      </c>
      <c r="DR24" s="137">
        <f>_xlfn.XLOOKUP(DR$7,Case!$I$255:$L$255,Case!$I270:$L270)</f>
        <v>2</v>
      </c>
      <c r="DT24" s="160">
        <f t="shared" si="28"/>
        <v>120</v>
      </c>
      <c r="DU24" s="137">
        <f t="shared" si="17"/>
        <v>2700</v>
      </c>
      <c r="DV24" s="137">
        <f>MIN(DH$8*DH55,27500-SUM($DU24:DU24))</f>
        <v>2160</v>
      </c>
      <c r="DW24" s="137">
        <f>MIN(DI$8*DI55,27500-SUM($DU24:DV24))</f>
        <v>1620</v>
      </c>
      <c r="DX24" s="137">
        <f>MIN(DJ$8*DJ55,27500-SUM($DU24:DW24))</f>
        <v>1080</v>
      </c>
      <c r="DY24" s="137">
        <f>MIN(DK$8*DK55,27500-SUM($DU24:DX24))</f>
        <v>540</v>
      </c>
      <c r="DZ24" s="137">
        <f>MIN(DL$8*DL55,27500-SUM($DU24:DY24))</f>
        <v>7980</v>
      </c>
      <c r="EA24" s="137">
        <f>MIN(DM$8*DM55,27500-SUM($DU24:DZ24))</f>
        <v>6840</v>
      </c>
      <c r="EB24" s="137">
        <f>MIN(DN$8*DN55,27500-SUM($DU24:EA24))</f>
        <v>4580</v>
      </c>
      <c r="EC24" s="137">
        <f>MIN(DO$8*DO55,27500-SUM($DU24:EB24))</f>
        <v>0</v>
      </c>
      <c r="ED24" s="137">
        <f>MIN(DP$8*DP55,27500-SUM($DU24:EC24))</f>
        <v>0</v>
      </c>
      <c r="EE24" s="137">
        <f>MIN(DQ$8*DQ55,27500-SUM($DU24:ED24))</f>
        <v>0</v>
      </c>
      <c r="EF24" s="137">
        <f>MIN(DR$8*DR55,27500-SUM($DU24:EE24))</f>
        <v>0</v>
      </c>
      <c r="EG24" s="137">
        <f t="shared" si="74"/>
        <v>27500</v>
      </c>
      <c r="EH24" s="137">
        <f t="shared" si="30"/>
        <v>1420209200</v>
      </c>
      <c r="EI24" s="137">
        <f t="shared" si="18"/>
        <v>39</v>
      </c>
      <c r="EK24" s="160">
        <f t="shared" si="19"/>
        <v>141</v>
      </c>
      <c r="EL24" s="186" t="s">
        <v>35</v>
      </c>
      <c r="EM24" s="185" t="s">
        <v>34</v>
      </c>
      <c r="EN24" s="186" t="s">
        <v>35</v>
      </c>
      <c r="EO24" s="183" t="s">
        <v>32</v>
      </c>
      <c r="EP24" s="185" t="s">
        <v>34</v>
      </c>
      <c r="EQ24" s="186" t="s">
        <v>35</v>
      </c>
      <c r="ER24" s="183" t="s">
        <v>32</v>
      </c>
      <c r="ES24" s="184" t="s">
        <v>33</v>
      </c>
      <c r="ET24" s="184" t="s">
        <v>33</v>
      </c>
      <c r="EU24" s="185" t="s">
        <v>34</v>
      </c>
      <c r="EV24" s="186" t="s">
        <v>35</v>
      </c>
      <c r="EW24" s="183" t="s">
        <v>32</v>
      </c>
      <c r="EX24" s="185" t="s">
        <v>34</v>
      </c>
      <c r="EY24" s="183" t="s">
        <v>32</v>
      </c>
      <c r="EZ24" s="185" t="s">
        <v>34</v>
      </c>
      <c r="FA24" s="185" t="s">
        <v>34</v>
      </c>
      <c r="FB24" s="183" t="s">
        <v>32</v>
      </c>
      <c r="FC24" s="186" t="s">
        <v>35</v>
      </c>
      <c r="FD24" s="183" t="s">
        <v>32</v>
      </c>
      <c r="FE24" s="185" t="s">
        <v>34</v>
      </c>
      <c r="FF24" s="183" t="s">
        <v>32</v>
      </c>
      <c r="FG24" s="186" t="s">
        <v>35</v>
      </c>
      <c r="FH24" s="186" t="s">
        <v>35</v>
      </c>
      <c r="FI24" s="184" t="s">
        <v>33</v>
      </c>
      <c r="FJ24" s="184" t="s">
        <v>33</v>
      </c>
      <c r="FK24" s="183" t="s">
        <v>32</v>
      </c>
      <c r="FL24" s="185" t="s">
        <v>34</v>
      </c>
      <c r="FM24" s="184" t="s">
        <v>33</v>
      </c>
      <c r="FN24" s="185" t="s">
        <v>34</v>
      </c>
      <c r="FO24" s="185" t="s">
        <v>34</v>
      </c>
      <c r="FP24" s="184" t="s">
        <v>33</v>
      </c>
      <c r="FQ24" s="186" t="s">
        <v>35</v>
      </c>
      <c r="FR24" s="183" t="s">
        <v>32</v>
      </c>
      <c r="FS24" s="184" t="s">
        <v>33</v>
      </c>
      <c r="FT24" s="185" t="s">
        <v>34</v>
      </c>
      <c r="FU24" s="183" t="s">
        <v>32</v>
      </c>
      <c r="FV24" s="185" t="s">
        <v>34</v>
      </c>
      <c r="FW24" s="184" t="s">
        <v>33</v>
      </c>
      <c r="FX24" s="183" t="s">
        <v>32</v>
      </c>
      <c r="FY24" s="184" t="s">
        <v>33</v>
      </c>
      <c r="FZ24" s="184" t="s">
        <v>33</v>
      </c>
      <c r="GA24" s="184" t="s">
        <v>33</v>
      </c>
      <c r="GB24" s="183" t="s">
        <v>32</v>
      </c>
      <c r="GC24" s="186" t="s">
        <v>35</v>
      </c>
      <c r="GD24" s="186" t="s">
        <v>35</v>
      </c>
      <c r="GE24" s="185" t="s">
        <v>34</v>
      </c>
      <c r="GF24" s="184" t="s">
        <v>33</v>
      </c>
      <c r="GG24" s="186" t="s">
        <v>35</v>
      </c>
      <c r="GH24" s="183" t="s">
        <v>32</v>
      </c>
      <c r="GI24" s="184" t="s">
        <v>33</v>
      </c>
      <c r="GK24" s="160">
        <f t="shared" si="20"/>
        <v>141</v>
      </c>
      <c r="GL24" s="137">
        <f>SUMIFS(Case!$N318:$BK318,'草稿-Questions'!$EL24:$GI24,'草稿-Questions'!GL$3)*1000</f>
        <v>65000</v>
      </c>
      <c r="GM24" s="137">
        <f>SUMIFS(Case!$N318:$BK318,'草稿-Questions'!$EL24:$GI24,'草稿-Questions'!GM$3)*1000</f>
        <v>56000</v>
      </c>
      <c r="GN24" s="137">
        <f>SUMIFS(Case!$N318:$BK318,'草稿-Questions'!$EL24:$GI24,'草稿-Questions'!GN$3)*1000</f>
        <v>59000</v>
      </c>
      <c r="GO24" s="137">
        <f>SUMIFS(Case!$N318:$BK318,'草稿-Questions'!$EL24:$GI24,'草稿-Questions'!GO$3)*1000</f>
        <v>49000</v>
      </c>
      <c r="GQ24" s="160">
        <f t="shared" si="21"/>
        <v>141</v>
      </c>
      <c r="GR24" s="137">
        <f t="shared" ref="GR24:GX24" si="88">SUMPRODUCT($GL57:$GO57,_xlfn.XLOOKUP(GR$3,$GK$70:$GK$76,$GL$70:$GO$76))</f>
        <v>27480000</v>
      </c>
      <c r="GS24" s="137">
        <f t="shared" si="88"/>
        <v>8770500</v>
      </c>
      <c r="GT24" s="137">
        <f t="shared" si="88"/>
        <v>2940000</v>
      </c>
      <c r="GU24" s="137">
        <f t="shared" si="88"/>
        <v>9198750</v>
      </c>
      <c r="GV24" s="137">
        <f t="shared" si="88"/>
        <v>0</v>
      </c>
      <c r="GW24" s="137">
        <f t="shared" si="88"/>
        <v>0</v>
      </c>
      <c r="GX24" s="137">
        <f t="shared" si="88"/>
        <v>0</v>
      </c>
      <c r="GZ24" s="160">
        <f t="shared" si="23"/>
        <v>141</v>
      </c>
      <c r="HA24" s="137">
        <f t="shared" si="24"/>
        <v>343</v>
      </c>
      <c r="HB24" s="137">
        <f t="shared" si="25"/>
        <v>1</v>
      </c>
    </row>
    <row r="25" spans="1:210" ht="16.5" thickBot="1">
      <c r="T25" s="137" t="s">
        <v>358</v>
      </c>
      <c r="AA25" s="137" t="s">
        <v>223</v>
      </c>
      <c r="AL25" s="137" t="s">
        <v>223</v>
      </c>
      <c r="AU25" s="137" t="s">
        <v>347</v>
      </c>
      <c r="BF25" s="137" t="s">
        <v>349</v>
      </c>
      <c r="BS25" s="137" t="s">
        <v>359</v>
      </c>
      <c r="BZ25" s="137" t="s">
        <v>223</v>
      </c>
      <c r="CH25" s="152" t="s">
        <v>34</v>
      </c>
      <c r="CI25" s="77">
        <v>0</v>
      </c>
      <c r="CJ25" s="77">
        <v>90</v>
      </c>
      <c r="CK25" s="77">
        <v>0</v>
      </c>
      <c r="CL25" s="77">
        <v>75</v>
      </c>
      <c r="CM25" s="77">
        <v>0</v>
      </c>
      <c r="CN25" s="77">
        <v>0</v>
      </c>
      <c r="CO25" s="77">
        <v>0</v>
      </c>
      <c r="CQ25" s="188" t="s">
        <v>119</v>
      </c>
      <c r="CR25" s="137" t="str">
        <f>_xlfn.XLOOKUP($CQ25,'Asteroid 整理'!$R$3:$R$137,'Asteroid 整理'!$V$3:$V$137)</f>
        <v>Scordite</v>
      </c>
      <c r="CS25" s="137">
        <v>2000</v>
      </c>
      <c r="CT25" s="137">
        <f>_xlfn.XLOOKUP('草稿-Questions'!CR25,'Asteroid 整理'!$A$3:$A$6,'Asteroid 整理'!$B$3:$B$6)</f>
        <v>0.15</v>
      </c>
      <c r="CU25" s="137">
        <f>_xlfn.XLOOKUP($CQ25,'Asteroid 整理'!$R$3:$R$137,'Asteroid 整理'!$X$3:$X$137)</f>
        <v>300</v>
      </c>
      <c r="CV25" s="137" cm="1">
        <f t="array" ref="CV25">$CU25*_xlfn.XLOOKUP($CR25,$CH$4:$CH$7,_xlfn.XLOOKUP(CV$3,$CI$3:$CO$3,$CI$4:$CO$7))</f>
        <v>300000</v>
      </c>
      <c r="CW25" s="137" cm="1">
        <f t="array" ref="CW25">$CU25*_xlfn.XLOOKUP($CR25,$CH$4:$CH$7,_xlfn.XLOOKUP(CW$3,$CI$3:$CO$3,$CI$4:$CO$7))</f>
        <v>180000</v>
      </c>
      <c r="CX25" s="137" cm="1">
        <f t="array" ref="CX25">$CU25*_xlfn.XLOOKUP($CR25,$CH$4:$CH$7,_xlfn.XLOOKUP(CX$3,$CI$3:$CO$3,$CI$4:$CO$7))</f>
        <v>0</v>
      </c>
      <c r="CY25" s="137" cm="1">
        <f t="array" ref="CY25">$CU25*_xlfn.XLOOKUP($CR25,$CH$4:$CH$7,_xlfn.XLOOKUP(CY$3,$CI$3:$CO$3,$CI$4:$CO$7))</f>
        <v>0</v>
      </c>
      <c r="CZ25" s="137" cm="1">
        <f t="array" ref="CZ25">$CU25*_xlfn.XLOOKUP($CR25,$CH$4:$CH$7,_xlfn.XLOOKUP(CZ$3,$CI$3:$CO$3,$CI$4:$CO$7))</f>
        <v>0</v>
      </c>
      <c r="DA25" s="137" cm="1">
        <f t="array" ref="DA25">$CU25*_xlfn.XLOOKUP($CR25,$CH$4:$CH$7,_xlfn.XLOOKUP(DA$3,$CI$3:$CO$3,$CI$4:$CO$7))</f>
        <v>0</v>
      </c>
      <c r="DB25" s="137" cm="1">
        <f t="array" ref="DB25">$CU25*_xlfn.XLOOKUP($CR25,$CH$4:$CH$7,_xlfn.XLOOKUP(DB$3,$CI$3:$CO$3,$CI$4:$CO$7))</f>
        <v>0</v>
      </c>
      <c r="DC25" s="137">
        <f t="shared" si="3"/>
        <v>3096600</v>
      </c>
      <c r="DE25" s="199">
        <f t="shared" si="57"/>
        <v>113</v>
      </c>
      <c r="DF25" s="196"/>
      <c r="DG25" s="137">
        <f>_xlfn.XLOOKUP(DG$7,Case!$I$255:$L$255,Case!$I271:$L271)</f>
        <v>5</v>
      </c>
      <c r="DH25" s="137">
        <f>_xlfn.XLOOKUP(DH$7,Case!$I$255:$L$255,Case!$I271:$L271)</f>
        <v>5</v>
      </c>
      <c r="DI25" s="137">
        <f>_xlfn.XLOOKUP(DI$7,Case!$I$255:$L$255,Case!$I271:$L271)</f>
        <v>5</v>
      </c>
      <c r="DJ25" s="137">
        <f>_xlfn.XLOOKUP(DJ$7,Case!$I$255:$L$255,Case!$I271:$L271)</f>
        <v>5</v>
      </c>
      <c r="DK25" s="137">
        <f>_xlfn.XLOOKUP(DK$7,Case!$I$255:$L$255,Case!$I271:$L271)</f>
        <v>5</v>
      </c>
      <c r="DL25" s="137">
        <f>_xlfn.XLOOKUP(DL$7,Case!$I$255:$L$255,Case!$I271:$L271)</f>
        <v>3</v>
      </c>
      <c r="DM25" s="137">
        <f>_xlfn.XLOOKUP(DM$7,Case!$I$255:$L$255,Case!$I271:$L271)</f>
        <v>3</v>
      </c>
      <c r="DN25" s="137">
        <f>_xlfn.XLOOKUP(DN$7,Case!$I$255:$L$255,Case!$I271:$L271)</f>
        <v>3</v>
      </c>
      <c r="DO25" s="137">
        <f>_xlfn.XLOOKUP(DO$7,Case!$I$255:$L$255,Case!$I271:$L271)</f>
        <v>3</v>
      </c>
      <c r="DP25" s="137">
        <f>_xlfn.XLOOKUP(DP$7,Case!$I$255:$L$255,Case!$I271:$L271)</f>
        <v>3</v>
      </c>
      <c r="DQ25" s="137">
        <f>_xlfn.XLOOKUP(DQ$7,Case!$I$255:$L$255,Case!$I271:$L271)</f>
        <v>3</v>
      </c>
      <c r="DR25" s="137">
        <f>_xlfn.XLOOKUP(DR$7,Case!$I$255:$L$255,Case!$I271:$L271)</f>
        <v>3</v>
      </c>
      <c r="EK25" s="160">
        <f t="shared" si="19"/>
        <v>142</v>
      </c>
      <c r="EL25" s="183" t="s">
        <v>32</v>
      </c>
      <c r="EM25" s="184" t="s">
        <v>33</v>
      </c>
      <c r="EN25" s="183" t="s">
        <v>32</v>
      </c>
      <c r="EO25" s="183" t="s">
        <v>32</v>
      </c>
      <c r="EP25" s="185" t="s">
        <v>34</v>
      </c>
      <c r="EQ25" s="183" t="s">
        <v>32</v>
      </c>
      <c r="ER25" s="185" t="s">
        <v>34</v>
      </c>
      <c r="ES25" s="186" t="s">
        <v>35</v>
      </c>
      <c r="ET25" s="186" t="s">
        <v>35</v>
      </c>
      <c r="EU25" s="185" t="s">
        <v>34</v>
      </c>
      <c r="EV25" s="183" t="s">
        <v>32</v>
      </c>
      <c r="EW25" s="185" t="s">
        <v>34</v>
      </c>
      <c r="EX25" s="185" t="s">
        <v>34</v>
      </c>
      <c r="EY25" s="184" t="s">
        <v>33</v>
      </c>
      <c r="EZ25" s="185" t="s">
        <v>34</v>
      </c>
      <c r="FA25" s="186" t="s">
        <v>35</v>
      </c>
      <c r="FB25" s="186" t="s">
        <v>35</v>
      </c>
      <c r="FC25" s="185" t="s">
        <v>34</v>
      </c>
      <c r="FD25" s="185" t="s">
        <v>34</v>
      </c>
      <c r="FE25" s="184" t="s">
        <v>33</v>
      </c>
      <c r="FF25" s="186" t="s">
        <v>35</v>
      </c>
      <c r="FG25" s="185" t="s">
        <v>34</v>
      </c>
      <c r="FH25" s="186" t="s">
        <v>35</v>
      </c>
      <c r="FI25" s="184" t="s">
        <v>33</v>
      </c>
      <c r="FJ25" s="183" t="s">
        <v>32</v>
      </c>
      <c r="FK25" s="184" t="s">
        <v>33</v>
      </c>
      <c r="FL25" s="185" t="s">
        <v>34</v>
      </c>
      <c r="FM25" s="186" t="s">
        <v>35</v>
      </c>
      <c r="FN25" s="183" t="s">
        <v>32</v>
      </c>
      <c r="FO25" s="186" t="s">
        <v>35</v>
      </c>
      <c r="FP25" s="185" t="s">
        <v>34</v>
      </c>
      <c r="FQ25" s="183" t="s">
        <v>32</v>
      </c>
      <c r="FR25" s="183" t="s">
        <v>32</v>
      </c>
      <c r="FS25" s="185" t="s">
        <v>34</v>
      </c>
      <c r="FT25" s="184" t="s">
        <v>33</v>
      </c>
      <c r="FU25" s="183" t="s">
        <v>32</v>
      </c>
      <c r="FV25" s="184" t="s">
        <v>33</v>
      </c>
      <c r="FW25" s="183" t="s">
        <v>32</v>
      </c>
      <c r="FX25" s="184" t="s">
        <v>33</v>
      </c>
      <c r="FY25" s="183" t="s">
        <v>32</v>
      </c>
      <c r="FZ25" s="186" t="s">
        <v>35</v>
      </c>
      <c r="GA25" s="186" t="s">
        <v>35</v>
      </c>
      <c r="GB25" s="186" t="s">
        <v>35</v>
      </c>
      <c r="GC25" s="185" t="s">
        <v>34</v>
      </c>
      <c r="GD25" s="185" t="s">
        <v>34</v>
      </c>
      <c r="GE25" s="185" t="s">
        <v>34</v>
      </c>
      <c r="GF25" s="186" t="s">
        <v>35</v>
      </c>
      <c r="GG25" s="183" t="s">
        <v>32</v>
      </c>
      <c r="GH25" s="186" t="s">
        <v>35</v>
      </c>
      <c r="GI25" s="185" t="s">
        <v>34</v>
      </c>
      <c r="GK25" s="160">
        <f t="shared" si="20"/>
        <v>142</v>
      </c>
      <c r="GL25" s="137">
        <f>SUMIFS(Case!$N319:$BK319,'草稿-Questions'!$EL25:$GI25,'草稿-Questions'!GL$3)*1000</f>
        <v>56000</v>
      </c>
      <c r="GM25" s="137">
        <f>SUMIFS(Case!$N319:$BK319,'草稿-Questions'!$EL25:$GI25,'草稿-Questions'!GM$3)*1000</f>
        <v>28000</v>
      </c>
      <c r="GN25" s="137">
        <f>SUMIFS(Case!$N319:$BK319,'草稿-Questions'!$EL25:$GI25,'草稿-Questions'!GN$3)*1000</f>
        <v>68000</v>
      </c>
      <c r="GO25" s="137">
        <f>SUMIFS(Case!$N319:$BK319,'草稿-Questions'!$EL25:$GI25,'草稿-Questions'!GO$3)*1000</f>
        <v>55000</v>
      </c>
      <c r="GQ25" s="160">
        <f t="shared" si="21"/>
        <v>142</v>
      </c>
      <c r="GR25" s="137">
        <f t="shared" ref="GR25:GX25" si="89">SUMPRODUCT($GL58:$GO58,_xlfn.XLOOKUP(GR$3,$GK$70:$GK$76,$GL$70:$GO$76))</f>
        <v>21000000</v>
      </c>
      <c r="GS25" s="137">
        <f t="shared" si="89"/>
        <v>8028000</v>
      </c>
      <c r="GT25" s="137">
        <f t="shared" si="89"/>
        <v>2640000</v>
      </c>
      <c r="GU25" s="137">
        <f t="shared" si="89"/>
        <v>9870000</v>
      </c>
      <c r="GV25" s="137">
        <f t="shared" si="89"/>
        <v>0</v>
      </c>
      <c r="GW25" s="137">
        <f t="shared" si="89"/>
        <v>0</v>
      </c>
      <c r="GX25" s="137">
        <f t="shared" si="89"/>
        <v>0</v>
      </c>
      <c r="GZ25" s="160">
        <f t="shared" si="23"/>
        <v>142</v>
      </c>
      <c r="HA25" s="137">
        <f t="shared" si="24"/>
        <v>262</v>
      </c>
      <c r="HB25" s="137">
        <f t="shared" si="25"/>
        <v>1</v>
      </c>
    </row>
    <row r="26" spans="1:210" ht="16.5" thickBot="1">
      <c r="S26" s="171" t="s">
        <v>8</v>
      </c>
      <c r="T26" s="172" t="s">
        <v>17</v>
      </c>
      <c r="U26" s="173" t="s">
        <v>19</v>
      </c>
      <c r="V26" s="174" t="s">
        <v>21</v>
      </c>
      <c r="W26" s="175" t="s">
        <v>23</v>
      </c>
      <c r="X26" s="176" t="s">
        <v>25</v>
      </c>
      <c r="Z26" s="142" t="s">
        <v>209</v>
      </c>
      <c r="AA26" s="140" t="s">
        <v>10</v>
      </c>
      <c r="AB26" s="141" t="s">
        <v>11</v>
      </c>
      <c r="AC26" s="141" t="s">
        <v>12</v>
      </c>
      <c r="AD26" s="141" t="s">
        <v>13</v>
      </c>
      <c r="AE26" s="141" t="s">
        <v>14</v>
      </c>
      <c r="AF26" s="141" t="s">
        <v>15</v>
      </c>
      <c r="AG26" s="141" t="s">
        <v>16</v>
      </c>
      <c r="AL26" s="140" t="s">
        <v>10</v>
      </c>
      <c r="AM26" s="141" t="s">
        <v>11</v>
      </c>
      <c r="AN26" s="141" t="s">
        <v>12</v>
      </c>
      <c r="AO26" s="141" t="s">
        <v>13</v>
      </c>
      <c r="AP26" s="141" t="s">
        <v>14</v>
      </c>
      <c r="AQ26" s="141" t="s">
        <v>15</v>
      </c>
      <c r="AR26" s="141" t="s">
        <v>16</v>
      </c>
      <c r="AT26" s="142" t="s">
        <v>209</v>
      </c>
      <c r="AU26" s="141">
        <v>1</v>
      </c>
      <c r="AV26" s="141">
        <v>2</v>
      </c>
      <c r="AW26" s="141">
        <v>3</v>
      </c>
      <c r="AX26" s="141">
        <v>4</v>
      </c>
      <c r="AY26" s="141">
        <v>5</v>
      </c>
      <c r="AZ26" s="141">
        <v>6</v>
      </c>
      <c r="BA26" s="141">
        <v>7</v>
      </c>
      <c r="BB26" s="141">
        <v>8</v>
      </c>
      <c r="BC26" s="141">
        <v>9</v>
      </c>
      <c r="BD26" s="141">
        <v>10</v>
      </c>
      <c r="BF26" s="142" t="s">
        <v>209</v>
      </c>
      <c r="BG26" s="141">
        <v>1</v>
      </c>
      <c r="BH26" s="141">
        <v>2</v>
      </c>
      <c r="BI26" s="141">
        <v>3</v>
      </c>
      <c r="BJ26" s="141">
        <v>4</v>
      </c>
      <c r="BK26" s="141">
        <v>5</v>
      </c>
      <c r="BL26" s="141">
        <v>6</v>
      </c>
      <c r="BM26" s="141">
        <v>7</v>
      </c>
      <c r="BN26" s="141">
        <v>8</v>
      </c>
      <c r="BO26" s="141">
        <v>9</v>
      </c>
      <c r="BP26" s="141">
        <v>10</v>
      </c>
      <c r="BQ26" s="137" t="s">
        <v>348</v>
      </c>
      <c r="BS26" s="171" t="s">
        <v>30</v>
      </c>
      <c r="BT26" s="150" t="s">
        <v>32</v>
      </c>
      <c r="BU26" s="151" t="s">
        <v>33</v>
      </c>
      <c r="BV26" s="152" t="s">
        <v>34</v>
      </c>
      <c r="BW26" s="153" t="s">
        <v>35</v>
      </c>
      <c r="BZ26" s="140" t="s">
        <v>10</v>
      </c>
      <c r="CA26" s="141" t="s">
        <v>11</v>
      </c>
      <c r="CB26" s="141" t="s">
        <v>12</v>
      </c>
      <c r="CC26" s="141" t="s">
        <v>13</v>
      </c>
      <c r="CD26" s="141" t="s">
        <v>14</v>
      </c>
      <c r="CE26" s="141" t="s">
        <v>15</v>
      </c>
      <c r="CF26" s="141" t="s">
        <v>16</v>
      </c>
      <c r="CH26" s="153" t="s">
        <v>35</v>
      </c>
      <c r="CI26" s="78">
        <v>0</v>
      </c>
      <c r="CJ26" s="78">
        <v>0</v>
      </c>
      <c r="CK26" s="78">
        <v>60</v>
      </c>
      <c r="CL26" s="78">
        <v>120</v>
      </c>
      <c r="CM26" s="78">
        <v>0</v>
      </c>
      <c r="CN26" s="78">
        <v>0</v>
      </c>
      <c r="CO26" s="78">
        <v>0</v>
      </c>
      <c r="CQ26" s="188" t="s">
        <v>137</v>
      </c>
      <c r="CR26" s="137" t="str">
        <f>_xlfn.XLOOKUP($CQ26,'Asteroid 整理'!$R$3:$R$137,'Asteroid 整理'!$V$3:$V$137)</f>
        <v>Veldspar</v>
      </c>
      <c r="CS26" s="137">
        <v>1000</v>
      </c>
      <c r="CT26" s="137">
        <f>_xlfn.XLOOKUP('草稿-Questions'!CR26,'Asteroid 整理'!$A$3:$A$6,'Asteroid 整理'!$B$3:$B$6)</f>
        <v>0.1</v>
      </c>
      <c r="CU26" s="137">
        <f>_xlfn.XLOOKUP($CQ26,'Asteroid 整理'!$R$3:$R$137,'Asteroid 整理'!$X$3:$X$137)</f>
        <v>100</v>
      </c>
      <c r="CV26" s="137" cm="1">
        <f t="array" ref="CV26">$CU26*_xlfn.XLOOKUP($CR26,$CH$4:$CH$7,_xlfn.XLOOKUP(CV$3,$CI$3:$CO$3,$CI$4:$CO$7))</f>
        <v>400000</v>
      </c>
      <c r="CW26" s="137" cm="1">
        <f t="array" ref="CW26">$CU26*_xlfn.XLOOKUP($CR26,$CH$4:$CH$7,_xlfn.XLOOKUP(CW$3,$CI$3:$CO$3,$CI$4:$CO$7))</f>
        <v>0</v>
      </c>
      <c r="CX26" s="137" cm="1">
        <f t="array" ref="CX26">$CU26*_xlfn.XLOOKUP($CR26,$CH$4:$CH$7,_xlfn.XLOOKUP(CX$3,$CI$3:$CO$3,$CI$4:$CO$7))</f>
        <v>0</v>
      </c>
      <c r="CY26" s="137" cm="1">
        <f t="array" ref="CY26">$CU26*_xlfn.XLOOKUP($CR26,$CH$4:$CH$7,_xlfn.XLOOKUP(CY$3,$CI$3:$CO$3,$CI$4:$CO$7))</f>
        <v>0</v>
      </c>
      <c r="CZ26" s="137" cm="1">
        <f t="array" ref="CZ26">$CU26*_xlfn.XLOOKUP($CR26,$CH$4:$CH$7,_xlfn.XLOOKUP(CZ$3,$CI$3:$CO$3,$CI$4:$CO$7))</f>
        <v>0</v>
      </c>
      <c r="DA26" s="137" cm="1">
        <f t="array" ref="DA26">$CU26*_xlfn.XLOOKUP($CR26,$CH$4:$CH$7,_xlfn.XLOOKUP(DA$3,$CI$3:$CO$3,$CI$4:$CO$7))</f>
        <v>0</v>
      </c>
      <c r="DB26" s="137" cm="1">
        <f t="array" ref="DB26">$CU26*_xlfn.XLOOKUP($CR26,$CH$4:$CH$7,_xlfn.XLOOKUP(DB$3,$CI$3:$CO$3,$CI$4:$CO$7))</f>
        <v>0</v>
      </c>
      <c r="DC26" s="137">
        <f t="shared" si="3"/>
        <v>1700000</v>
      </c>
      <c r="DE26" s="199">
        <f t="shared" si="57"/>
        <v>114</v>
      </c>
      <c r="DF26" s="196"/>
      <c r="DG26" s="137">
        <f>_xlfn.XLOOKUP(DG$7,Case!$I$255:$L$255,Case!$I272:$L272)</f>
        <v>4</v>
      </c>
      <c r="DH26" s="137">
        <f>_xlfn.XLOOKUP(DH$7,Case!$I$255:$L$255,Case!$I272:$L272)</f>
        <v>4</v>
      </c>
      <c r="DI26" s="137">
        <f>_xlfn.XLOOKUP(DI$7,Case!$I$255:$L$255,Case!$I272:$L272)</f>
        <v>4</v>
      </c>
      <c r="DJ26" s="137">
        <f>_xlfn.XLOOKUP(DJ$7,Case!$I$255:$L$255,Case!$I272:$L272)</f>
        <v>4</v>
      </c>
      <c r="DK26" s="137">
        <f>_xlfn.XLOOKUP(DK$7,Case!$I$255:$L$255,Case!$I272:$L272)</f>
        <v>4</v>
      </c>
      <c r="DL26" s="137">
        <f>_xlfn.XLOOKUP(DL$7,Case!$I$255:$L$255,Case!$I272:$L272)</f>
        <v>3</v>
      </c>
      <c r="DM26" s="137">
        <f>_xlfn.XLOOKUP(DM$7,Case!$I$255:$L$255,Case!$I272:$L272)</f>
        <v>3</v>
      </c>
      <c r="DN26" s="137">
        <f>_xlfn.XLOOKUP(DN$7,Case!$I$255:$L$255,Case!$I272:$L272)</f>
        <v>3</v>
      </c>
      <c r="DO26" s="137">
        <f>_xlfn.XLOOKUP(DO$7,Case!$I$255:$L$255,Case!$I272:$L272)</f>
        <v>3</v>
      </c>
      <c r="DP26" s="137">
        <f>_xlfn.XLOOKUP(DP$7,Case!$I$255:$L$255,Case!$I272:$L272)</f>
        <v>3</v>
      </c>
      <c r="DQ26" s="137">
        <f>_xlfn.XLOOKUP(DQ$7,Case!$I$255:$L$255,Case!$I272:$L272)</f>
        <v>3</v>
      </c>
      <c r="DR26" s="137">
        <f>_xlfn.XLOOKUP(DR$7,Case!$I$255:$L$255,Case!$I272:$L272)</f>
        <v>3</v>
      </c>
      <c r="EK26" s="160">
        <f t="shared" si="19"/>
        <v>143</v>
      </c>
      <c r="EL26" s="184" t="s">
        <v>33</v>
      </c>
      <c r="EM26" s="183" t="s">
        <v>32</v>
      </c>
      <c r="EN26" s="183" t="s">
        <v>32</v>
      </c>
      <c r="EO26" s="186" t="s">
        <v>35</v>
      </c>
      <c r="EP26" s="184" t="s">
        <v>33</v>
      </c>
      <c r="EQ26" s="183" t="s">
        <v>32</v>
      </c>
      <c r="ER26" s="185" t="s">
        <v>34</v>
      </c>
      <c r="ES26" s="183" t="s">
        <v>32</v>
      </c>
      <c r="ET26" s="184" t="s">
        <v>33</v>
      </c>
      <c r="EU26" s="184" t="s">
        <v>33</v>
      </c>
      <c r="EV26" s="183" t="s">
        <v>32</v>
      </c>
      <c r="EW26" s="183" t="s">
        <v>32</v>
      </c>
      <c r="EX26" s="185" t="s">
        <v>34</v>
      </c>
      <c r="EY26" s="185" t="s">
        <v>34</v>
      </c>
      <c r="EZ26" s="184" t="s">
        <v>33</v>
      </c>
      <c r="FA26" s="183" t="s">
        <v>32</v>
      </c>
      <c r="FB26" s="184" t="s">
        <v>33</v>
      </c>
      <c r="FC26" s="183" t="s">
        <v>32</v>
      </c>
      <c r="FD26" s="184" t="s">
        <v>33</v>
      </c>
      <c r="FE26" s="185" t="s">
        <v>34</v>
      </c>
      <c r="FF26" s="186" t="s">
        <v>35</v>
      </c>
      <c r="FG26" s="185" t="s">
        <v>34</v>
      </c>
      <c r="FH26" s="183" t="s">
        <v>32</v>
      </c>
      <c r="FI26" s="186" t="s">
        <v>35</v>
      </c>
      <c r="FJ26" s="186" t="s">
        <v>35</v>
      </c>
      <c r="FK26" s="184" t="s">
        <v>33</v>
      </c>
      <c r="FL26" s="183" t="s">
        <v>32</v>
      </c>
      <c r="FM26" s="183" t="s">
        <v>32</v>
      </c>
      <c r="FN26" s="185" t="s">
        <v>34</v>
      </c>
      <c r="FO26" s="184" t="s">
        <v>33</v>
      </c>
      <c r="FP26" s="183" t="s">
        <v>32</v>
      </c>
      <c r="FQ26" s="185" t="s">
        <v>34</v>
      </c>
      <c r="FR26" s="185" t="s">
        <v>34</v>
      </c>
      <c r="FS26" s="183" t="s">
        <v>32</v>
      </c>
      <c r="FT26" s="183" t="s">
        <v>32</v>
      </c>
      <c r="FU26" s="184" t="s">
        <v>33</v>
      </c>
      <c r="FV26" s="184" t="s">
        <v>33</v>
      </c>
      <c r="FW26" s="184" t="s">
        <v>33</v>
      </c>
      <c r="FX26" s="183" t="s">
        <v>32</v>
      </c>
      <c r="FY26" s="186" t="s">
        <v>35</v>
      </c>
      <c r="FZ26" s="184" t="s">
        <v>33</v>
      </c>
      <c r="GA26" s="185" t="s">
        <v>34</v>
      </c>
      <c r="GB26" s="183" t="s">
        <v>32</v>
      </c>
      <c r="GC26" s="183" t="s">
        <v>32</v>
      </c>
      <c r="GD26" s="183" t="s">
        <v>32</v>
      </c>
      <c r="GE26" s="183" t="s">
        <v>32</v>
      </c>
      <c r="GF26" s="184" t="s">
        <v>33</v>
      </c>
      <c r="GG26" s="183" t="s">
        <v>32</v>
      </c>
      <c r="GH26" s="183" t="s">
        <v>32</v>
      </c>
      <c r="GI26" s="184" t="s">
        <v>33</v>
      </c>
      <c r="GK26" s="160">
        <f t="shared" si="20"/>
        <v>143</v>
      </c>
      <c r="GL26" s="137">
        <f>SUMIFS(Case!$N320:$BK320,'草稿-Questions'!$EL26:$GI26,'草稿-Questions'!GL$3)*1000</f>
        <v>78000</v>
      </c>
      <c r="GM26" s="137">
        <f>SUMIFS(Case!$N320:$BK320,'草稿-Questions'!$EL26:$GI26,'草稿-Questions'!GM$3)*1000</f>
        <v>59000</v>
      </c>
      <c r="GN26" s="137">
        <f>SUMIFS(Case!$N320:$BK320,'草稿-Questions'!$EL26:$GI26,'草稿-Questions'!GN$3)*1000</f>
        <v>33000</v>
      </c>
      <c r="GO26" s="137">
        <f>SUMIFS(Case!$N320:$BK320,'草稿-Questions'!$EL26:$GI26,'草稿-Questions'!GO$3)*1000</f>
        <v>22000</v>
      </c>
      <c r="GQ26" s="160">
        <f t="shared" si="21"/>
        <v>143</v>
      </c>
      <c r="GR26" s="137">
        <f t="shared" ref="GR26:GX26" si="90">SUMPRODUCT($GL59:$GO59,_xlfn.XLOOKUP(GR$3,$GK$70:$GK$76,$GL$70:$GO$76))</f>
        <v>35370000</v>
      </c>
      <c r="GS26" s="137">
        <f t="shared" si="90"/>
        <v>8280000</v>
      </c>
      <c r="GT26" s="137">
        <f t="shared" si="90"/>
        <v>1056000</v>
      </c>
      <c r="GU26" s="137">
        <f t="shared" si="90"/>
        <v>4587000</v>
      </c>
      <c r="GV26" s="137">
        <f t="shared" si="90"/>
        <v>0</v>
      </c>
      <c r="GW26" s="137">
        <f t="shared" si="90"/>
        <v>0</v>
      </c>
      <c r="GX26" s="137">
        <f t="shared" si="90"/>
        <v>0</v>
      </c>
      <c r="GZ26" s="160">
        <f t="shared" si="23"/>
        <v>143</v>
      </c>
      <c r="HA26" s="137">
        <f t="shared" si="24"/>
        <v>211</v>
      </c>
      <c r="HB26" s="137">
        <f t="shared" si="25"/>
        <v>0</v>
      </c>
    </row>
    <row r="27" spans="1:210" ht="15" customHeight="1" thickBot="1">
      <c r="S27" s="141" t="s">
        <v>10</v>
      </c>
      <c r="T27" s="177">
        <v>24000</v>
      </c>
      <c r="U27" s="178">
        <v>80000</v>
      </c>
      <c r="V27" s="179">
        <v>540000</v>
      </c>
      <c r="W27" s="180">
        <v>2800000</v>
      </c>
      <c r="X27" s="181">
        <v>8000000</v>
      </c>
      <c r="Z27" s="157">
        <v>41</v>
      </c>
      <c r="AA27" s="137" cm="1">
        <f t="array" ref="AA27">_xlfn.XLOOKUP(Case!$G143,'Add-In Output 整理'!$A$2:$A$422,_xlfn.XLOOKUP('草稿-Questions'!AA$26,'Add-In Output 整理'!$B$1:$H$1,'Add-In Output 整理'!$B$2:$H$422))</f>
        <v>4.04</v>
      </c>
      <c r="AB27" s="137" cm="1">
        <f t="array" ref="AB27">_xlfn.XLOOKUP(Case!$G143,'Add-In Output 整理'!$A$2:$A$422,_xlfn.XLOOKUP('草稿-Questions'!AB$26,'Add-In Output 整理'!$B$1:$H$1,'Add-In Output 整理'!$B$2:$H$422))</f>
        <v>10.87</v>
      </c>
      <c r="AC27" s="137" cm="1">
        <f t="array" ref="AC27">_xlfn.XLOOKUP(Case!$G143,'Add-In Output 整理'!$A$2:$A$422,_xlfn.XLOOKUP('草稿-Questions'!AC$26,'Add-In Output 整理'!$B$1:$H$1,'Add-In Output 整理'!$B$2:$H$422))</f>
        <v>54.7</v>
      </c>
      <c r="AD27" s="137" cm="1">
        <f t="array" ref="AD27">_xlfn.XLOOKUP(Case!$G143,'Add-In Output 整理'!$A$2:$A$422,_xlfn.XLOOKUP('草稿-Questions'!AD$26,'Add-In Output 整理'!$B$1:$H$1,'Add-In Output 整理'!$B$2:$H$422))</f>
        <v>643.70000000000005</v>
      </c>
      <c r="AE27" s="137" cm="1">
        <f t="array" ref="AE27">_xlfn.XLOOKUP(Case!$G143,'Add-In Output 整理'!$A$2:$A$422,_xlfn.XLOOKUP('草稿-Questions'!AE$26,'Add-In Output 整理'!$B$1:$H$1,'Add-In Output 整理'!$B$2:$H$422))</f>
        <v>984.6</v>
      </c>
      <c r="AF27" s="137" cm="1">
        <f t="array" ref="AF27">_xlfn.XLOOKUP(Case!$G143,'Add-In Output 整理'!$A$2:$A$422,_xlfn.XLOOKUP('草稿-Questions'!AF$26,'Add-In Output 整理'!$B$1:$H$1,'Add-In Output 整理'!$B$2:$H$422))</f>
        <v>2291</v>
      </c>
      <c r="AG27" s="137" cm="1">
        <f t="array" ref="AG27">_xlfn.XLOOKUP(Case!$G143,'Add-In Output 整理'!$A$2:$A$422,_xlfn.XLOOKUP('草稿-Questions'!AG$26,'Add-In Output 整理'!$B$1:$H$1,'Add-In Output 整理'!$B$2:$H$422))</f>
        <v>3479</v>
      </c>
      <c r="AL27" s="137">
        <v>4.25</v>
      </c>
      <c r="AM27" s="137">
        <v>10.119999999999999</v>
      </c>
      <c r="AN27" s="137">
        <v>52.52</v>
      </c>
      <c r="AO27" s="137">
        <v>459.6</v>
      </c>
      <c r="AP27" s="137">
        <v>1110</v>
      </c>
      <c r="AQ27" s="137">
        <v>1980</v>
      </c>
      <c r="AR27" s="137">
        <v>5500</v>
      </c>
      <c r="AT27" s="160">
        <v>81</v>
      </c>
      <c r="AU27" s="137">
        <f>_xlfn.XLOOKUP(Case!N215,'Asteroid 整理'!$R$3:$R$137,'Asteroid 整理'!$X$3:$X$137)</f>
        <v>300</v>
      </c>
      <c r="AV27" s="137">
        <f>_xlfn.XLOOKUP(Case!O215,'Asteroid 整理'!$R$3:$R$137,'Asteroid 整理'!$X$3:$X$137)</f>
        <v>500</v>
      </c>
      <c r="AW27" s="137">
        <f>_xlfn.XLOOKUP(Case!P215,'Asteroid 整理'!$R$3:$R$137,'Asteroid 整理'!$X$3:$X$137)</f>
        <v>7200</v>
      </c>
      <c r="AX27" s="137">
        <f>_xlfn.XLOOKUP(Case!Q215,'Asteroid 整理'!$R$3:$R$137,'Asteroid 整理'!$X$3:$X$137)</f>
        <v>2400</v>
      </c>
      <c r="AY27" s="137">
        <f>_xlfn.XLOOKUP(Case!R215,'Asteroid 整理'!$R$3:$R$137,'Asteroid 整理'!$X$3:$X$137)</f>
        <v>600</v>
      </c>
      <c r="AZ27" s="137">
        <f>_xlfn.XLOOKUP(Case!S215,'Asteroid 整理'!$R$3:$R$137,'Asteroid 整理'!$X$3:$X$137)</f>
        <v>450</v>
      </c>
      <c r="BA27" s="137">
        <f>_xlfn.XLOOKUP(Case!T215,'Asteroid 整理'!$R$3:$R$137,'Asteroid 整理'!$X$3:$X$137)</f>
        <v>6000</v>
      </c>
      <c r="BB27" s="137">
        <f>_xlfn.XLOOKUP(Case!U215,'Asteroid 整理'!$R$3:$R$137,'Asteroid 整理'!$X$3:$X$137)</f>
        <v>4800</v>
      </c>
      <c r="BC27" s="137">
        <f>_xlfn.XLOOKUP(Case!V215,'Asteroid 整理'!$R$3:$R$137,'Asteroid 整理'!$X$3:$X$137)</f>
        <v>900</v>
      </c>
      <c r="BD27" s="137">
        <f>_xlfn.XLOOKUP(Case!W215,'Asteroid 整理'!$R$3:$R$137,'Asteroid 整理'!$X$3:$X$137)</f>
        <v>300</v>
      </c>
      <c r="BF27" s="160">
        <v>81</v>
      </c>
      <c r="BG27" s="137">
        <f>AU27*_xlfn.XLOOKUP(AU50,'Asteroid 整理'!$A$11:$A$16,'Asteroid 整理'!$B$11:$B$16)</f>
        <v>285</v>
      </c>
      <c r="BH27" s="137">
        <f>AV27*_xlfn.XLOOKUP(AV50,'Asteroid 整理'!$A$11:$A$16,'Asteroid 整理'!$B$11:$B$16)</f>
        <v>375</v>
      </c>
      <c r="BI27" s="137">
        <f>AW27*_xlfn.XLOOKUP(AW50,'Asteroid 整理'!$A$11:$A$16,'Asteroid 整理'!$B$11:$B$16)</f>
        <v>6840</v>
      </c>
      <c r="BJ27" s="137">
        <f>AX27*_xlfn.XLOOKUP(AX50,'Asteroid 整理'!$A$11:$A$16,'Asteroid 整理'!$B$11:$B$16)</f>
        <v>2280</v>
      </c>
      <c r="BK27" s="137">
        <f>AY27*_xlfn.XLOOKUP(AY50,'Asteroid 整理'!$A$11:$A$16,'Asteroid 整理'!$B$11:$B$16)</f>
        <v>570</v>
      </c>
      <c r="BL27" s="137">
        <f>AZ27*_xlfn.XLOOKUP(AZ50,'Asteroid 整理'!$A$11:$A$16,'Asteroid 整理'!$B$11:$B$16)</f>
        <v>427.5</v>
      </c>
      <c r="BM27" s="137">
        <f>BA27*_xlfn.XLOOKUP(BA50,'Asteroid 整理'!$A$11:$A$16,'Asteroid 整理'!$B$11:$B$16)</f>
        <v>5700</v>
      </c>
      <c r="BN27" s="137">
        <f>BB27*_xlfn.XLOOKUP(BB50,'Asteroid 整理'!$A$11:$A$16,'Asteroid 整理'!$B$11:$B$16)</f>
        <v>4560</v>
      </c>
      <c r="BO27" s="137">
        <f>BC27*_xlfn.XLOOKUP(BC50,'Asteroid 整理'!$A$11:$A$16,'Asteroid 整理'!$B$11:$B$16)</f>
        <v>855</v>
      </c>
      <c r="BP27" s="137">
        <f>BD27*_xlfn.XLOOKUP(BD50,'Asteroid 整理'!$A$11:$A$16,'Asteroid 整理'!$B$11:$B$16)</f>
        <v>225</v>
      </c>
      <c r="BQ27" s="137">
        <f>SUM(BG27:BP27)</f>
        <v>22117.5</v>
      </c>
      <c r="BS27" s="141" t="s">
        <v>10</v>
      </c>
      <c r="BT27" s="161">
        <v>4000</v>
      </c>
      <c r="BU27" s="163">
        <v>1000</v>
      </c>
      <c r="BV27" s="165">
        <v>0</v>
      </c>
      <c r="BW27" s="167">
        <v>0</v>
      </c>
      <c r="BZ27" s="137">
        <v>4.25</v>
      </c>
      <c r="CA27" s="137">
        <v>10.119999999999999</v>
      </c>
      <c r="CB27" s="137">
        <v>52.52</v>
      </c>
      <c r="CC27" s="137">
        <v>459.6</v>
      </c>
      <c r="CD27" s="137">
        <v>1110</v>
      </c>
      <c r="CE27" s="137">
        <v>1980</v>
      </c>
      <c r="CF27" s="137">
        <v>5500</v>
      </c>
      <c r="CQ27" s="188" t="s">
        <v>132</v>
      </c>
      <c r="CR27" s="137" t="str">
        <f>_xlfn.XLOOKUP($CQ27,'Asteroid 整理'!$R$3:$R$137,'Asteroid 整理'!$V$3:$V$137)</f>
        <v>Scordite</v>
      </c>
      <c r="CS27" s="137">
        <v>1000</v>
      </c>
      <c r="CT27" s="137">
        <f>_xlfn.XLOOKUP('草稿-Questions'!CR27,'Asteroid 整理'!$A$3:$A$6,'Asteroid 整理'!$B$3:$B$6)</f>
        <v>0.15</v>
      </c>
      <c r="CU27" s="137">
        <f>_xlfn.XLOOKUP($CQ27,'Asteroid 整理'!$R$3:$R$137,'Asteroid 整理'!$X$3:$X$137)</f>
        <v>150</v>
      </c>
      <c r="CV27" s="137" cm="1">
        <f t="array" ref="CV27">$CU27*_xlfn.XLOOKUP($CR27,$CH$4:$CH$7,_xlfn.XLOOKUP(CV$3,$CI$3:$CO$3,$CI$4:$CO$7))</f>
        <v>150000</v>
      </c>
      <c r="CW27" s="137" cm="1">
        <f t="array" ref="CW27">$CU27*_xlfn.XLOOKUP($CR27,$CH$4:$CH$7,_xlfn.XLOOKUP(CW$3,$CI$3:$CO$3,$CI$4:$CO$7))</f>
        <v>90000</v>
      </c>
      <c r="CX27" s="137" cm="1">
        <f t="array" ref="CX27">$CU27*_xlfn.XLOOKUP($CR27,$CH$4:$CH$7,_xlfn.XLOOKUP(CX$3,$CI$3:$CO$3,$CI$4:$CO$7))</f>
        <v>0</v>
      </c>
      <c r="CY27" s="137" cm="1">
        <f t="array" ref="CY27">$CU27*_xlfn.XLOOKUP($CR27,$CH$4:$CH$7,_xlfn.XLOOKUP(CY$3,$CI$3:$CO$3,$CI$4:$CO$7))</f>
        <v>0</v>
      </c>
      <c r="CZ27" s="137" cm="1">
        <f t="array" ref="CZ27">$CU27*_xlfn.XLOOKUP($CR27,$CH$4:$CH$7,_xlfn.XLOOKUP(CZ$3,$CI$3:$CO$3,$CI$4:$CO$7))</f>
        <v>0</v>
      </c>
      <c r="DA27" s="137" cm="1">
        <f t="array" ref="DA27">$CU27*_xlfn.XLOOKUP($CR27,$CH$4:$CH$7,_xlfn.XLOOKUP(DA$3,$CI$3:$CO$3,$CI$4:$CO$7))</f>
        <v>0</v>
      </c>
      <c r="DB27" s="137" cm="1">
        <f t="array" ref="DB27">$CU27*_xlfn.XLOOKUP($CR27,$CH$4:$CH$7,_xlfn.XLOOKUP(DB$3,$CI$3:$CO$3,$CI$4:$CO$7))</f>
        <v>0</v>
      </c>
      <c r="DC27" s="137">
        <f t="shared" si="3"/>
        <v>1548300</v>
      </c>
      <c r="DE27" s="199">
        <f t="shared" si="57"/>
        <v>115</v>
      </c>
      <c r="DF27" s="196"/>
      <c r="DG27" s="137">
        <f>_xlfn.XLOOKUP(DG$7,Case!$I$255:$L$255,Case!$I273:$L273)</f>
        <v>1</v>
      </c>
      <c r="DH27" s="137">
        <f>_xlfn.XLOOKUP(DH$7,Case!$I$255:$L$255,Case!$I273:$L273)</f>
        <v>1</v>
      </c>
      <c r="DI27" s="137">
        <f>_xlfn.XLOOKUP(DI$7,Case!$I$255:$L$255,Case!$I273:$L273)</f>
        <v>1</v>
      </c>
      <c r="DJ27" s="137">
        <f>_xlfn.XLOOKUP(DJ$7,Case!$I$255:$L$255,Case!$I273:$L273)</f>
        <v>1</v>
      </c>
      <c r="DK27" s="137">
        <f>_xlfn.XLOOKUP(DK$7,Case!$I$255:$L$255,Case!$I273:$L273)</f>
        <v>1</v>
      </c>
      <c r="DL27" s="137">
        <f>_xlfn.XLOOKUP(DL$7,Case!$I$255:$L$255,Case!$I273:$L273)</f>
        <v>4</v>
      </c>
      <c r="DM27" s="137">
        <f>_xlfn.XLOOKUP(DM$7,Case!$I$255:$L$255,Case!$I273:$L273)</f>
        <v>4</v>
      </c>
      <c r="DN27" s="137">
        <f>_xlfn.XLOOKUP(DN$7,Case!$I$255:$L$255,Case!$I273:$L273)</f>
        <v>4</v>
      </c>
      <c r="DO27" s="137">
        <f>_xlfn.XLOOKUP(DO$7,Case!$I$255:$L$255,Case!$I273:$L273)</f>
        <v>4</v>
      </c>
      <c r="DP27" s="137">
        <f>_xlfn.XLOOKUP(DP$7,Case!$I$255:$L$255,Case!$I273:$L273)</f>
        <v>4</v>
      </c>
      <c r="DQ27" s="137">
        <f>_xlfn.XLOOKUP(DQ$7,Case!$I$255:$L$255,Case!$I273:$L273)</f>
        <v>4</v>
      </c>
      <c r="DR27" s="137">
        <f>_xlfn.XLOOKUP(DR$7,Case!$I$255:$L$255,Case!$I273:$L273)</f>
        <v>4</v>
      </c>
      <c r="EK27" s="160">
        <f t="shared" si="19"/>
        <v>144</v>
      </c>
      <c r="EL27" s="184" t="s">
        <v>33</v>
      </c>
      <c r="EM27" s="184" t="s">
        <v>33</v>
      </c>
      <c r="EN27" s="185" t="s">
        <v>34</v>
      </c>
      <c r="EO27" s="183" t="s">
        <v>32</v>
      </c>
      <c r="EP27" s="183" t="s">
        <v>32</v>
      </c>
      <c r="EQ27" s="186" t="s">
        <v>35</v>
      </c>
      <c r="ER27" s="186" t="s">
        <v>35</v>
      </c>
      <c r="ES27" s="183" t="s">
        <v>32</v>
      </c>
      <c r="ET27" s="183" t="s">
        <v>32</v>
      </c>
      <c r="EU27" s="186" t="s">
        <v>35</v>
      </c>
      <c r="EV27" s="186" t="s">
        <v>35</v>
      </c>
      <c r="EW27" s="186" t="s">
        <v>35</v>
      </c>
      <c r="EX27" s="186" t="s">
        <v>35</v>
      </c>
      <c r="EY27" s="185" t="s">
        <v>34</v>
      </c>
      <c r="EZ27" s="184" t="s">
        <v>33</v>
      </c>
      <c r="FA27" s="185" t="s">
        <v>34</v>
      </c>
      <c r="FB27" s="183" t="s">
        <v>32</v>
      </c>
      <c r="FC27" s="183" t="s">
        <v>32</v>
      </c>
      <c r="FD27" s="186" t="s">
        <v>35</v>
      </c>
      <c r="FE27" s="186" t="s">
        <v>35</v>
      </c>
      <c r="FF27" s="185" t="s">
        <v>34</v>
      </c>
      <c r="FG27" s="186" t="s">
        <v>35</v>
      </c>
      <c r="FH27" s="184" t="s">
        <v>33</v>
      </c>
      <c r="FI27" s="186" t="s">
        <v>35</v>
      </c>
      <c r="FJ27" s="186" t="s">
        <v>35</v>
      </c>
      <c r="FK27" s="183" t="s">
        <v>32</v>
      </c>
      <c r="FL27" s="186" t="s">
        <v>35</v>
      </c>
      <c r="FM27" s="184" t="s">
        <v>33</v>
      </c>
      <c r="FN27" s="183" t="s">
        <v>32</v>
      </c>
      <c r="FO27" s="186" t="s">
        <v>35</v>
      </c>
      <c r="FP27" s="185" t="s">
        <v>34</v>
      </c>
      <c r="FQ27" s="185" t="s">
        <v>34</v>
      </c>
      <c r="FR27" s="186" t="s">
        <v>35</v>
      </c>
      <c r="FS27" s="184" t="s">
        <v>33</v>
      </c>
      <c r="FT27" s="184" t="s">
        <v>33</v>
      </c>
      <c r="FU27" s="186" t="s">
        <v>35</v>
      </c>
      <c r="FV27" s="184" t="s">
        <v>33</v>
      </c>
      <c r="FW27" s="184" t="s">
        <v>33</v>
      </c>
      <c r="FX27" s="183" t="s">
        <v>32</v>
      </c>
      <c r="FY27" s="186" t="s">
        <v>35</v>
      </c>
      <c r="FZ27" s="185" t="s">
        <v>34</v>
      </c>
      <c r="GA27" s="183" t="s">
        <v>32</v>
      </c>
      <c r="GB27" s="184" t="s">
        <v>33</v>
      </c>
      <c r="GC27" s="184" t="s">
        <v>33</v>
      </c>
      <c r="GD27" s="185" t="s">
        <v>34</v>
      </c>
      <c r="GE27" s="185" t="s">
        <v>34</v>
      </c>
      <c r="GF27" s="186" t="s">
        <v>35</v>
      </c>
      <c r="GG27" s="186" t="s">
        <v>35</v>
      </c>
      <c r="GH27" s="186" t="s">
        <v>35</v>
      </c>
      <c r="GI27" s="186" t="s">
        <v>35</v>
      </c>
      <c r="GK27" s="160">
        <f t="shared" si="20"/>
        <v>144</v>
      </c>
      <c r="GL27" s="137">
        <f>SUMIFS(Case!$N321:$BK321,'草稿-Questions'!$EL27:$GI27,'草稿-Questions'!GL$3)*1000</f>
        <v>40000</v>
      </c>
      <c r="GM27" s="137">
        <f>SUMIFS(Case!$N321:$BK321,'草稿-Questions'!$EL27:$GI27,'草稿-Questions'!GM$3)*1000</f>
        <v>37000</v>
      </c>
      <c r="GN27" s="137">
        <f>SUMIFS(Case!$N321:$BK321,'草稿-Questions'!$EL27:$GI27,'草稿-Questions'!GN$3)*1000</f>
        <v>35000</v>
      </c>
      <c r="GO27" s="137">
        <f>SUMIFS(Case!$N321:$BK321,'草稿-Questions'!$EL27:$GI27,'草稿-Questions'!GO$3)*1000</f>
        <v>90000</v>
      </c>
      <c r="GQ27" s="160">
        <f t="shared" si="21"/>
        <v>144</v>
      </c>
      <c r="GR27" s="137">
        <f t="shared" ref="GR27:GX27" si="91">SUMPRODUCT($GL60:$GO60,_xlfn.XLOOKUP(GR$3,$GK$70:$GK$76,$GL$70:$GO$76))</f>
        <v>18072500</v>
      </c>
      <c r="GS27" s="137">
        <f t="shared" si="91"/>
        <v>5841000</v>
      </c>
      <c r="GT27" s="137">
        <f t="shared" si="91"/>
        <v>5130000</v>
      </c>
      <c r="GU27" s="137">
        <f t="shared" si="91"/>
        <v>12491250</v>
      </c>
      <c r="GV27" s="137">
        <f t="shared" si="91"/>
        <v>0</v>
      </c>
      <c r="GW27" s="137">
        <f t="shared" si="91"/>
        <v>0</v>
      </c>
      <c r="GX27" s="137">
        <f t="shared" si="91"/>
        <v>0</v>
      </c>
      <c r="GZ27" s="160">
        <f t="shared" si="23"/>
        <v>144</v>
      </c>
      <c r="HA27" s="137">
        <f t="shared" si="24"/>
        <v>225</v>
      </c>
      <c r="HB27" s="137">
        <f t="shared" si="25"/>
        <v>3</v>
      </c>
    </row>
    <row r="28" spans="1:210" ht="15" customHeight="1" thickBot="1">
      <c r="S28" s="141" t="s">
        <v>11</v>
      </c>
      <c r="T28" s="177">
        <v>4500</v>
      </c>
      <c r="U28" s="178">
        <v>15000</v>
      </c>
      <c r="V28" s="179">
        <v>180000</v>
      </c>
      <c r="W28" s="180">
        <v>1000000</v>
      </c>
      <c r="X28" s="181">
        <v>4000000</v>
      </c>
      <c r="Z28" s="157">
        <f t="shared" ref="Z28:Z46" si="92">Z27+1</f>
        <v>42</v>
      </c>
      <c r="AA28" s="137" cm="1">
        <f t="array" ref="AA28">_xlfn.XLOOKUP(Case!$G144,'Add-In Output 整理'!$A$2:$A$422,_xlfn.XLOOKUP('草稿-Questions'!AA$26,'Add-In Output 整理'!$B$1:$H$1,'Add-In Output 整理'!$B$2:$H$422))</f>
        <v>4.1900000000000004</v>
      </c>
      <c r="AB28" s="137" cm="1">
        <f t="array" ref="AB28">_xlfn.XLOOKUP(Case!$G144,'Add-In Output 整理'!$A$2:$A$422,_xlfn.XLOOKUP('草稿-Questions'!AB$26,'Add-In Output 整理'!$B$1:$H$1,'Add-In Output 整理'!$B$2:$H$422))</f>
        <v>10.19</v>
      </c>
      <c r="AC28" s="137" cm="1">
        <f t="array" ref="AC28">_xlfn.XLOOKUP(Case!$G144,'Add-In Output 整理'!$A$2:$A$422,_xlfn.XLOOKUP('草稿-Questions'!AC$26,'Add-In Output 整理'!$B$1:$H$1,'Add-In Output 整理'!$B$2:$H$422))</f>
        <v>52.54</v>
      </c>
      <c r="AD28" s="137" cm="1">
        <f t="array" ref="AD28">_xlfn.XLOOKUP(Case!$G144,'Add-In Output 整理'!$A$2:$A$422,_xlfn.XLOOKUP('草稿-Questions'!AD$26,'Add-In Output 整理'!$B$1:$H$1,'Add-In Output 整理'!$B$2:$H$422))</f>
        <v>460</v>
      </c>
      <c r="AE28" s="137" cm="1">
        <f t="array" ref="AE28">_xlfn.XLOOKUP(Case!$G144,'Add-In Output 整理'!$A$2:$A$422,_xlfn.XLOOKUP('草稿-Questions'!AE$26,'Add-In Output 整理'!$B$1:$H$1,'Add-In Output 整理'!$B$2:$H$422))</f>
        <v>1100</v>
      </c>
      <c r="AF28" s="137" cm="1">
        <f t="array" ref="AF28">_xlfn.XLOOKUP(Case!$G144,'Add-In Output 整理'!$A$2:$A$422,_xlfn.XLOOKUP('草稿-Questions'!AF$26,'Add-In Output 整理'!$B$1:$H$1,'Add-In Output 整理'!$B$2:$H$422))</f>
        <v>1884</v>
      </c>
      <c r="AG28" s="137" cm="1">
        <f t="array" ref="AG28">_xlfn.XLOOKUP(Case!$G144,'Add-In Output 整理'!$A$2:$A$422,_xlfn.XLOOKUP('草稿-Questions'!AG$26,'Add-In Output 整理'!$B$1:$H$1,'Add-In Output 整理'!$B$2:$H$422))</f>
        <v>5199</v>
      </c>
      <c r="AT28" s="160">
        <f t="shared" ref="AT28:AT46" si="93">AT27+1</f>
        <v>82</v>
      </c>
      <c r="AU28" s="137">
        <f>_xlfn.XLOOKUP(Case!N216,'Asteroid 整理'!$R$3:$R$137,'Asteroid 整理'!$X$3:$X$137)</f>
        <v>600</v>
      </c>
      <c r="AV28" s="137">
        <f>_xlfn.XLOOKUP(Case!O216,'Asteroid 整理'!$R$3:$R$137,'Asteroid 整理'!$X$3:$X$137)</f>
        <v>1200</v>
      </c>
      <c r="AW28" s="137">
        <f>_xlfn.XLOOKUP(Case!P216,'Asteroid 整理'!$R$3:$R$137,'Asteroid 整理'!$X$3:$X$137)</f>
        <v>750</v>
      </c>
      <c r="AX28" s="137">
        <f>_xlfn.XLOOKUP(Case!Q216,'Asteroid 整理'!$R$3:$R$137,'Asteroid 整理'!$X$3:$X$137)</f>
        <v>400</v>
      </c>
      <c r="AY28" s="137">
        <f>_xlfn.XLOOKUP(Case!R216,'Asteroid 整理'!$R$3:$R$137,'Asteroid 整理'!$X$3:$X$137)</f>
        <v>2400</v>
      </c>
      <c r="AZ28" s="137">
        <f>_xlfn.XLOOKUP(Case!S216,'Asteroid 整理'!$R$3:$R$137,'Asteroid 整理'!$X$3:$X$137)</f>
        <v>300</v>
      </c>
      <c r="BA28" s="137">
        <f>_xlfn.XLOOKUP(Case!T216,'Asteroid 整理'!$R$3:$R$137,'Asteroid 整理'!$X$3:$X$137)</f>
        <v>150</v>
      </c>
      <c r="BB28" s="137">
        <f>_xlfn.XLOOKUP(Case!U216,'Asteroid 整理'!$R$3:$R$137,'Asteroid 整理'!$X$3:$X$137)</f>
        <v>4800</v>
      </c>
      <c r="BC28" s="137">
        <f>_xlfn.XLOOKUP(Case!V216,'Asteroid 整理'!$R$3:$R$137,'Asteroid 整理'!$X$3:$X$137)</f>
        <v>450</v>
      </c>
      <c r="BD28" s="137">
        <f>_xlfn.XLOOKUP(Case!W216,'Asteroid 整理'!$R$3:$R$137,'Asteroid 整理'!$X$3:$X$137)</f>
        <v>2400</v>
      </c>
      <c r="BF28" s="160">
        <f t="shared" ref="BF28" si="94">BF27+1</f>
        <v>82</v>
      </c>
      <c r="BG28" s="137">
        <f>AU28*_xlfn.XLOOKUP(AU51,'Asteroid 整理'!$A$11:$A$16,'Asteroid 整理'!$B$11:$B$16)</f>
        <v>450</v>
      </c>
      <c r="BH28" s="137">
        <f>AV28*_xlfn.XLOOKUP(AV51,'Asteroid 整理'!$A$11:$A$16,'Asteroid 整理'!$B$11:$B$16)</f>
        <v>1080</v>
      </c>
      <c r="BI28" s="137">
        <f>AW28*_xlfn.XLOOKUP(AW51,'Asteroid 整理'!$A$11:$A$16,'Asteroid 整理'!$B$11:$B$16)</f>
        <v>562.5</v>
      </c>
      <c r="BJ28" s="137">
        <f>AX28*_xlfn.XLOOKUP(AX51,'Asteroid 整理'!$A$11:$A$16,'Asteroid 整理'!$B$11:$B$16)</f>
        <v>380</v>
      </c>
      <c r="BK28" s="137">
        <f>AY28*_xlfn.XLOOKUP(AY51,'Asteroid 整理'!$A$11:$A$16,'Asteroid 整理'!$B$11:$B$16)</f>
        <v>2160</v>
      </c>
      <c r="BL28" s="137">
        <f>AZ28*_xlfn.XLOOKUP(AZ51,'Asteroid 整理'!$A$11:$A$16,'Asteroid 整理'!$B$11:$B$16)</f>
        <v>285</v>
      </c>
      <c r="BM28" s="137">
        <f>BA28*_xlfn.XLOOKUP(BA51,'Asteroid 整理'!$A$11:$A$16,'Asteroid 整理'!$B$11:$B$16)</f>
        <v>112.5</v>
      </c>
      <c r="BN28" s="137">
        <f>BB28*_xlfn.XLOOKUP(BB51,'Asteroid 整理'!$A$11:$A$16,'Asteroid 整理'!$B$11:$B$16)</f>
        <v>4320</v>
      </c>
      <c r="BO28" s="137">
        <f>BC28*_xlfn.XLOOKUP(BC51,'Asteroid 整理'!$A$11:$A$16,'Asteroid 整理'!$B$11:$B$16)</f>
        <v>337.5</v>
      </c>
      <c r="BP28" s="137">
        <f>BD28*_xlfn.XLOOKUP(BD51,'Asteroid 整理'!$A$11:$A$16,'Asteroid 整理'!$B$11:$B$16)</f>
        <v>2280</v>
      </c>
      <c r="BQ28" s="137">
        <f t="shared" ref="BQ28:BQ46" si="95">SUM(BG28:BP28)</f>
        <v>11967.5</v>
      </c>
      <c r="BS28" s="141" t="s">
        <v>11</v>
      </c>
      <c r="BT28" s="161">
        <v>0</v>
      </c>
      <c r="BU28" s="163">
        <v>600</v>
      </c>
      <c r="BV28" s="165">
        <v>150</v>
      </c>
      <c r="BW28" s="167">
        <v>0</v>
      </c>
      <c r="DE28" s="199">
        <f t="shared" si="57"/>
        <v>116</v>
      </c>
      <c r="DF28" s="196"/>
      <c r="DG28" s="137">
        <f>_xlfn.XLOOKUP(DG$7,Case!$I$255:$L$255,Case!$I274:$L274)</f>
        <v>2</v>
      </c>
      <c r="DH28" s="137">
        <f>_xlfn.XLOOKUP(DH$7,Case!$I$255:$L$255,Case!$I274:$L274)</f>
        <v>2</v>
      </c>
      <c r="DI28" s="137">
        <f>_xlfn.XLOOKUP(DI$7,Case!$I$255:$L$255,Case!$I274:$L274)</f>
        <v>2</v>
      </c>
      <c r="DJ28" s="137">
        <f>_xlfn.XLOOKUP(DJ$7,Case!$I$255:$L$255,Case!$I274:$L274)</f>
        <v>2</v>
      </c>
      <c r="DK28" s="137">
        <f>_xlfn.XLOOKUP(DK$7,Case!$I$255:$L$255,Case!$I274:$L274)</f>
        <v>2</v>
      </c>
      <c r="DL28" s="137">
        <f>_xlfn.XLOOKUP(DL$7,Case!$I$255:$L$255,Case!$I274:$L274)</f>
        <v>5</v>
      </c>
      <c r="DM28" s="137">
        <f>_xlfn.XLOOKUP(DM$7,Case!$I$255:$L$255,Case!$I274:$L274)</f>
        <v>5</v>
      </c>
      <c r="DN28" s="137">
        <f>_xlfn.XLOOKUP(DN$7,Case!$I$255:$L$255,Case!$I274:$L274)</f>
        <v>5</v>
      </c>
      <c r="DO28" s="137">
        <f>_xlfn.XLOOKUP(DO$7,Case!$I$255:$L$255,Case!$I274:$L274)</f>
        <v>5</v>
      </c>
      <c r="DP28" s="137">
        <f>_xlfn.XLOOKUP(DP$7,Case!$I$255:$L$255,Case!$I274:$L274)</f>
        <v>5</v>
      </c>
      <c r="DQ28" s="137">
        <f>_xlfn.XLOOKUP(DQ$7,Case!$I$255:$L$255,Case!$I274:$L274)</f>
        <v>5</v>
      </c>
      <c r="DR28" s="137">
        <f>_xlfn.XLOOKUP(DR$7,Case!$I$255:$L$255,Case!$I274:$L274)</f>
        <v>5</v>
      </c>
      <c r="EK28" s="160">
        <f t="shared" si="19"/>
        <v>145</v>
      </c>
      <c r="EL28" s="184" t="s">
        <v>33</v>
      </c>
      <c r="EM28" s="183" t="s">
        <v>32</v>
      </c>
      <c r="EN28" s="183" t="s">
        <v>32</v>
      </c>
      <c r="EO28" s="185" t="s">
        <v>34</v>
      </c>
      <c r="EP28" s="183" t="s">
        <v>32</v>
      </c>
      <c r="EQ28" s="184" t="s">
        <v>33</v>
      </c>
      <c r="ER28" s="186" t="s">
        <v>35</v>
      </c>
      <c r="ES28" s="183" t="s">
        <v>32</v>
      </c>
      <c r="ET28" s="183" t="s">
        <v>32</v>
      </c>
      <c r="EU28" s="183" t="s">
        <v>32</v>
      </c>
      <c r="EV28" s="184" t="s">
        <v>33</v>
      </c>
      <c r="EW28" s="185" t="s">
        <v>34</v>
      </c>
      <c r="EX28" s="186" t="s">
        <v>35</v>
      </c>
      <c r="EY28" s="183" t="s">
        <v>32</v>
      </c>
      <c r="EZ28" s="184" t="s">
        <v>33</v>
      </c>
      <c r="FA28" s="184" t="s">
        <v>33</v>
      </c>
      <c r="FB28" s="184" t="s">
        <v>33</v>
      </c>
      <c r="FC28" s="184" t="s">
        <v>33</v>
      </c>
      <c r="FD28" s="185" t="s">
        <v>34</v>
      </c>
      <c r="FE28" s="184" t="s">
        <v>33</v>
      </c>
      <c r="FF28" s="185" t="s">
        <v>34</v>
      </c>
      <c r="FG28" s="186" t="s">
        <v>35</v>
      </c>
      <c r="FH28" s="185" t="s">
        <v>34</v>
      </c>
      <c r="FI28" s="184" t="s">
        <v>33</v>
      </c>
      <c r="FJ28" s="185" t="s">
        <v>34</v>
      </c>
      <c r="FK28" s="185" t="s">
        <v>34</v>
      </c>
      <c r="FL28" s="183" t="s">
        <v>32</v>
      </c>
      <c r="FM28" s="184" t="s">
        <v>33</v>
      </c>
      <c r="FN28" s="183" t="s">
        <v>32</v>
      </c>
      <c r="FO28" s="186" t="s">
        <v>35</v>
      </c>
      <c r="FP28" s="185" t="s">
        <v>34</v>
      </c>
      <c r="FQ28" s="186" t="s">
        <v>35</v>
      </c>
      <c r="FR28" s="185" t="s">
        <v>34</v>
      </c>
      <c r="FS28" s="184" t="s">
        <v>33</v>
      </c>
      <c r="FT28" s="184" t="s">
        <v>33</v>
      </c>
      <c r="FU28" s="185" t="s">
        <v>34</v>
      </c>
      <c r="FV28" s="186" t="s">
        <v>35</v>
      </c>
      <c r="FW28" s="183" t="s">
        <v>32</v>
      </c>
      <c r="FX28" s="186" t="s">
        <v>35</v>
      </c>
      <c r="FY28" s="185" t="s">
        <v>34</v>
      </c>
      <c r="FZ28" s="183" t="s">
        <v>32</v>
      </c>
      <c r="GA28" s="184" t="s">
        <v>33</v>
      </c>
      <c r="GB28" s="184" t="s">
        <v>33</v>
      </c>
      <c r="GC28" s="184" t="s">
        <v>33</v>
      </c>
      <c r="GD28" s="185" t="s">
        <v>34</v>
      </c>
      <c r="GE28" s="183" t="s">
        <v>32</v>
      </c>
      <c r="GF28" s="185" t="s">
        <v>34</v>
      </c>
      <c r="GG28" s="183" t="s">
        <v>32</v>
      </c>
      <c r="GH28" s="185" t="s">
        <v>34</v>
      </c>
      <c r="GI28" s="184" t="s">
        <v>33</v>
      </c>
      <c r="GK28" s="160">
        <f t="shared" si="20"/>
        <v>145</v>
      </c>
      <c r="GL28" s="137">
        <f>SUMIFS(Case!$N322:$BK322,'草稿-Questions'!$EL28:$GI28,'草稿-Questions'!GL$3)*1000</f>
        <v>62000</v>
      </c>
      <c r="GM28" s="137">
        <f>SUMIFS(Case!$N322:$BK322,'草稿-Questions'!$EL28:$GI28,'草稿-Questions'!GM$3)*1000</f>
        <v>44000</v>
      </c>
      <c r="GN28" s="137">
        <f>SUMIFS(Case!$N322:$BK322,'草稿-Questions'!$EL28:$GI28,'草稿-Questions'!GN$3)*1000</f>
        <v>75000</v>
      </c>
      <c r="GO28" s="137">
        <f>SUMIFS(Case!$N322:$BK322,'草稿-Questions'!$EL28:$GI28,'草稿-Questions'!GO$3)*1000</f>
        <v>30000</v>
      </c>
      <c r="GQ28" s="160">
        <f t="shared" si="21"/>
        <v>145</v>
      </c>
      <c r="GR28" s="137">
        <f t="shared" ref="GR28:GX28" si="96">SUMPRODUCT($GL61:$GO61,_xlfn.XLOOKUP(GR$3,$GK$70:$GK$76,$GL$70:$GO$76))</f>
        <v>28840000</v>
      </c>
      <c r="GS28" s="137">
        <f t="shared" si="96"/>
        <v>8230500</v>
      </c>
      <c r="GT28" s="137">
        <f t="shared" si="96"/>
        <v>1440000</v>
      </c>
      <c r="GU28" s="137">
        <f t="shared" si="96"/>
        <v>7098750</v>
      </c>
      <c r="GV28" s="137">
        <f t="shared" si="96"/>
        <v>0</v>
      </c>
      <c r="GW28" s="137">
        <f t="shared" si="96"/>
        <v>0</v>
      </c>
      <c r="GX28" s="137">
        <f t="shared" si="96"/>
        <v>0</v>
      </c>
      <c r="GZ28" s="160">
        <f t="shared" si="23"/>
        <v>145</v>
      </c>
      <c r="HA28" s="137">
        <f t="shared" si="24"/>
        <v>288</v>
      </c>
      <c r="HB28" s="137">
        <f t="shared" si="25"/>
        <v>0</v>
      </c>
    </row>
    <row r="29" spans="1:210" ht="16.5" thickBot="1">
      <c r="S29" s="141" t="s">
        <v>12</v>
      </c>
      <c r="T29" s="177">
        <v>1875</v>
      </c>
      <c r="U29" s="178">
        <v>5000</v>
      </c>
      <c r="V29" s="179">
        <v>36000</v>
      </c>
      <c r="W29" s="180">
        <v>180000</v>
      </c>
      <c r="X29" s="181">
        <v>600000</v>
      </c>
      <c r="Z29" s="157">
        <f t="shared" si="92"/>
        <v>43</v>
      </c>
      <c r="AA29" s="137" cm="1">
        <f t="array" ref="AA29">_xlfn.XLOOKUP(Case!$G145,'Add-In Output 整理'!$A$2:$A$422,_xlfn.XLOOKUP('草稿-Questions'!AA$26,'Add-In Output 整理'!$B$1:$H$1,'Add-In Output 整理'!$B$2:$H$422))</f>
        <v>4.29</v>
      </c>
      <c r="AB29" s="137" cm="1">
        <f t="array" ref="AB29">_xlfn.XLOOKUP(Case!$G145,'Add-In Output 整理'!$A$2:$A$422,_xlfn.XLOOKUP('草稿-Questions'!AB$26,'Add-In Output 整理'!$B$1:$H$1,'Add-In Output 整理'!$B$2:$H$422))</f>
        <v>11.26</v>
      </c>
      <c r="AC29" s="137" cm="1">
        <f t="array" ref="AC29">_xlfn.XLOOKUP(Case!$G145,'Add-In Output 整理'!$A$2:$A$422,_xlfn.XLOOKUP('草稿-Questions'!AC$26,'Add-In Output 整理'!$B$1:$H$1,'Add-In Output 整理'!$B$2:$H$422))</f>
        <v>50.71</v>
      </c>
      <c r="AD29" s="137" cm="1">
        <f t="array" ref="AD29">_xlfn.XLOOKUP(Case!$G145,'Add-In Output 整理'!$A$2:$A$422,_xlfn.XLOOKUP('草稿-Questions'!AD$26,'Add-In Output 整理'!$B$1:$H$1,'Add-In Output 整理'!$B$2:$H$422))</f>
        <v>504</v>
      </c>
      <c r="AE29" s="137" cm="1">
        <f t="array" ref="AE29">_xlfn.XLOOKUP(Case!$G145,'Add-In Output 整理'!$A$2:$A$422,_xlfn.XLOOKUP('草稿-Questions'!AE$26,'Add-In Output 整理'!$B$1:$H$1,'Add-In Output 整理'!$B$2:$H$422))</f>
        <v>999.2</v>
      </c>
      <c r="AF29" s="137" cm="1">
        <f t="array" ref="AF29">_xlfn.XLOOKUP(Case!$G145,'Add-In Output 整理'!$A$2:$A$422,_xlfn.XLOOKUP('草稿-Questions'!AF$26,'Add-In Output 整理'!$B$1:$H$1,'Add-In Output 整理'!$B$2:$H$422))</f>
        <v>2221</v>
      </c>
      <c r="AG29" s="137" cm="1">
        <f t="array" ref="AG29">_xlfn.XLOOKUP(Case!$G145,'Add-In Output 整理'!$A$2:$A$422,_xlfn.XLOOKUP('草稿-Questions'!AG$26,'Add-In Output 整理'!$B$1:$H$1,'Add-In Output 整理'!$B$2:$H$422))</f>
        <v>5680</v>
      </c>
      <c r="AT29" s="160">
        <f t="shared" si="93"/>
        <v>83</v>
      </c>
      <c r="AU29" s="137">
        <f>_xlfn.XLOOKUP(Case!N217,'Asteroid 整理'!$R$3:$R$137,'Asteroid 整理'!$X$3:$X$137)</f>
        <v>300</v>
      </c>
      <c r="AV29" s="137">
        <f>_xlfn.XLOOKUP(Case!O217,'Asteroid 整理'!$R$3:$R$137,'Asteroid 整理'!$X$3:$X$137)</f>
        <v>400</v>
      </c>
      <c r="AW29" s="137">
        <f>_xlfn.XLOOKUP(Case!P217,'Asteroid 整理'!$R$3:$R$137,'Asteroid 整理'!$X$3:$X$137)</f>
        <v>750</v>
      </c>
      <c r="AX29" s="137">
        <f>_xlfn.XLOOKUP(Case!Q217,'Asteroid 整理'!$R$3:$R$137,'Asteroid 整理'!$X$3:$X$137)</f>
        <v>600</v>
      </c>
      <c r="AY29" s="137">
        <f>_xlfn.XLOOKUP(Case!R217,'Asteroid 整理'!$R$3:$R$137,'Asteroid 整理'!$X$3:$X$137)</f>
        <v>1200</v>
      </c>
      <c r="AZ29" s="137">
        <f>_xlfn.XLOOKUP(Case!S217,'Asteroid 整理'!$R$3:$R$137,'Asteroid 整理'!$X$3:$X$137)</f>
        <v>4800</v>
      </c>
      <c r="BA29" s="137">
        <f>_xlfn.XLOOKUP(Case!T217,'Asteroid 整理'!$R$3:$R$137,'Asteroid 整理'!$X$3:$X$137)</f>
        <v>900</v>
      </c>
      <c r="BB29" s="137">
        <f>_xlfn.XLOOKUP(Case!U217,'Asteroid 整理'!$R$3:$R$137,'Asteroid 整理'!$X$3:$X$137)</f>
        <v>8400</v>
      </c>
      <c r="BC29" s="137">
        <f>_xlfn.XLOOKUP(Case!V217,'Asteroid 整理'!$R$3:$R$137,'Asteroid 整理'!$X$3:$X$137)</f>
        <v>6000</v>
      </c>
      <c r="BD29" s="137">
        <f>_xlfn.XLOOKUP(Case!W217,'Asteroid 整理'!$R$3:$R$137,'Asteroid 整理'!$X$3:$X$137)</f>
        <v>100</v>
      </c>
      <c r="BF29" s="160">
        <f t="shared" ref="BF29" si="97">BF28+1</f>
        <v>83</v>
      </c>
      <c r="BG29" s="137">
        <f>AU29*_xlfn.XLOOKUP(AU52,'Asteroid 整理'!$A$11:$A$16,'Asteroid 整理'!$B$11:$B$16)</f>
        <v>240</v>
      </c>
      <c r="BH29" s="137">
        <f>AV29*_xlfn.XLOOKUP(AV52,'Asteroid 整理'!$A$11:$A$16,'Asteroid 整理'!$B$11:$B$16)</f>
        <v>400</v>
      </c>
      <c r="BI29" s="137">
        <f>AW29*_xlfn.XLOOKUP(AW52,'Asteroid 整理'!$A$11:$A$16,'Asteroid 整理'!$B$11:$B$16)</f>
        <v>600</v>
      </c>
      <c r="BJ29" s="137">
        <f>AX29*_xlfn.XLOOKUP(AX52,'Asteroid 整理'!$A$11:$A$16,'Asteroid 整理'!$B$11:$B$16)</f>
        <v>600</v>
      </c>
      <c r="BK29" s="137">
        <f>AY29*_xlfn.XLOOKUP(AY52,'Asteroid 整理'!$A$11:$A$16,'Asteroid 整理'!$B$11:$B$16)</f>
        <v>1020</v>
      </c>
      <c r="BL29" s="137">
        <f>AZ29*_xlfn.XLOOKUP(AZ52,'Asteroid 整理'!$A$11:$A$16,'Asteroid 整理'!$B$11:$B$16)</f>
        <v>3600</v>
      </c>
      <c r="BM29" s="137">
        <f>BA29*_xlfn.XLOOKUP(BA52,'Asteroid 整理'!$A$11:$A$16,'Asteroid 整理'!$B$11:$B$16)</f>
        <v>720</v>
      </c>
      <c r="BN29" s="137">
        <f>BB29*_xlfn.XLOOKUP(BB52,'Asteroid 整理'!$A$11:$A$16,'Asteroid 整理'!$B$11:$B$16)</f>
        <v>6300</v>
      </c>
      <c r="BO29" s="137">
        <f>BC29*_xlfn.XLOOKUP(BC52,'Asteroid 整理'!$A$11:$A$16,'Asteroid 整理'!$B$11:$B$16)</f>
        <v>4500</v>
      </c>
      <c r="BP29" s="137">
        <f>BD29*_xlfn.XLOOKUP(BD52,'Asteroid 整理'!$A$11:$A$16,'Asteroid 整理'!$B$11:$B$16)</f>
        <v>100</v>
      </c>
      <c r="BQ29" s="137">
        <f t="shared" si="95"/>
        <v>18080</v>
      </c>
      <c r="BS29" s="141" t="s">
        <v>12</v>
      </c>
      <c r="BT29" s="161">
        <v>0</v>
      </c>
      <c r="BU29" s="163">
        <v>0</v>
      </c>
      <c r="BV29" s="165">
        <v>0</v>
      </c>
      <c r="BW29" s="167">
        <v>50</v>
      </c>
      <c r="DE29" s="199">
        <f t="shared" si="57"/>
        <v>117</v>
      </c>
      <c r="DF29" s="196"/>
      <c r="DG29" s="137">
        <f>_xlfn.XLOOKUP(DG$7,Case!$I$255:$L$255,Case!$I275:$L275)</f>
        <v>5</v>
      </c>
      <c r="DH29" s="137">
        <f>_xlfn.XLOOKUP(DH$7,Case!$I$255:$L$255,Case!$I275:$L275)</f>
        <v>5</v>
      </c>
      <c r="DI29" s="137">
        <f>_xlfn.XLOOKUP(DI$7,Case!$I$255:$L$255,Case!$I275:$L275)</f>
        <v>5</v>
      </c>
      <c r="DJ29" s="137">
        <f>_xlfn.XLOOKUP(DJ$7,Case!$I$255:$L$255,Case!$I275:$L275)</f>
        <v>5</v>
      </c>
      <c r="DK29" s="137">
        <f>_xlfn.XLOOKUP(DK$7,Case!$I$255:$L$255,Case!$I275:$L275)</f>
        <v>5</v>
      </c>
      <c r="DL29" s="137">
        <f>_xlfn.XLOOKUP(DL$7,Case!$I$255:$L$255,Case!$I275:$L275)</f>
        <v>1</v>
      </c>
      <c r="DM29" s="137">
        <f>_xlfn.XLOOKUP(DM$7,Case!$I$255:$L$255,Case!$I275:$L275)</f>
        <v>1</v>
      </c>
      <c r="DN29" s="137">
        <f>_xlfn.XLOOKUP(DN$7,Case!$I$255:$L$255,Case!$I275:$L275)</f>
        <v>1</v>
      </c>
      <c r="DO29" s="137">
        <f>_xlfn.XLOOKUP(DO$7,Case!$I$255:$L$255,Case!$I275:$L275)</f>
        <v>1</v>
      </c>
      <c r="DP29" s="137">
        <f>_xlfn.XLOOKUP(DP$7,Case!$I$255:$L$255,Case!$I275:$L275)</f>
        <v>1</v>
      </c>
      <c r="DQ29" s="137">
        <f>_xlfn.XLOOKUP(DQ$7,Case!$I$255:$L$255,Case!$I275:$L275)</f>
        <v>1</v>
      </c>
      <c r="DR29" s="137">
        <f>_xlfn.XLOOKUP(DR$7,Case!$I$255:$L$255,Case!$I275:$L275)</f>
        <v>1</v>
      </c>
      <c r="EK29" s="160">
        <f t="shared" si="19"/>
        <v>146</v>
      </c>
      <c r="EL29" s="186" t="s">
        <v>35</v>
      </c>
      <c r="EM29" s="186" t="s">
        <v>35</v>
      </c>
      <c r="EN29" s="185" t="s">
        <v>34</v>
      </c>
      <c r="EO29" s="185" t="s">
        <v>34</v>
      </c>
      <c r="EP29" s="184" t="s">
        <v>33</v>
      </c>
      <c r="EQ29" s="186" t="s">
        <v>35</v>
      </c>
      <c r="ER29" s="186" t="s">
        <v>35</v>
      </c>
      <c r="ES29" s="185" t="s">
        <v>34</v>
      </c>
      <c r="ET29" s="186" t="s">
        <v>35</v>
      </c>
      <c r="EU29" s="186" t="s">
        <v>35</v>
      </c>
      <c r="EV29" s="186" t="s">
        <v>35</v>
      </c>
      <c r="EW29" s="186" t="s">
        <v>35</v>
      </c>
      <c r="EX29" s="186" t="s">
        <v>35</v>
      </c>
      <c r="EY29" s="184" t="s">
        <v>33</v>
      </c>
      <c r="EZ29" s="183" t="s">
        <v>32</v>
      </c>
      <c r="FA29" s="185" t="s">
        <v>34</v>
      </c>
      <c r="FB29" s="186" t="s">
        <v>35</v>
      </c>
      <c r="FC29" s="184" t="s">
        <v>33</v>
      </c>
      <c r="FD29" s="184" t="s">
        <v>33</v>
      </c>
      <c r="FE29" s="185" t="s">
        <v>34</v>
      </c>
      <c r="FF29" s="186" t="s">
        <v>35</v>
      </c>
      <c r="FG29" s="185" t="s">
        <v>34</v>
      </c>
      <c r="FH29" s="183" t="s">
        <v>32</v>
      </c>
      <c r="FI29" s="186" t="s">
        <v>35</v>
      </c>
      <c r="FJ29" s="183" t="s">
        <v>32</v>
      </c>
      <c r="FK29" s="185" t="s">
        <v>34</v>
      </c>
      <c r="FL29" s="186" t="s">
        <v>35</v>
      </c>
      <c r="FM29" s="183" t="s">
        <v>32</v>
      </c>
      <c r="FN29" s="186" t="s">
        <v>35</v>
      </c>
      <c r="FO29" s="185" t="s">
        <v>34</v>
      </c>
      <c r="FP29" s="183" t="s">
        <v>32</v>
      </c>
      <c r="FQ29" s="185" t="s">
        <v>34</v>
      </c>
      <c r="FR29" s="184" t="s">
        <v>33</v>
      </c>
      <c r="FS29" s="186" t="s">
        <v>35</v>
      </c>
      <c r="FT29" s="185" t="s">
        <v>34</v>
      </c>
      <c r="FU29" s="184" t="s">
        <v>33</v>
      </c>
      <c r="FV29" s="183" t="s">
        <v>32</v>
      </c>
      <c r="FW29" s="183" t="s">
        <v>32</v>
      </c>
      <c r="FX29" s="184" t="s">
        <v>33</v>
      </c>
      <c r="FY29" s="184" t="s">
        <v>33</v>
      </c>
      <c r="FZ29" s="186" t="s">
        <v>35</v>
      </c>
      <c r="GA29" s="185" t="s">
        <v>34</v>
      </c>
      <c r="GB29" s="183" t="s">
        <v>32</v>
      </c>
      <c r="GC29" s="186" t="s">
        <v>35</v>
      </c>
      <c r="GD29" s="184" t="s">
        <v>33</v>
      </c>
      <c r="GE29" s="185" t="s">
        <v>34</v>
      </c>
      <c r="GF29" s="186" t="s">
        <v>35</v>
      </c>
      <c r="GG29" s="185" t="s">
        <v>34</v>
      </c>
      <c r="GH29" s="186" t="s">
        <v>35</v>
      </c>
      <c r="GI29" s="185" t="s">
        <v>34</v>
      </c>
      <c r="GK29" s="160">
        <f t="shared" si="20"/>
        <v>146</v>
      </c>
      <c r="GL29" s="137">
        <f>SUMIFS(Case!$N323:$BK323,'草稿-Questions'!$EL29:$GI29,'草稿-Questions'!GL$3)*1000</f>
        <v>29000</v>
      </c>
      <c r="GM29" s="137">
        <f>SUMIFS(Case!$N323:$BK323,'草稿-Questions'!$EL29:$GI29,'草稿-Questions'!GM$3)*1000</f>
        <v>29000</v>
      </c>
      <c r="GN29" s="137">
        <f>SUMIFS(Case!$N323:$BK323,'草稿-Questions'!$EL29:$GI29,'草稿-Questions'!GN$3)*1000</f>
        <v>63000</v>
      </c>
      <c r="GO29" s="137">
        <f>SUMIFS(Case!$N323:$BK323,'草稿-Questions'!$EL29:$GI29,'草稿-Questions'!GO$3)*1000</f>
        <v>79000</v>
      </c>
      <c r="GQ29" s="160">
        <f t="shared" si="21"/>
        <v>146</v>
      </c>
      <c r="GR29" s="137">
        <f t="shared" ref="GR29:GX29" si="98">SUMPRODUCT($GL62:$GO62,_xlfn.XLOOKUP(GR$3,$GK$70:$GK$76,$GL$70:$GO$76))</f>
        <v>12542500</v>
      </c>
      <c r="GS29" s="137">
        <f t="shared" si="98"/>
        <v>7060500</v>
      </c>
      <c r="GT29" s="137">
        <f t="shared" si="98"/>
        <v>3555000</v>
      </c>
      <c r="GU29" s="137">
        <f t="shared" si="98"/>
        <v>11362500</v>
      </c>
      <c r="GV29" s="137">
        <f t="shared" si="98"/>
        <v>0</v>
      </c>
      <c r="GW29" s="137">
        <f t="shared" si="98"/>
        <v>0</v>
      </c>
      <c r="GX29" s="137">
        <f t="shared" si="98"/>
        <v>0</v>
      </c>
      <c r="GZ29" s="160">
        <f t="shared" si="23"/>
        <v>146</v>
      </c>
      <c r="HA29" s="137">
        <f t="shared" si="24"/>
        <v>156</v>
      </c>
      <c r="HB29" s="137">
        <f t="shared" si="25"/>
        <v>2</v>
      </c>
    </row>
    <row r="30" spans="1:210" ht="15" customHeight="1" thickBot="1">
      <c r="S30" s="141" t="s">
        <v>13</v>
      </c>
      <c r="T30" s="177">
        <v>375</v>
      </c>
      <c r="U30" s="178">
        <v>1000</v>
      </c>
      <c r="V30" s="179">
        <v>10000</v>
      </c>
      <c r="W30" s="180">
        <v>20000</v>
      </c>
      <c r="X30" s="181">
        <v>400000</v>
      </c>
      <c r="Z30" s="157">
        <f t="shared" si="92"/>
        <v>44</v>
      </c>
      <c r="AA30" s="137" cm="1">
        <f t="array" ref="AA30">_xlfn.XLOOKUP(Case!$G146,'Add-In Output 整理'!$A$2:$A$422,_xlfn.XLOOKUP('草稿-Questions'!AA$26,'Add-In Output 整理'!$B$1:$H$1,'Add-In Output 整理'!$B$2:$H$422))</f>
        <v>4.2699999999999996</v>
      </c>
      <c r="AB30" s="137" cm="1">
        <f t="array" ref="AB30">_xlfn.XLOOKUP(Case!$G146,'Add-In Output 整理'!$A$2:$A$422,_xlfn.XLOOKUP('草稿-Questions'!AB$26,'Add-In Output 整理'!$B$1:$H$1,'Add-In Output 整理'!$B$2:$H$422))</f>
        <v>9.84</v>
      </c>
      <c r="AC30" s="137" cm="1">
        <f t="array" ref="AC30">_xlfn.XLOOKUP(Case!$G146,'Add-In Output 整理'!$A$2:$A$422,_xlfn.XLOOKUP('草稿-Questions'!AC$26,'Add-In Output 整理'!$B$1:$H$1,'Add-In Output 整理'!$B$2:$H$422))</f>
        <v>50.89</v>
      </c>
      <c r="AD30" s="137" cm="1">
        <f t="array" ref="AD30">_xlfn.XLOOKUP(Case!$G146,'Add-In Output 整理'!$A$2:$A$422,_xlfn.XLOOKUP('草稿-Questions'!AD$26,'Add-In Output 整理'!$B$1:$H$1,'Add-In Output 整理'!$B$2:$H$422))</f>
        <v>453</v>
      </c>
      <c r="AE30" s="137" cm="1">
        <f t="array" ref="AE30">_xlfn.XLOOKUP(Case!$G146,'Add-In Output 整理'!$A$2:$A$422,_xlfn.XLOOKUP('草稿-Questions'!AE$26,'Add-In Output 整理'!$B$1:$H$1,'Add-In Output 整理'!$B$2:$H$422))</f>
        <v>1079</v>
      </c>
      <c r="AF30" s="137" cm="1">
        <f t="array" ref="AF30">_xlfn.XLOOKUP(Case!$G146,'Add-In Output 整理'!$A$2:$A$422,_xlfn.XLOOKUP('草稿-Questions'!AF$26,'Add-In Output 整理'!$B$1:$H$1,'Add-In Output 整理'!$B$2:$H$422))</f>
        <v>1897</v>
      </c>
      <c r="AG30" s="137" cm="1">
        <f t="array" ref="AG30">_xlfn.XLOOKUP(Case!$G146,'Add-In Output 整理'!$A$2:$A$422,_xlfn.XLOOKUP('草稿-Questions'!AG$26,'Add-In Output 整理'!$B$1:$H$1,'Add-In Output 整理'!$B$2:$H$422))</f>
        <v>4530</v>
      </c>
      <c r="AT30" s="160">
        <f t="shared" si="93"/>
        <v>84</v>
      </c>
      <c r="AU30" s="137">
        <f>_xlfn.XLOOKUP(Case!N218,'Asteroid 整理'!$R$3:$R$137,'Asteroid 整理'!$X$3:$X$137)</f>
        <v>100</v>
      </c>
      <c r="AV30" s="137">
        <f>_xlfn.XLOOKUP(Case!O218,'Asteroid 整理'!$R$3:$R$137,'Asteroid 整理'!$X$3:$X$137)</f>
        <v>400</v>
      </c>
      <c r="AW30" s="137">
        <f>_xlfn.XLOOKUP(Case!P218,'Asteroid 整理'!$R$3:$R$137,'Asteroid 整理'!$X$3:$X$137)</f>
        <v>4800</v>
      </c>
      <c r="AX30" s="137">
        <f>_xlfn.XLOOKUP(Case!Q218,'Asteroid 整理'!$R$3:$R$137,'Asteroid 整理'!$X$3:$X$137)</f>
        <v>2400</v>
      </c>
      <c r="AY30" s="137">
        <f>_xlfn.XLOOKUP(Case!R218,'Asteroid 整理'!$R$3:$R$137,'Asteroid 整理'!$X$3:$X$137)</f>
        <v>1800</v>
      </c>
      <c r="AZ30" s="137">
        <f>_xlfn.XLOOKUP(Case!S218,'Asteroid 整理'!$R$3:$R$137,'Asteroid 整理'!$X$3:$X$137)</f>
        <v>500</v>
      </c>
      <c r="BA30" s="137">
        <f>_xlfn.XLOOKUP(Case!T218,'Asteroid 整理'!$R$3:$R$137,'Asteroid 整理'!$X$3:$X$137)</f>
        <v>200</v>
      </c>
      <c r="BB30" s="137">
        <f>_xlfn.XLOOKUP(Case!U218,'Asteroid 整理'!$R$3:$R$137,'Asteroid 整理'!$X$3:$X$137)</f>
        <v>6000</v>
      </c>
      <c r="BC30" s="137">
        <f>_xlfn.XLOOKUP(Case!V218,'Asteroid 整理'!$R$3:$R$137,'Asteroid 整理'!$X$3:$X$137)</f>
        <v>1200</v>
      </c>
      <c r="BD30" s="137">
        <f>_xlfn.XLOOKUP(Case!W218,'Asteroid 整理'!$R$3:$R$137,'Asteroid 整理'!$X$3:$X$137)</f>
        <v>1200</v>
      </c>
      <c r="BF30" s="160">
        <f t="shared" ref="BF30" si="99">BF29+1</f>
        <v>84</v>
      </c>
      <c r="BG30" s="137">
        <f>AU30*_xlfn.XLOOKUP(AU53,'Asteroid 整理'!$A$11:$A$16,'Asteroid 整理'!$B$11:$B$16)</f>
        <v>85</v>
      </c>
      <c r="BH30" s="137">
        <f>AV30*_xlfn.XLOOKUP(AV53,'Asteroid 整理'!$A$11:$A$16,'Asteroid 整理'!$B$11:$B$16)</f>
        <v>340</v>
      </c>
      <c r="BI30" s="137">
        <f>AW30*_xlfn.XLOOKUP(AW53,'Asteroid 整理'!$A$11:$A$16,'Asteroid 整理'!$B$11:$B$16)</f>
        <v>4080</v>
      </c>
      <c r="BJ30" s="137">
        <f>AX30*_xlfn.XLOOKUP(AX53,'Asteroid 整理'!$A$11:$A$16,'Asteroid 整理'!$B$11:$B$16)</f>
        <v>2400</v>
      </c>
      <c r="BK30" s="137">
        <f>AY30*_xlfn.XLOOKUP(AY53,'Asteroid 整理'!$A$11:$A$16,'Asteroid 整理'!$B$11:$B$16)</f>
        <v>1800</v>
      </c>
      <c r="BL30" s="137">
        <f>AZ30*_xlfn.XLOOKUP(AZ53,'Asteroid 整理'!$A$11:$A$16,'Asteroid 整理'!$B$11:$B$16)</f>
        <v>425</v>
      </c>
      <c r="BM30" s="137">
        <f>BA30*_xlfn.XLOOKUP(BA53,'Asteroid 整理'!$A$11:$A$16,'Asteroid 整理'!$B$11:$B$16)</f>
        <v>170</v>
      </c>
      <c r="BN30" s="137">
        <f>BB30*_xlfn.XLOOKUP(BB53,'Asteroid 整理'!$A$11:$A$16,'Asteroid 整理'!$B$11:$B$16)</f>
        <v>5100</v>
      </c>
      <c r="BO30" s="137">
        <f>BC30*_xlfn.XLOOKUP(BC53,'Asteroid 整理'!$A$11:$A$16,'Asteroid 整理'!$B$11:$B$16)</f>
        <v>1020</v>
      </c>
      <c r="BP30" s="137">
        <f>BD30*_xlfn.XLOOKUP(BD53,'Asteroid 整理'!$A$11:$A$16,'Asteroid 整理'!$B$11:$B$16)</f>
        <v>1200</v>
      </c>
      <c r="BQ30" s="137">
        <f t="shared" si="95"/>
        <v>16620</v>
      </c>
      <c r="BS30" s="141" t="s">
        <v>13</v>
      </c>
      <c r="BT30" s="161">
        <v>0</v>
      </c>
      <c r="BU30" s="163">
        <v>0</v>
      </c>
      <c r="BV30" s="165">
        <v>125</v>
      </c>
      <c r="BW30" s="167">
        <v>100</v>
      </c>
      <c r="DE30" s="199">
        <f t="shared" si="57"/>
        <v>118</v>
      </c>
      <c r="DF30" s="196"/>
      <c r="DG30" s="137">
        <f>_xlfn.XLOOKUP(DG$7,Case!$I$255:$L$255,Case!$I276:$L276)</f>
        <v>4</v>
      </c>
      <c r="DH30" s="137">
        <f>_xlfn.XLOOKUP(DH$7,Case!$I$255:$L$255,Case!$I276:$L276)</f>
        <v>4</v>
      </c>
      <c r="DI30" s="137">
        <f>_xlfn.XLOOKUP(DI$7,Case!$I$255:$L$255,Case!$I276:$L276)</f>
        <v>4</v>
      </c>
      <c r="DJ30" s="137">
        <f>_xlfn.XLOOKUP(DJ$7,Case!$I$255:$L$255,Case!$I276:$L276)</f>
        <v>4</v>
      </c>
      <c r="DK30" s="137">
        <f>_xlfn.XLOOKUP(DK$7,Case!$I$255:$L$255,Case!$I276:$L276)</f>
        <v>4</v>
      </c>
      <c r="DL30" s="137">
        <f>_xlfn.XLOOKUP(DL$7,Case!$I$255:$L$255,Case!$I276:$L276)</f>
        <v>1</v>
      </c>
      <c r="DM30" s="137">
        <f>_xlfn.XLOOKUP(DM$7,Case!$I$255:$L$255,Case!$I276:$L276)</f>
        <v>1</v>
      </c>
      <c r="DN30" s="137">
        <f>_xlfn.XLOOKUP(DN$7,Case!$I$255:$L$255,Case!$I276:$L276)</f>
        <v>1</v>
      </c>
      <c r="DO30" s="137">
        <f>_xlfn.XLOOKUP(DO$7,Case!$I$255:$L$255,Case!$I276:$L276)</f>
        <v>1</v>
      </c>
      <c r="DP30" s="137">
        <f>_xlfn.XLOOKUP(DP$7,Case!$I$255:$L$255,Case!$I276:$L276)</f>
        <v>1</v>
      </c>
      <c r="DQ30" s="137">
        <f>_xlfn.XLOOKUP(DQ$7,Case!$I$255:$L$255,Case!$I276:$L276)</f>
        <v>1</v>
      </c>
      <c r="DR30" s="137">
        <f>_xlfn.XLOOKUP(DR$7,Case!$I$255:$L$255,Case!$I276:$L276)</f>
        <v>1</v>
      </c>
      <c r="EK30" s="160">
        <f t="shared" si="19"/>
        <v>147</v>
      </c>
      <c r="EL30" s="186" t="s">
        <v>35</v>
      </c>
      <c r="EM30" s="184" t="s">
        <v>33</v>
      </c>
      <c r="EN30" s="185" t="s">
        <v>34</v>
      </c>
      <c r="EO30" s="185" t="s">
        <v>34</v>
      </c>
      <c r="EP30" s="184" t="s">
        <v>33</v>
      </c>
      <c r="EQ30" s="185" t="s">
        <v>34</v>
      </c>
      <c r="ER30" s="185" t="s">
        <v>34</v>
      </c>
      <c r="ES30" s="183" t="s">
        <v>32</v>
      </c>
      <c r="ET30" s="184" t="s">
        <v>33</v>
      </c>
      <c r="EU30" s="185" t="s">
        <v>34</v>
      </c>
      <c r="EV30" s="186" t="s">
        <v>35</v>
      </c>
      <c r="EW30" s="184" t="s">
        <v>33</v>
      </c>
      <c r="EX30" s="183" t="s">
        <v>32</v>
      </c>
      <c r="EY30" s="184" t="s">
        <v>33</v>
      </c>
      <c r="EZ30" s="184" t="s">
        <v>33</v>
      </c>
      <c r="FA30" s="184" t="s">
        <v>33</v>
      </c>
      <c r="FB30" s="184" t="s">
        <v>33</v>
      </c>
      <c r="FC30" s="185" t="s">
        <v>34</v>
      </c>
      <c r="FD30" s="183" t="s">
        <v>32</v>
      </c>
      <c r="FE30" s="184" t="s">
        <v>33</v>
      </c>
      <c r="FF30" s="185" t="s">
        <v>34</v>
      </c>
      <c r="FG30" s="183" t="s">
        <v>32</v>
      </c>
      <c r="FH30" s="183" t="s">
        <v>32</v>
      </c>
      <c r="FI30" s="184" t="s">
        <v>33</v>
      </c>
      <c r="FJ30" s="185" t="s">
        <v>34</v>
      </c>
      <c r="FK30" s="186" t="s">
        <v>35</v>
      </c>
      <c r="FL30" s="184" t="s">
        <v>33</v>
      </c>
      <c r="FM30" s="183" t="s">
        <v>32</v>
      </c>
      <c r="FN30" s="184" t="s">
        <v>33</v>
      </c>
      <c r="FO30" s="183" t="s">
        <v>32</v>
      </c>
      <c r="FP30" s="184" t="s">
        <v>33</v>
      </c>
      <c r="FQ30" s="183" t="s">
        <v>32</v>
      </c>
      <c r="FR30" s="184" t="s">
        <v>33</v>
      </c>
      <c r="FS30" s="185" t="s">
        <v>34</v>
      </c>
      <c r="FT30" s="183" t="s">
        <v>32</v>
      </c>
      <c r="FU30" s="185" t="s">
        <v>34</v>
      </c>
      <c r="FV30" s="183" t="s">
        <v>32</v>
      </c>
      <c r="FW30" s="184" t="s">
        <v>33</v>
      </c>
      <c r="FX30" s="183" t="s">
        <v>32</v>
      </c>
      <c r="FY30" s="185" t="s">
        <v>34</v>
      </c>
      <c r="FZ30" s="186" t="s">
        <v>35</v>
      </c>
      <c r="GA30" s="185" t="s">
        <v>34</v>
      </c>
      <c r="GB30" s="183" t="s">
        <v>32</v>
      </c>
      <c r="GC30" s="184" t="s">
        <v>33</v>
      </c>
      <c r="GD30" s="185" t="s">
        <v>34</v>
      </c>
      <c r="GE30" s="184" t="s">
        <v>33</v>
      </c>
      <c r="GF30" s="184" t="s">
        <v>33</v>
      </c>
      <c r="GG30" s="186" t="s">
        <v>35</v>
      </c>
      <c r="GH30" s="184" t="s">
        <v>33</v>
      </c>
      <c r="GI30" s="185" t="s">
        <v>34</v>
      </c>
      <c r="GK30" s="160">
        <f t="shared" si="20"/>
        <v>147</v>
      </c>
      <c r="GL30" s="137">
        <f>SUMIFS(Case!$N324:$BK324,'草稿-Questions'!$EL30:$GI30,'草稿-Questions'!GL$3)*1000</f>
        <v>44000</v>
      </c>
      <c r="GM30" s="137">
        <f>SUMIFS(Case!$N324:$BK324,'草稿-Questions'!$EL30:$GI30,'草稿-Questions'!GM$3)*1000</f>
        <v>79000</v>
      </c>
      <c r="GN30" s="137">
        <f>SUMIFS(Case!$N324:$BK324,'草稿-Questions'!$EL30:$GI30,'草稿-Questions'!GN$3)*1000</f>
        <v>49000</v>
      </c>
      <c r="GO30" s="137">
        <f>SUMIFS(Case!$N324:$BK324,'草稿-Questions'!$EL30:$GI30,'草稿-Questions'!GO$3)*1000</f>
        <v>17000</v>
      </c>
      <c r="GQ30" s="160">
        <f t="shared" si="21"/>
        <v>147</v>
      </c>
      <c r="GR30" s="137">
        <f t="shared" ref="GR30:GX30" si="100">SUMPRODUCT($GL63:$GO63,_xlfn.XLOOKUP(GR$3,$GK$70:$GK$76,$GL$70:$GO$76))</f>
        <v>23560000</v>
      </c>
      <c r="GS30" s="137">
        <f t="shared" si="100"/>
        <v>10098000</v>
      </c>
      <c r="GT30" s="137">
        <f t="shared" si="100"/>
        <v>816000</v>
      </c>
      <c r="GU30" s="137">
        <f t="shared" si="100"/>
        <v>5307000</v>
      </c>
      <c r="GV30" s="137">
        <f t="shared" si="100"/>
        <v>0</v>
      </c>
      <c r="GW30" s="137">
        <f t="shared" si="100"/>
        <v>0</v>
      </c>
      <c r="GX30" s="137">
        <f t="shared" si="100"/>
        <v>0</v>
      </c>
      <c r="GZ30" s="160">
        <f t="shared" si="23"/>
        <v>147</v>
      </c>
      <c r="HA30" s="137">
        <f t="shared" si="24"/>
        <v>163</v>
      </c>
      <c r="HB30" s="137">
        <f t="shared" si="25"/>
        <v>0</v>
      </c>
    </row>
    <row r="31" spans="1:210" ht="15" customHeight="1" thickBot="1">
      <c r="S31" s="141" t="s">
        <v>14</v>
      </c>
      <c r="T31" s="177"/>
      <c r="U31" s="178"/>
      <c r="V31" s="179">
        <v>1500</v>
      </c>
      <c r="W31" s="180">
        <v>8000</v>
      </c>
      <c r="X31" s="181">
        <v>12000</v>
      </c>
      <c r="Z31" s="157">
        <f t="shared" si="92"/>
        <v>45</v>
      </c>
      <c r="AA31" s="137" cm="1">
        <f t="array" ref="AA31">_xlfn.XLOOKUP(Case!$G147,'Add-In Output 整理'!$A$2:$A$422,_xlfn.XLOOKUP('草稿-Questions'!AA$26,'Add-In Output 整理'!$B$1:$H$1,'Add-In Output 整理'!$B$2:$H$422))</f>
        <v>4.25</v>
      </c>
      <c r="AB31" s="137" cm="1">
        <f t="array" ref="AB31">_xlfn.XLOOKUP(Case!$G147,'Add-In Output 整理'!$A$2:$A$422,_xlfn.XLOOKUP('草稿-Questions'!AB$26,'Add-In Output 整理'!$B$1:$H$1,'Add-In Output 整理'!$B$2:$H$422))</f>
        <v>9.91</v>
      </c>
      <c r="AC31" s="137" cm="1">
        <f t="array" ref="AC31">_xlfn.XLOOKUP(Case!$G147,'Add-In Output 整理'!$A$2:$A$422,_xlfn.XLOOKUP('草稿-Questions'!AC$26,'Add-In Output 整理'!$B$1:$H$1,'Add-In Output 整理'!$B$2:$H$422))</f>
        <v>52.93</v>
      </c>
      <c r="AD31" s="137" cm="1">
        <f t="array" ref="AD31">_xlfn.XLOOKUP(Case!$G147,'Add-In Output 整理'!$A$2:$A$422,_xlfn.XLOOKUP('草稿-Questions'!AD$26,'Add-In Output 整理'!$B$1:$H$1,'Add-In Output 整理'!$B$2:$H$422))</f>
        <v>450.8</v>
      </c>
      <c r="AE31" s="137" cm="1">
        <f t="array" ref="AE31">_xlfn.XLOOKUP(Case!$G147,'Add-In Output 整理'!$A$2:$A$422,_xlfn.XLOOKUP('草稿-Questions'!AE$26,'Add-In Output 整理'!$B$1:$H$1,'Add-In Output 整理'!$B$2:$H$422))</f>
        <v>1216</v>
      </c>
      <c r="AF31" s="137" cm="1">
        <f t="array" ref="AF31">_xlfn.XLOOKUP(Case!$G147,'Add-In Output 整理'!$A$2:$A$422,_xlfn.XLOOKUP('草稿-Questions'!AF$26,'Add-In Output 整理'!$B$1:$H$1,'Add-In Output 整理'!$B$2:$H$422))</f>
        <v>2000</v>
      </c>
      <c r="AG31" s="137" cm="1">
        <f t="array" ref="AG31">_xlfn.XLOOKUP(Case!$G147,'Add-In Output 整理'!$A$2:$A$422,_xlfn.XLOOKUP('草稿-Questions'!AG$26,'Add-In Output 整理'!$B$1:$H$1,'Add-In Output 整理'!$B$2:$H$422))</f>
        <v>5093</v>
      </c>
      <c r="AT31" s="160">
        <f t="shared" si="93"/>
        <v>85</v>
      </c>
      <c r="AU31" s="137">
        <f>_xlfn.XLOOKUP(Case!N219,'Asteroid 整理'!$R$3:$R$137,'Asteroid 整理'!$X$3:$X$137)</f>
        <v>4800</v>
      </c>
      <c r="AV31" s="137">
        <f>_xlfn.XLOOKUP(Case!O219,'Asteroid 整理'!$R$3:$R$137,'Asteroid 整理'!$X$3:$X$137)</f>
        <v>200</v>
      </c>
      <c r="AW31" s="137">
        <f>_xlfn.XLOOKUP(Case!P219,'Asteroid 整理'!$R$3:$R$137,'Asteroid 整理'!$X$3:$X$137)</f>
        <v>100</v>
      </c>
      <c r="AX31" s="137">
        <f>_xlfn.XLOOKUP(Case!Q219,'Asteroid 整理'!$R$3:$R$137,'Asteroid 整理'!$X$3:$X$137)</f>
        <v>2400</v>
      </c>
      <c r="AY31" s="137">
        <f>_xlfn.XLOOKUP(Case!R219,'Asteroid 整理'!$R$3:$R$137,'Asteroid 整理'!$X$3:$X$137)</f>
        <v>1800</v>
      </c>
      <c r="AZ31" s="137">
        <f>_xlfn.XLOOKUP(Case!S219,'Asteroid 整理'!$R$3:$R$137,'Asteroid 整理'!$X$3:$X$137)</f>
        <v>7200</v>
      </c>
      <c r="BA31" s="137">
        <f>_xlfn.XLOOKUP(Case!T219,'Asteroid 整理'!$R$3:$R$137,'Asteroid 整理'!$X$3:$X$137)</f>
        <v>1200</v>
      </c>
      <c r="BB31" s="137">
        <f>_xlfn.XLOOKUP(Case!U219,'Asteroid 整理'!$R$3:$R$137,'Asteroid 整理'!$X$3:$X$137)</f>
        <v>2400</v>
      </c>
      <c r="BC31" s="137">
        <f>_xlfn.XLOOKUP(Case!V219,'Asteroid 整理'!$R$3:$R$137,'Asteroid 整理'!$X$3:$X$137)</f>
        <v>600</v>
      </c>
      <c r="BD31" s="137">
        <f>_xlfn.XLOOKUP(Case!W219,'Asteroid 整理'!$R$3:$R$137,'Asteroid 整理'!$X$3:$X$137)</f>
        <v>400</v>
      </c>
      <c r="BF31" s="160">
        <f t="shared" ref="BF31" si="101">BF30+1</f>
        <v>85</v>
      </c>
      <c r="BG31" s="137">
        <f>AU31*_xlfn.XLOOKUP(AU54,'Asteroid 整理'!$A$11:$A$16,'Asteroid 整理'!$B$11:$B$16)</f>
        <v>4320</v>
      </c>
      <c r="BH31" s="137">
        <f>AV31*_xlfn.XLOOKUP(AV54,'Asteroid 整理'!$A$11:$A$16,'Asteroid 整理'!$B$11:$B$16)</f>
        <v>150</v>
      </c>
      <c r="BI31" s="137">
        <f>AW31*_xlfn.XLOOKUP(AW54,'Asteroid 整理'!$A$11:$A$16,'Asteroid 整理'!$B$11:$B$16)</f>
        <v>75</v>
      </c>
      <c r="BJ31" s="137">
        <f>AX31*_xlfn.XLOOKUP(AX54,'Asteroid 整理'!$A$11:$A$16,'Asteroid 整理'!$B$11:$B$16)</f>
        <v>2280</v>
      </c>
      <c r="BK31" s="137">
        <f>AY31*_xlfn.XLOOKUP(AY54,'Asteroid 整理'!$A$11:$A$16,'Asteroid 整理'!$B$11:$B$16)</f>
        <v>1710</v>
      </c>
      <c r="BL31" s="137">
        <f>AZ31*_xlfn.XLOOKUP(AZ54,'Asteroid 整理'!$A$11:$A$16,'Asteroid 整理'!$B$11:$B$16)</f>
        <v>6480</v>
      </c>
      <c r="BM31" s="137">
        <f>BA31*_xlfn.XLOOKUP(BA54,'Asteroid 整理'!$A$11:$A$16,'Asteroid 整理'!$B$11:$B$16)</f>
        <v>1140</v>
      </c>
      <c r="BN31" s="137">
        <f>BB31*_xlfn.XLOOKUP(BB54,'Asteroid 整理'!$A$11:$A$16,'Asteroid 整理'!$B$11:$B$16)</f>
        <v>2160</v>
      </c>
      <c r="BO31" s="137">
        <f>BC31*_xlfn.XLOOKUP(BC54,'Asteroid 整理'!$A$11:$A$16,'Asteroid 整理'!$B$11:$B$16)</f>
        <v>450</v>
      </c>
      <c r="BP31" s="137">
        <f>BD31*_xlfn.XLOOKUP(BD54,'Asteroid 整理'!$A$11:$A$16,'Asteroid 整理'!$B$11:$B$16)</f>
        <v>300</v>
      </c>
      <c r="BQ31" s="137">
        <f t="shared" si="95"/>
        <v>19065</v>
      </c>
      <c r="BS31" s="141" t="s">
        <v>14</v>
      </c>
      <c r="BT31" s="161">
        <v>0</v>
      </c>
      <c r="BU31" s="163">
        <v>0</v>
      </c>
      <c r="BV31" s="165">
        <v>0</v>
      </c>
      <c r="BW31" s="167">
        <v>0</v>
      </c>
      <c r="DE31" s="199">
        <f t="shared" si="57"/>
        <v>119</v>
      </c>
      <c r="DF31" s="196"/>
      <c r="DG31" s="137">
        <f>_xlfn.XLOOKUP(DG$7,Case!$I$255:$L$255,Case!$I277:$L277)</f>
        <v>3</v>
      </c>
      <c r="DH31" s="137">
        <f>_xlfn.XLOOKUP(DH$7,Case!$I$255:$L$255,Case!$I277:$L277)</f>
        <v>3</v>
      </c>
      <c r="DI31" s="137">
        <f>_xlfn.XLOOKUP(DI$7,Case!$I$255:$L$255,Case!$I277:$L277)</f>
        <v>3</v>
      </c>
      <c r="DJ31" s="137">
        <f>_xlfn.XLOOKUP(DJ$7,Case!$I$255:$L$255,Case!$I277:$L277)</f>
        <v>3</v>
      </c>
      <c r="DK31" s="137">
        <f>_xlfn.XLOOKUP(DK$7,Case!$I$255:$L$255,Case!$I277:$L277)</f>
        <v>3</v>
      </c>
      <c r="DL31" s="137">
        <f>_xlfn.XLOOKUP(DL$7,Case!$I$255:$L$255,Case!$I277:$L277)</f>
        <v>5</v>
      </c>
      <c r="DM31" s="137">
        <f>_xlfn.XLOOKUP(DM$7,Case!$I$255:$L$255,Case!$I277:$L277)</f>
        <v>5</v>
      </c>
      <c r="DN31" s="137">
        <f>_xlfn.XLOOKUP(DN$7,Case!$I$255:$L$255,Case!$I277:$L277)</f>
        <v>5</v>
      </c>
      <c r="DO31" s="137">
        <f>_xlfn.XLOOKUP(DO$7,Case!$I$255:$L$255,Case!$I277:$L277)</f>
        <v>5</v>
      </c>
      <c r="DP31" s="137">
        <f>_xlfn.XLOOKUP(DP$7,Case!$I$255:$L$255,Case!$I277:$L277)</f>
        <v>5</v>
      </c>
      <c r="DQ31" s="137">
        <f>_xlfn.XLOOKUP(DQ$7,Case!$I$255:$L$255,Case!$I277:$L277)</f>
        <v>5</v>
      </c>
      <c r="DR31" s="137">
        <f>_xlfn.XLOOKUP(DR$7,Case!$I$255:$L$255,Case!$I277:$L277)</f>
        <v>5</v>
      </c>
      <c r="EK31" s="160">
        <f t="shared" si="19"/>
        <v>148</v>
      </c>
      <c r="EL31" s="185" t="s">
        <v>34</v>
      </c>
      <c r="EM31" s="185" t="s">
        <v>34</v>
      </c>
      <c r="EN31" s="184" t="s">
        <v>33</v>
      </c>
      <c r="EO31" s="186" t="s">
        <v>35</v>
      </c>
      <c r="EP31" s="185" t="s">
        <v>34</v>
      </c>
      <c r="EQ31" s="185" t="s">
        <v>34</v>
      </c>
      <c r="ER31" s="186" t="s">
        <v>35</v>
      </c>
      <c r="ES31" s="184" t="s">
        <v>33</v>
      </c>
      <c r="ET31" s="186" t="s">
        <v>35</v>
      </c>
      <c r="EU31" s="186" t="s">
        <v>35</v>
      </c>
      <c r="EV31" s="183" t="s">
        <v>32</v>
      </c>
      <c r="EW31" s="183" t="s">
        <v>32</v>
      </c>
      <c r="EX31" s="185" t="s">
        <v>34</v>
      </c>
      <c r="EY31" s="186" t="s">
        <v>35</v>
      </c>
      <c r="EZ31" s="184" t="s">
        <v>33</v>
      </c>
      <c r="FA31" s="183" t="s">
        <v>32</v>
      </c>
      <c r="FB31" s="184" t="s">
        <v>33</v>
      </c>
      <c r="FC31" s="184" t="s">
        <v>33</v>
      </c>
      <c r="FD31" s="185" t="s">
        <v>34</v>
      </c>
      <c r="FE31" s="183" t="s">
        <v>32</v>
      </c>
      <c r="FF31" s="185" t="s">
        <v>34</v>
      </c>
      <c r="FG31" s="186" t="s">
        <v>35</v>
      </c>
      <c r="FH31" s="185" t="s">
        <v>34</v>
      </c>
      <c r="FI31" s="183" t="s">
        <v>32</v>
      </c>
      <c r="FJ31" s="183" t="s">
        <v>32</v>
      </c>
      <c r="FK31" s="186" t="s">
        <v>35</v>
      </c>
      <c r="FL31" s="186" t="s">
        <v>35</v>
      </c>
      <c r="FM31" s="184" t="s">
        <v>33</v>
      </c>
      <c r="FN31" s="184" t="s">
        <v>33</v>
      </c>
      <c r="FO31" s="184" t="s">
        <v>33</v>
      </c>
      <c r="FP31" s="185" t="s">
        <v>34</v>
      </c>
      <c r="FQ31" s="185" t="s">
        <v>34</v>
      </c>
      <c r="FR31" s="185" t="s">
        <v>34</v>
      </c>
      <c r="FS31" s="186" t="s">
        <v>35</v>
      </c>
      <c r="FT31" s="184" t="s">
        <v>33</v>
      </c>
      <c r="FU31" s="183" t="s">
        <v>32</v>
      </c>
      <c r="FV31" s="184" t="s">
        <v>33</v>
      </c>
      <c r="FW31" s="184" t="s">
        <v>33</v>
      </c>
      <c r="FX31" s="184" t="s">
        <v>33</v>
      </c>
      <c r="FY31" s="184" t="s">
        <v>33</v>
      </c>
      <c r="FZ31" s="185" t="s">
        <v>34</v>
      </c>
      <c r="GA31" s="183" t="s">
        <v>32</v>
      </c>
      <c r="GB31" s="185" t="s">
        <v>34</v>
      </c>
      <c r="GC31" s="184" t="s">
        <v>33</v>
      </c>
      <c r="GD31" s="183" t="s">
        <v>32</v>
      </c>
      <c r="GE31" s="184" t="s">
        <v>33</v>
      </c>
      <c r="GF31" s="185" t="s">
        <v>34</v>
      </c>
      <c r="GG31" s="184" t="s">
        <v>33</v>
      </c>
      <c r="GH31" s="183" t="s">
        <v>32</v>
      </c>
      <c r="GI31" s="183" t="s">
        <v>32</v>
      </c>
      <c r="GK31" s="160">
        <f t="shared" si="20"/>
        <v>148</v>
      </c>
      <c r="GL31" s="137">
        <f>SUMIFS(Case!$N325:$BK325,'草稿-Questions'!$EL31:$GI31,'草稿-Questions'!GL$3)*1000</f>
        <v>49000</v>
      </c>
      <c r="GM31" s="137">
        <f>SUMIFS(Case!$N325:$BK325,'草稿-Questions'!$EL31:$GI31,'草稿-Questions'!GM$3)*1000</f>
        <v>55000</v>
      </c>
      <c r="GN31" s="137">
        <f>SUMIFS(Case!$N325:$BK325,'草稿-Questions'!$EL31:$GI31,'草稿-Questions'!GN$3)*1000</f>
        <v>38000</v>
      </c>
      <c r="GO31" s="137">
        <f>SUMIFS(Case!$N325:$BK325,'草稿-Questions'!$EL31:$GI31,'草稿-Questions'!GO$3)*1000</f>
        <v>33000</v>
      </c>
      <c r="GQ31" s="160">
        <f t="shared" si="21"/>
        <v>148</v>
      </c>
      <c r="GR31" s="137">
        <f t="shared" ref="GR31:GX31" si="102">SUMPRODUCT($GL64:$GO64,_xlfn.XLOOKUP(GR$3,$GK$70:$GK$76,$GL$70:$GO$76))</f>
        <v>25890000</v>
      </c>
      <c r="GS31" s="137">
        <f t="shared" si="102"/>
        <v>8199000</v>
      </c>
      <c r="GT31" s="137">
        <f t="shared" si="102"/>
        <v>1782000</v>
      </c>
      <c r="GU31" s="137">
        <f t="shared" si="102"/>
        <v>6271500</v>
      </c>
      <c r="GV31" s="137">
        <f t="shared" si="102"/>
        <v>0</v>
      </c>
      <c r="GW31" s="137">
        <f t="shared" si="102"/>
        <v>0</v>
      </c>
      <c r="GX31" s="137">
        <f t="shared" si="102"/>
        <v>0</v>
      </c>
      <c r="GZ31" s="160">
        <f t="shared" si="23"/>
        <v>148</v>
      </c>
      <c r="HA31" s="137">
        <f t="shared" si="24"/>
        <v>323</v>
      </c>
      <c r="HB31" s="137">
        <f t="shared" si="25"/>
        <v>2</v>
      </c>
    </row>
    <row r="32" spans="1:210" ht="16.5" thickBot="1">
      <c r="S32" s="141" t="s">
        <v>15</v>
      </c>
      <c r="T32" s="177"/>
      <c r="U32" s="178"/>
      <c r="V32" s="179">
        <v>350</v>
      </c>
      <c r="W32" s="180">
        <v>2000</v>
      </c>
      <c r="X32" s="181">
        <v>6000</v>
      </c>
      <c r="Z32" s="157">
        <f t="shared" si="92"/>
        <v>46</v>
      </c>
      <c r="AA32" s="137" cm="1">
        <f t="array" ref="AA32">_xlfn.XLOOKUP(Case!$G148,'Add-In Output 整理'!$A$2:$A$422,_xlfn.XLOOKUP('草稿-Questions'!AA$26,'Add-In Output 整理'!$B$1:$H$1,'Add-In Output 整理'!$B$2:$H$422))</f>
        <v>4.29</v>
      </c>
      <c r="AB32" s="137" cm="1">
        <f t="array" ref="AB32">_xlfn.XLOOKUP(Case!$G148,'Add-In Output 整理'!$A$2:$A$422,_xlfn.XLOOKUP('草稿-Questions'!AB$26,'Add-In Output 整理'!$B$1:$H$1,'Add-In Output 整理'!$B$2:$H$422))</f>
        <v>10.85</v>
      </c>
      <c r="AC32" s="137" cm="1">
        <f t="array" ref="AC32">_xlfn.XLOOKUP(Case!$G148,'Add-In Output 整理'!$A$2:$A$422,_xlfn.XLOOKUP('草稿-Questions'!AC$26,'Add-In Output 整理'!$B$1:$H$1,'Add-In Output 整理'!$B$2:$H$422))</f>
        <v>58</v>
      </c>
      <c r="AD32" s="137" cm="1">
        <f t="array" ref="AD32">_xlfn.XLOOKUP(Case!$G148,'Add-In Output 整理'!$A$2:$A$422,_xlfn.XLOOKUP('草稿-Questions'!AD$26,'Add-In Output 整理'!$B$1:$H$1,'Add-In Output 整理'!$B$2:$H$422))</f>
        <v>473.6</v>
      </c>
      <c r="AE32" s="137" cm="1">
        <f t="array" ref="AE32">_xlfn.XLOOKUP(Case!$G148,'Add-In Output 整理'!$A$2:$A$422,_xlfn.XLOOKUP('草稿-Questions'!AE$26,'Add-In Output 整理'!$B$1:$H$1,'Add-In Output 整理'!$B$2:$H$422))</f>
        <v>1179</v>
      </c>
      <c r="AF32" s="137" cm="1">
        <f t="array" ref="AF32">_xlfn.XLOOKUP(Case!$G148,'Add-In Output 整理'!$A$2:$A$422,_xlfn.XLOOKUP('草稿-Questions'!AF$26,'Add-In Output 整理'!$B$1:$H$1,'Add-In Output 整理'!$B$2:$H$422))</f>
        <v>1993</v>
      </c>
      <c r="AG32" s="137" cm="1">
        <f t="array" ref="AG32">_xlfn.XLOOKUP(Case!$G148,'Add-In Output 整理'!$A$2:$A$422,_xlfn.XLOOKUP('草稿-Questions'!AG$26,'Add-In Output 整理'!$B$1:$H$1,'Add-In Output 整理'!$B$2:$H$422))</f>
        <v>4938</v>
      </c>
      <c r="AT32" s="160">
        <f t="shared" si="93"/>
        <v>86</v>
      </c>
      <c r="AU32" s="137">
        <f>_xlfn.XLOOKUP(Case!N220,'Asteroid 整理'!$R$3:$R$137,'Asteroid 整理'!$X$3:$X$137)</f>
        <v>4800</v>
      </c>
      <c r="AV32" s="137">
        <f>_xlfn.XLOOKUP(Case!O220,'Asteroid 整理'!$R$3:$R$137,'Asteroid 整理'!$X$3:$X$137)</f>
        <v>3000</v>
      </c>
      <c r="AW32" s="137">
        <f>_xlfn.XLOOKUP(Case!P220,'Asteroid 整理'!$R$3:$R$137,'Asteroid 整理'!$X$3:$X$137)</f>
        <v>600</v>
      </c>
      <c r="AX32" s="137">
        <f>_xlfn.XLOOKUP(Case!Q220,'Asteroid 整理'!$R$3:$R$137,'Asteroid 整理'!$X$3:$X$137)</f>
        <v>900</v>
      </c>
      <c r="AY32" s="137">
        <f>_xlfn.XLOOKUP(Case!R220,'Asteroid 整理'!$R$3:$R$137,'Asteroid 整理'!$X$3:$X$137)</f>
        <v>400</v>
      </c>
      <c r="AZ32" s="137">
        <f>_xlfn.XLOOKUP(Case!S220,'Asteroid 整理'!$R$3:$R$137,'Asteroid 整理'!$X$3:$X$137)</f>
        <v>2400</v>
      </c>
      <c r="BA32" s="137">
        <f>_xlfn.XLOOKUP(Case!T220,'Asteroid 整理'!$R$3:$R$137,'Asteroid 整理'!$X$3:$X$137)</f>
        <v>1200</v>
      </c>
      <c r="BB32" s="137">
        <f>_xlfn.XLOOKUP(Case!U220,'Asteroid 整理'!$R$3:$R$137,'Asteroid 整理'!$X$3:$X$137)</f>
        <v>7200</v>
      </c>
      <c r="BC32" s="137">
        <f>_xlfn.XLOOKUP(Case!V220,'Asteroid 整理'!$R$3:$R$137,'Asteroid 整理'!$X$3:$X$137)</f>
        <v>600</v>
      </c>
      <c r="BD32" s="137">
        <f>_xlfn.XLOOKUP(Case!W220,'Asteroid 整理'!$R$3:$R$137,'Asteroid 整理'!$X$3:$X$137)</f>
        <v>100</v>
      </c>
      <c r="BF32" s="160">
        <f t="shared" ref="BF32" si="103">BF31+1</f>
        <v>86</v>
      </c>
      <c r="BG32" s="137">
        <f>AU32*_xlfn.XLOOKUP(AU55,'Asteroid 整理'!$A$11:$A$16,'Asteroid 整理'!$B$11:$B$16)</f>
        <v>4080</v>
      </c>
      <c r="BH32" s="137">
        <f>AV32*_xlfn.XLOOKUP(AV55,'Asteroid 整理'!$A$11:$A$16,'Asteroid 整理'!$B$11:$B$16)</f>
        <v>2400</v>
      </c>
      <c r="BI32" s="137">
        <f>AW32*_xlfn.XLOOKUP(AW55,'Asteroid 整理'!$A$11:$A$16,'Asteroid 整理'!$B$11:$B$16)</f>
        <v>600</v>
      </c>
      <c r="BJ32" s="137">
        <f>AX32*_xlfn.XLOOKUP(AX55,'Asteroid 整理'!$A$11:$A$16,'Asteroid 整理'!$B$11:$B$16)</f>
        <v>900</v>
      </c>
      <c r="BK32" s="137">
        <f>AY32*_xlfn.XLOOKUP(AY55,'Asteroid 整理'!$A$11:$A$16,'Asteroid 整理'!$B$11:$B$16)</f>
        <v>320</v>
      </c>
      <c r="BL32" s="137">
        <f>AZ32*_xlfn.XLOOKUP(AZ55,'Asteroid 整理'!$A$11:$A$16,'Asteroid 整理'!$B$11:$B$16)</f>
        <v>2040</v>
      </c>
      <c r="BM32" s="137">
        <f>BA32*_xlfn.XLOOKUP(BA55,'Asteroid 整理'!$A$11:$A$16,'Asteroid 整理'!$B$11:$B$16)</f>
        <v>960</v>
      </c>
      <c r="BN32" s="137">
        <f>BB32*_xlfn.XLOOKUP(BB55,'Asteroid 整理'!$A$11:$A$16,'Asteroid 整理'!$B$11:$B$16)</f>
        <v>6120</v>
      </c>
      <c r="BO32" s="137">
        <f>BC32*_xlfn.XLOOKUP(BC55,'Asteroid 整理'!$A$11:$A$16,'Asteroid 整理'!$B$11:$B$16)</f>
        <v>480</v>
      </c>
      <c r="BP32" s="137">
        <f>BD32*_xlfn.XLOOKUP(BD55,'Asteroid 整理'!$A$11:$A$16,'Asteroid 整理'!$B$11:$B$16)</f>
        <v>80</v>
      </c>
      <c r="BQ32" s="137">
        <f t="shared" si="95"/>
        <v>17980</v>
      </c>
      <c r="BS32" s="141" t="s">
        <v>15</v>
      </c>
      <c r="BT32" s="161">
        <v>0</v>
      </c>
      <c r="BU32" s="163">
        <v>0</v>
      </c>
      <c r="BV32" s="165">
        <v>0</v>
      </c>
      <c r="BW32" s="167">
        <v>0</v>
      </c>
      <c r="DE32" s="199">
        <f t="shared" si="57"/>
        <v>120</v>
      </c>
      <c r="DF32" s="196"/>
      <c r="DG32" s="137">
        <f>_xlfn.XLOOKUP(DG$7,Case!$I$255:$L$255,Case!$I278:$L278)</f>
        <v>3</v>
      </c>
      <c r="DH32" s="137">
        <f>_xlfn.XLOOKUP(DH$7,Case!$I$255:$L$255,Case!$I278:$L278)</f>
        <v>3</v>
      </c>
      <c r="DI32" s="137">
        <f>_xlfn.XLOOKUP(DI$7,Case!$I$255:$L$255,Case!$I278:$L278)</f>
        <v>3</v>
      </c>
      <c r="DJ32" s="137">
        <f>_xlfn.XLOOKUP(DJ$7,Case!$I$255:$L$255,Case!$I278:$L278)</f>
        <v>3</v>
      </c>
      <c r="DK32" s="137">
        <f>_xlfn.XLOOKUP(DK$7,Case!$I$255:$L$255,Case!$I278:$L278)</f>
        <v>3</v>
      </c>
      <c r="DL32" s="137">
        <f>_xlfn.XLOOKUP(DL$7,Case!$I$255:$L$255,Case!$I278:$L278)</f>
        <v>4</v>
      </c>
      <c r="DM32" s="137">
        <f>_xlfn.XLOOKUP(DM$7,Case!$I$255:$L$255,Case!$I278:$L278)</f>
        <v>4</v>
      </c>
      <c r="DN32" s="137">
        <f>_xlfn.XLOOKUP(DN$7,Case!$I$255:$L$255,Case!$I278:$L278)</f>
        <v>4</v>
      </c>
      <c r="DO32" s="137">
        <f>_xlfn.XLOOKUP(DO$7,Case!$I$255:$L$255,Case!$I278:$L278)</f>
        <v>4</v>
      </c>
      <c r="DP32" s="137">
        <f>_xlfn.XLOOKUP(DP$7,Case!$I$255:$L$255,Case!$I278:$L278)</f>
        <v>4</v>
      </c>
      <c r="DQ32" s="137">
        <f>_xlfn.XLOOKUP(DQ$7,Case!$I$255:$L$255,Case!$I278:$L278)</f>
        <v>4</v>
      </c>
      <c r="DR32" s="137">
        <f>_xlfn.XLOOKUP(DR$7,Case!$I$255:$L$255,Case!$I278:$L278)</f>
        <v>4</v>
      </c>
      <c r="EK32" s="160">
        <f t="shared" si="19"/>
        <v>149</v>
      </c>
      <c r="EL32" s="184" t="s">
        <v>33</v>
      </c>
      <c r="EM32" s="185" t="s">
        <v>34</v>
      </c>
      <c r="EN32" s="185" t="s">
        <v>34</v>
      </c>
      <c r="EO32" s="184" t="s">
        <v>33</v>
      </c>
      <c r="EP32" s="183" t="s">
        <v>32</v>
      </c>
      <c r="EQ32" s="184" t="s">
        <v>33</v>
      </c>
      <c r="ER32" s="184" t="s">
        <v>33</v>
      </c>
      <c r="ES32" s="186" t="s">
        <v>35</v>
      </c>
      <c r="ET32" s="183" t="s">
        <v>32</v>
      </c>
      <c r="EU32" s="186" t="s">
        <v>35</v>
      </c>
      <c r="EV32" s="183" t="s">
        <v>32</v>
      </c>
      <c r="EW32" s="183" t="s">
        <v>32</v>
      </c>
      <c r="EX32" s="186" t="s">
        <v>35</v>
      </c>
      <c r="EY32" s="183" t="s">
        <v>32</v>
      </c>
      <c r="EZ32" s="183" t="s">
        <v>32</v>
      </c>
      <c r="FA32" s="183" t="s">
        <v>32</v>
      </c>
      <c r="FB32" s="183" t="s">
        <v>32</v>
      </c>
      <c r="FC32" s="184" t="s">
        <v>33</v>
      </c>
      <c r="FD32" s="183" t="s">
        <v>32</v>
      </c>
      <c r="FE32" s="186" t="s">
        <v>35</v>
      </c>
      <c r="FF32" s="186" t="s">
        <v>35</v>
      </c>
      <c r="FG32" s="184" t="s">
        <v>33</v>
      </c>
      <c r="FH32" s="186" t="s">
        <v>35</v>
      </c>
      <c r="FI32" s="186" t="s">
        <v>35</v>
      </c>
      <c r="FJ32" s="184" t="s">
        <v>33</v>
      </c>
      <c r="FK32" s="186" t="s">
        <v>35</v>
      </c>
      <c r="FL32" s="184" t="s">
        <v>33</v>
      </c>
      <c r="FM32" s="185" t="s">
        <v>34</v>
      </c>
      <c r="FN32" s="183" t="s">
        <v>32</v>
      </c>
      <c r="FO32" s="186" t="s">
        <v>35</v>
      </c>
      <c r="FP32" s="183" t="s">
        <v>32</v>
      </c>
      <c r="FQ32" s="183" t="s">
        <v>32</v>
      </c>
      <c r="FR32" s="183" t="s">
        <v>32</v>
      </c>
      <c r="FS32" s="186" t="s">
        <v>35</v>
      </c>
      <c r="FT32" s="185" t="s">
        <v>34</v>
      </c>
      <c r="FU32" s="186" t="s">
        <v>35</v>
      </c>
      <c r="FV32" s="183" t="s">
        <v>32</v>
      </c>
      <c r="FW32" s="185" t="s">
        <v>34</v>
      </c>
      <c r="FX32" s="183" t="s">
        <v>32</v>
      </c>
      <c r="FY32" s="185" t="s">
        <v>34</v>
      </c>
      <c r="FZ32" s="185" t="s">
        <v>34</v>
      </c>
      <c r="GA32" s="186" t="s">
        <v>35</v>
      </c>
      <c r="GB32" s="184" t="s">
        <v>33</v>
      </c>
      <c r="GC32" s="185" t="s">
        <v>34</v>
      </c>
      <c r="GD32" s="186" t="s">
        <v>35</v>
      </c>
      <c r="GE32" s="183" t="s">
        <v>32</v>
      </c>
      <c r="GF32" s="184" t="s">
        <v>33</v>
      </c>
      <c r="GG32" s="183" t="s">
        <v>32</v>
      </c>
      <c r="GH32" s="183" t="s">
        <v>32</v>
      </c>
      <c r="GI32" s="184" t="s">
        <v>33</v>
      </c>
      <c r="GK32" s="160">
        <f t="shared" si="20"/>
        <v>149</v>
      </c>
      <c r="GL32" s="137">
        <f>SUMIFS(Case!$N326:$BK326,'草稿-Questions'!$EL32:$GI32,'草稿-Questions'!GL$3)*1000</f>
        <v>57000</v>
      </c>
      <c r="GM32" s="137">
        <f>SUMIFS(Case!$N326:$BK326,'草稿-Questions'!$EL32:$GI32,'草稿-Questions'!GM$3)*1000</f>
        <v>43000</v>
      </c>
      <c r="GN32" s="137">
        <f>SUMIFS(Case!$N326:$BK326,'草稿-Questions'!$EL32:$GI32,'草稿-Questions'!GN$3)*1000</f>
        <v>34000</v>
      </c>
      <c r="GO32" s="137">
        <f>SUMIFS(Case!$N326:$BK326,'草稿-Questions'!$EL32:$GI32,'草稿-Questions'!GO$3)*1000</f>
        <v>42000</v>
      </c>
      <c r="GQ32" s="160">
        <f t="shared" si="21"/>
        <v>149</v>
      </c>
      <c r="GR32" s="137">
        <f t="shared" ref="GR32:GX32" si="104">SUMPRODUCT($GL65:$GO65,_xlfn.XLOOKUP(GR$3,$GK$70:$GK$76,$GL$70:$GO$76))</f>
        <v>27960000</v>
      </c>
      <c r="GS32" s="137">
        <f t="shared" si="104"/>
        <v>5850000</v>
      </c>
      <c r="GT32" s="137">
        <f t="shared" si="104"/>
        <v>2394000</v>
      </c>
      <c r="GU32" s="137">
        <f t="shared" si="104"/>
        <v>7083000</v>
      </c>
      <c r="GV32" s="137">
        <f t="shared" si="104"/>
        <v>0</v>
      </c>
      <c r="GW32" s="137">
        <f t="shared" si="104"/>
        <v>0</v>
      </c>
      <c r="GX32" s="137">
        <f t="shared" si="104"/>
        <v>0</v>
      </c>
      <c r="GZ32" s="160">
        <f t="shared" si="23"/>
        <v>149</v>
      </c>
      <c r="HA32" s="137">
        <f t="shared" si="24"/>
        <v>349</v>
      </c>
      <c r="HB32" s="137">
        <f t="shared" si="25"/>
        <v>1</v>
      </c>
    </row>
    <row r="33" spans="19:210" ht="16.5" thickBot="1">
      <c r="S33" s="141" t="s">
        <v>16</v>
      </c>
      <c r="T33" s="177"/>
      <c r="U33" s="178"/>
      <c r="V33" s="179">
        <v>140</v>
      </c>
      <c r="W33" s="180">
        <v>400</v>
      </c>
      <c r="X33" s="181">
        <v>3000</v>
      </c>
      <c r="Z33" s="157">
        <f t="shared" si="92"/>
        <v>47</v>
      </c>
      <c r="AA33" s="137" cm="1">
        <f t="array" ref="AA33">_xlfn.XLOOKUP(Case!$G149,'Add-In Output 整理'!$A$2:$A$422,_xlfn.XLOOKUP('草稿-Questions'!AA$26,'Add-In Output 整理'!$B$1:$H$1,'Add-In Output 整理'!$B$2:$H$422))</f>
        <v>4.0199999999999996</v>
      </c>
      <c r="AB33" s="137" cm="1">
        <f t="array" ref="AB33">_xlfn.XLOOKUP(Case!$G149,'Add-In Output 整理'!$A$2:$A$422,_xlfn.XLOOKUP('草稿-Questions'!AB$26,'Add-In Output 整理'!$B$1:$H$1,'Add-In Output 整理'!$B$2:$H$422))</f>
        <v>9.9700000000000006</v>
      </c>
      <c r="AC33" s="137" cm="1">
        <f t="array" ref="AC33">_xlfn.XLOOKUP(Case!$G149,'Add-In Output 整理'!$A$2:$A$422,_xlfn.XLOOKUP('草稿-Questions'!AC$26,'Add-In Output 整理'!$B$1:$H$1,'Add-In Output 整理'!$B$2:$H$422))</f>
        <v>50.63</v>
      </c>
      <c r="AD33" s="137" cm="1">
        <f t="array" ref="AD33">_xlfn.XLOOKUP(Case!$G149,'Add-In Output 整理'!$A$2:$A$422,_xlfn.XLOOKUP('草稿-Questions'!AD$26,'Add-In Output 整理'!$B$1:$H$1,'Add-In Output 整理'!$B$2:$H$422))</f>
        <v>593.5</v>
      </c>
      <c r="AE33" s="137" cm="1">
        <f t="array" ref="AE33">_xlfn.XLOOKUP(Case!$G149,'Add-In Output 整理'!$A$2:$A$422,_xlfn.XLOOKUP('草稿-Questions'!AE$26,'Add-In Output 整理'!$B$1:$H$1,'Add-In Output 整理'!$B$2:$H$422))</f>
        <v>903.4</v>
      </c>
      <c r="AF33" s="137" cm="1">
        <f t="array" ref="AF33">_xlfn.XLOOKUP(Case!$G149,'Add-In Output 整理'!$A$2:$A$422,_xlfn.XLOOKUP('草稿-Questions'!AF$26,'Add-In Output 整理'!$B$1:$H$1,'Add-In Output 整理'!$B$2:$H$422))</f>
        <v>2248</v>
      </c>
      <c r="AG33" s="137" cm="1">
        <f t="array" ref="AG33">_xlfn.XLOOKUP(Case!$G149,'Add-In Output 整理'!$A$2:$A$422,_xlfn.XLOOKUP('草稿-Questions'!AG$26,'Add-In Output 整理'!$B$1:$H$1,'Add-In Output 整理'!$B$2:$H$422))</f>
        <v>3479</v>
      </c>
      <c r="AT33" s="160">
        <f t="shared" si="93"/>
        <v>87</v>
      </c>
      <c r="AU33" s="137">
        <f>_xlfn.XLOOKUP(Case!N221,'Asteroid 整理'!$R$3:$R$137,'Asteroid 整理'!$X$3:$X$137)</f>
        <v>4800</v>
      </c>
      <c r="AV33" s="137">
        <f>_xlfn.XLOOKUP(Case!O221,'Asteroid 整理'!$R$3:$R$137,'Asteroid 整理'!$X$3:$X$137)</f>
        <v>2400</v>
      </c>
      <c r="AW33" s="137">
        <f>_xlfn.XLOOKUP(Case!P221,'Asteroid 整理'!$R$3:$R$137,'Asteroid 整理'!$X$3:$X$137)</f>
        <v>450</v>
      </c>
      <c r="AX33" s="137">
        <f>_xlfn.XLOOKUP(Case!Q221,'Asteroid 整理'!$R$3:$R$137,'Asteroid 整理'!$X$3:$X$137)</f>
        <v>900</v>
      </c>
      <c r="AY33" s="137">
        <f>_xlfn.XLOOKUP(Case!R221,'Asteroid 整理'!$R$3:$R$137,'Asteroid 整理'!$X$3:$X$137)</f>
        <v>100</v>
      </c>
      <c r="AZ33" s="137">
        <f>_xlfn.XLOOKUP(Case!S221,'Asteroid 整理'!$R$3:$R$137,'Asteroid 整理'!$X$3:$X$137)</f>
        <v>3000</v>
      </c>
      <c r="BA33" s="137">
        <f>_xlfn.XLOOKUP(Case!T221,'Asteroid 整理'!$R$3:$R$137,'Asteroid 整理'!$X$3:$X$137)</f>
        <v>1200</v>
      </c>
      <c r="BB33" s="137">
        <f>_xlfn.XLOOKUP(Case!U221,'Asteroid 整理'!$R$3:$R$137,'Asteroid 整理'!$X$3:$X$137)</f>
        <v>600</v>
      </c>
      <c r="BC33" s="137">
        <f>_xlfn.XLOOKUP(Case!V221,'Asteroid 整理'!$R$3:$R$137,'Asteroid 整理'!$X$3:$X$137)</f>
        <v>6000</v>
      </c>
      <c r="BD33" s="137">
        <f>_xlfn.XLOOKUP(Case!W221,'Asteroid 整理'!$R$3:$R$137,'Asteroid 整理'!$X$3:$X$137)</f>
        <v>400</v>
      </c>
      <c r="BF33" s="160">
        <f t="shared" ref="BF33" si="105">BF32+1</f>
        <v>87</v>
      </c>
      <c r="BG33" s="137">
        <f>AU33*_xlfn.XLOOKUP(AU56,'Asteroid 整理'!$A$11:$A$16,'Asteroid 整理'!$B$11:$B$16)</f>
        <v>4080</v>
      </c>
      <c r="BH33" s="137">
        <f>AV33*_xlfn.XLOOKUP(AV56,'Asteroid 整理'!$A$11:$A$16,'Asteroid 整理'!$B$11:$B$16)</f>
        <v>2400</v>
      </c>
      <c r="BI33" s="137">
        <f>AW33*_xlfn.XLOOKUP(AW56,'Asteroid 整理'!$A$11:$A$16,'Asteroid 整理'!$B$11:$B$16)</f>
        <v>427.5</v>
      </c>
      <c r="BJ33" s="137">
        <f>AX33*_xlfn.XLOOKUP(AX56,'Asteroid 整理'!$A$11:$A$16,'Asteroid 整理'!$B$11:$B$16)</f>
        <v>855</v>
      </c>
      <c r="BK33" s="137">
        <f>AY33*_xlfn.XLOOKUP(AY56,'Asteroid 整理'!$A$11:$A$16,'Asteroid 整理'!$B$11:$B$16)</f>
        <v>90</v>
      </c>
      <c r="BL33" s="137">
        <f>AZ33*_xlfn.XLOOKUP(AZ56,'Asteroid 整理'!$A$11:$A$16,'Asteroid 整理'!$B$11:$B$16)</f>
        <v>3000</v>
      </c>
      <c r="BM33" s="137">
        <f>BA33*_xlfn.XLOOKUP(BA56,'Asteroid 整理'!$A$11:$A$16,'Asteroid 整理'!$B$11:$B$16)</f>
        <v>1020</v>
      </c>
      <c r="BN33" s="137">
        <f>BB33*_xlfn.XLOOKUP(BB56,'Asteroid 整理'!$A$11:$A$16,'Asteroid 整理'!$B$11:$B$16)</f>
        <v>570</v>
      </c>
      <c r="BO33" s="137">
        <f>BC33*_xlfn.XLOOKUP(BC56,'Asteroid 整理'!$A$11:$A$16,'Asteroid 整理'!$B$11:$B$16)</f>
        <v>5100</v>
      </c>
      <c r="BP33" s="137">
        <f>BD33*_xlfn.XLOOKUP(BD56,'Asteroid 整理'!$A$11:$A$16,'Asteroid 整理'!$B$11:$B$16)</f>
        <v>360</v>
      </c>
      <c r="BQ33" s="137">
        <f t="shared" si="95"/>
        <v>17902.5</v>
      </c>
      <c r="BS33" s="141" t="s">
        <v>16</v>
      </c>
      <c r="BT33" s="161">
        <v>0</v>
      </c>
      <c r="BU33" s="163">
        <v>0</v>
      </c>
      <c r="BV33" s="165">
        <v>0</v>
      </c>
      <c r="BW33" s="167">
        <v>0</v>
      </c>
      <c r="EK33" s="160">
        <f t="shared" si="19"/>
        <v>150</v>
      </c>
      <c r="EL33" s="185" t="s">
        <v>34</v>
      </c>
      <c r="EM33" s="185" t="s">
        <v>34</v>
      </c>
      <c r="EN33" s="185" t="s">
        <v>34</v>
      </c>
      <c r="EO33" s="183" t="s">
        <v>32</v>
      </c>
      <c r="EP33" s="185" t="s">
        <v>34</v>
      </c>
      <c r="EQ33" s="186" t="s">
        <v>35</v>
      </c>
      <c r="ER33" s="185" t="s">
        <v>34</v>
      </c>
      <c r="ES33" s="183" t="s">
        <v>32</v>
      </c>
      <c r="ET33" s="183" t="s">
        <v>32</v>
      </c>
      <c r="EU33" s="183" t="s">
        <v>32</v>
      </c>
      <c r="EV33" s="186" t="s">
        <v>35</v>
      </c>
      <c r="EW33" s="183" t="s">
        <v>32</v>
      </c>
      <c r="EX33" s="183" t="s">
        <v>32</v>
      </c>
      <c r="EY33" s="186" t="s">
        <v>35</v>
      </c>
      <c r="EZ33" s="185" t="s">
        <v>34</v>
      </c>
      <c r="FA33" s="183" t="s">
        <v>32</v>
      </c>
      <c r="FB33" s="186" t="s">
        <v>35</v>
      </c>
      <c r="FC33" s="184" t="s">
        <v>33</v>
      </c>
      <c r="FD33" s="186" t="s">
        <v>35</v>
      </c>
      <c r="FE33" s="183" t="s">
        <v>32</v>
      </c>
      <c r="FF33" s="183" t="s">
        <v>32</v>
      </c>
      <c r="FG33" s="183" t="s">
        <v>32</v>
      </c>
      <c r="FH33" s="184" t="s">
        <v>33</v>
      </c>
      <c r="FI33" s="183" t="s">
        <v>32</v>
      </c>
      <c r="FJ33" s="183" t="s">
        <v>32</v>
      </c>
      <c r="FK33" s="186" t="s">
        <v>35</v>
      </c>
      <c r="FL33" s="184" t="s">
        <v>33</v>
      </c>
      <c r="FM33" s="185" t="s">
        <v>34</v>
      </c>
      <c r="FN33" s="183" t="s">
        <v>32</v>
      </c>
      <c r="FO33" s="186" t="s">
        <v>35</v>
      </c>
      <c r="FP33" s="184" t="s">
        <v>33</v>
      </c>
      <c r="FQ33" s="185" t="s">
        <v>34</v>
      </c>
      <c r="FR33" s="186" t="s">
        <v>35</v>
      </c>
      <c r="FS33" s="183" t="s">
        <v>32</v>
      </c>
      <c r="FT33" s="186" t="s">
        <v>35</v>
      </c>
      <c r="FU33" s="186" t="s">
        <v>35</v>
      </c>
      <c r="FV33" s="185" t="s">
        <v>34</v>
      </c>
      <c r="FW33" s="186" t="s">
        <v>35</v>
      </c>
      <c r="FX33" s="185" t="s">
        <v>34</v>
      </c>
      <c r="FY33" s="186" t="s">
        <v>35</v>
      </c>
      <c r="FZ33" s="186" t="s">
        <v>35</v>
      </c>
      <c r="GA33" s="184" t="s">
        <v>33</v>
      </c>
      <c r="GB33" s="185" t="s">
        <v>34</v>
      </c>
      <c r="GC33" s="186" t="s">
        <v>35</v>
      </c>
      <c r="GD33" s="184" t="s">
        <v>33</v>
      </c>
      <c r="GE33" s="185" t="s">
        <v>34</v>
      </c>
      <c r="GF33" s="183" t="s">
        <v>32</v>
      </c>
      <c r="GG33" s="183" t="s">
        <v>32</v>
      </c>
      <c r="GH33" s="183" t="s">
        <v>32</v>
      </c>
      <c r="GI33" s="184" t="s">
        <v>33</v>
      </c>
      <c r="GK33" s="160">
        <f t="shared" si="20"/>
        <v>150</v>
      </c>
      <c r="GL33" s="137">
        <f>SUMIFS(Case!$N327:$BK327,'草稿-Questions'!$EL33:$GI33,'草稿-Questions'!GL$3)*1000</f>
        <v>55000</v>
      </c>
      <c r="GM33" s="137">
        <f>SUMIFS(Case!$N327:$BK327,'草稿-Questions'!$EL33:$GI33,'草稿-Questions'!GM$3)*1000</f>
        <v>31000</v>
      </c>
      <c r="GN33" s="137">
        <f>SUMIFS(Case!$N327:$BK327,'草稿-Questions'!$EL33:$GI33,'草稿-Questions'!GN$3)*1000</f>
        <v>50000</v>
      </c>
      <c r="GO33" s="137">
        <f>SUMIFS(Case!$N327:$BK327,'草稿-Questions'!$EL33:$GI33,'草稿-Questions'!GO$3)*1000</f>
        <v>66000</v>
      </c>
      <c r="GQ33" s="160">
        <f t="shared" si="21"/>
        <v>150</v>
      </c>
      <c r="GR33" s="137">
        <f t="shared" ref="GR33:GX33" si="106">SUMPRODUCT($GL66:$GO66,_xlfn.XLOOKUP(GR$3,$GK$70:$GK$76,$GL$70:$GO$76))</f>
        <v>24620000</v>
      </c>
      <c r="GS33" s="137">
        <f t="shared" si="106"/>
        <v>6282000</v>
      </c>
      <c r="GT33" s="137">
        <f t="shared" si="106"/>
        <v>3366000</v>
      </c>
      <c r="GU33" s="137">
        <f t="shared" si="106"/>
        <v>10107000</v>
      </c>
      <c r="GV33" s="137">
        <f t="shared" si="106"/>
        <v>0</v>
      </c>
      <c r="GW33" s="137">
        <f t="shared" si="106"/>
        <v>0</v>
      </c>
      <c r="GX33" s="137">
        <f t="shared" si="106"/>
        <v>0</v>
      </c>
      <c r="GZ33" s="160">
        <f t="shared" si="23"/>
        <v>150</v>
      </c>
      <c r="HA33" s="137">
        <f t="shared" si="24"/>
        <v>307</v>
      </c>
      <c r="HB33" s="137">
        <f t="shared" si="25"/>
        <v>2</v>
      </c>
    </row>
    <row r="34" spans="19:210" ht="15.75">
      <c r="Z34" s="157">
        <f t="shared" si="92"/>
        <v>48</v>
      </c>
      <c r="AA34" s="137" cm="1">
        <f t="array" ref="AA34">_xlfn.XLOOKUP(Case!$G150,'Add-In Output 整理'!$A$2:$A$422,_xlfn.XLOOKUP('草稿-Questions'!AA$26,'Add-In Output 整理'!$B$1:$H$1,'Add-In Output 整理'!$B$2:$H$422))</f>
        <v>4.3499999999999996</v>
      </c>
      <c r="AB34" s="137" cm="1">
        <f t="array" ref="AB34">_xlfn.XLOOKUP(Case!$G150,'Add-In Output 整理'!$A$2:$A$422,_xlfn.XLOOKUP('草稿-Questions'!AB$26,'Add-In Output 整理'!$B$1:$H$1,'Add-In Output 整理'!$B$2:$H$422))</f>
        <v>11.02</v>
      </c>
      <c r="AC34" s="137" cm="1">
        <f t="array" ref="AC34">_xlfn.XLOOKUP(Case!$G150,'Add-In Output 整理'!$A$2:$A$422,_xlfn.XLOOKUP('草稿-Questions'!AC$26,'Add-In Output 整理'!$B$1:$H$1,'Add-In Output 整理'!$B$2:$H$422))</f>
        <v>50.42</v>
      </c>
      <c r="AD34" s="137" cm="1">
        <f t="array" ref="AD34">_xlfn.XLOOKUP(Case!$G150,'Add-In Output 整理'!$A$2:$A$422,_xlfn.XLOOKUP('草稿-Questions'!AD$26,'Add-In Output 整理'!$B$1:$H$1,'Add-In Output 整理'!$B$2:$H$422))</f>
        <v>496.9</v>
      </c>
      <c r="AE34" s="137" cm="1">
        <f t="array" ref="AE34">_xlfn.XLOOKUP(Case!$G150,'Add-In Output 整理'!$A$2:$A$422,_xlfn.XLOOKUP('草稿-Questions'!AE$26,'Add-In Output 整理'!$B$1:$H$1,'Add-In Output 整理'!$B$2:$H$422))</f>
        <v>1261</v>
      </c>
      <c r="AF34" s="137" cm="1">
        <f t="array" ref="AF34">_xlfn.XLOOKUP(Case!$G150,'Add-In Output 整理'!$A$2:$A$422,_xlfn.XLOOKUP('草稿-Questions'!AF$26,'Add-In Output 整理'!$B$1:$H$1,'Add-In Output 整理'!$B$2:$H$422))</f>
        <v>2198</v>
      </c>
      <c r="AG34" s="137" cm="1">
        <f t="array" ref="AG34">_xlfn.XLOOKUP(Case!$G150,'Add-In Output 整理'!$A$2:$A$422,_xlfn.XLOOKUP('草稿-Questions'!AG$26,'Add-In Output 整理'!$B$1:$H$1,'Add-In Output 整理'!$B$2:$H$422))</f>
        <v>5215</v>
      </c>
      <c r="AT34" s="160">
        <f t="shared" si="93"/>
        <v>88</v>
      </c>
      <c r="AU34" s="137">
        <f>_xlfn.XLOOKUP(Case!N222,'Asteroid 整理'!$R$3:$R$137,'Asteroid 整理'!$X$3:$X$137)</f>
        <v>500</v>
      </c>
      <c r="AV34" s="137">
        <f>_xlfn.XLOOKUP(Case!O222,'Asteroid 整理'!$R$3:$R$137,'Asteroid 整理'!$X$3:$X$137)</f>
        <v>2400</v>
      </c>
      <c r="AW34" s="137">
        <f>_xlfn.XLOOKUP(Case!P222,'Asteroid 整理'!$R$3:$R$137,'Asteroid 整理'!$X$3:$X$137)</f>
        <v>1200</v>
      </c>
      <c r="AX34" s="137">
        <f>_xlfn.XLOOKUP(Case!Q222,'Asteroid 整理'!$R$3:$R$137,'Asteroid 整理'!$X$3:$X$137)</f>
        <v>750</v>
      </c>
      <c r="AY34" s="137">
        <f>_xlfn.XLOOKUP(Case!R222,'Asteroid 整理'!$R$3:$R$137,'Asteroid 整理'!$X$3:$X$137)</f>
        <v>400</v>
      </c>
      <c r="AZ34" s="137">
        <f>_xlfn.XLOOKUP(Case!S222,'Asteroid 整理'!$R$3:$R$137,'Asteroid 整理'!$X$3:$X$137)</f>
        <v>4800</v>
      </c>
      <c r="BA34" s="137">
        <f>_xlfn.XLOOKUP(Case!T222,'Asteroid 整理'!$R$3:$R$137,'Asteroid 整理'!$X$3:$X$137)</f>
        <v>900</v>
      </c>
      <c r="BB34" s="137">
        <f>_xlfn.XLOOKUP(Case!U222,'Asteroid 整理'!$R$3:$R$137,'Asteroid 整理'!$X$3:$X$137)</f>
        <v>1200</v>
      </c>
      <c r="BC34" s="137">
        <f>_xlfn.XLOOKUP(Case!V222,'Asteroid 整理'!$R$3:$R$137,'Asteroid 整理'!$X$3:$X$137)</f>
        <v>600</v>
      </c>
      <c r="BD34" s="137">
        <f>_xlfn.XLOOKUP(Case!W222,'Asteroid 整理'!$R$3:$R$137,'Asteroid 整理'!$X$3:$X$137)</f>
        <v>450</v>
      </c>
      <c r="BF34" s="160">
        <f t="shared" ref="BF34" si="107">BF33+1</f>
        <v>88</v>
      </c>
      <c r="BG34" s="137">
        <f>AU34*_xlfn.XLOOKUP(AU57,'Asteroid 整理'!$A$11:$A$16,'Asteroid 整理'!$B$11:$B$16)</f>
        <v>425</v>
      </c>
      <c r="BH34" s="137">
        <f>AV34*_xlfn.XLOOKUP(AV57,'Asteroid 整理'!$A$11:$A$16,'Asteroid 整理'!$B$11:$B$16)</f>
        <v>2040</v>
      </c>
      <c r="BI34" s="137">
        <f>AW34*_xlfn.XLOOKUP(AW57,'Asteroid 整理'!$A$11:$A$16,'Asteroid 整理'!$B$11:$B$16)</f>
        <v>900</v>
      </c>
      <c r="BJ34" s="137">
        <f>AX34*_xlfn.XLOOKUP(AX57,'Asteroid 整理'!$A$11:$A$16,'Asteroid 整理'!$B$11:$B$16)</f>
        <v>562.5</v>
      </c>
      <c r="BK34" s="137">
        <f>AY34*_xlfn.XLOOKUP(AY57,'Asteroid 整理'!$A$11:$A$16,'Asteroid 整理'!$B$11:$B$16)</f>
        <v>340</v>
      </c>
      <c r="BL34" s="137">
        <f>AZ34*_xlfn.XLOOKUP(AZ57,'Asteroid 整理'!$A$11:$A$16,'Asteroid 整理'!$B$11:$B$16)</f>
        <v>4080</v>
      </c>
      <c r="BM34" s="137">
        <f>BA34*_xlfn.XLOOKUP(BA57,'Asteroid 整理'!$A$11:$A$16,'Asteroid 整理'!$B$11:$B$16)</f>
        <v>675</v>
      </c>
      <c r="BN34" s="137">
        <f>BB34*_xlfn.XLOOKUP(BB57,'Asteroid 整理'!$A$11:$A$16,'Asteroid 整理'!$B$11:$B$16)</f>
        <v>1020</v>
      </c>
      <c r="BO34" s="137">
        <f>BC34*_xlfn.XLOOKUP(BC57,'Asteroid 整理'!$A$11:$A$16,'Asteroid 整理'!$B$11:$B$16)</f>
        <v>450</v>
      </c>
      <c r="BP34" s="137">
        <f>BD34*_xlfn.XLOOKUP(BD57,'Asteroid 整理'!$A$11:$A$16,'Asteroid 整理'!$B$11:$B$16)</f>
        <v>337.5</v>
      </c>
      <c r="BQ34" s="137">
        <f t="shared" si="95"/>
        <v>10830</v>
      </c>
      <c r="DE34" s="137" t="s">
        <v>396</v>
      </c>
    </row>
    <row r="35" spans="19:210" ht="16.5" thickBot="1">
      <c r="Z35" s="157">
        <f t="shared" si="92"/>
        <v>49</v>
      </c>
      <c r="AA35" s="137" cm="1">
        <f t="array" ref="AA35">_xlfn.XLOOKUP(Case!$G151,'Add-In Output 整理'!$A$2:$A$422,_xlfn.XLOOKUP('草稿-Questions'!AA$26,'Add-In Output 整理'!$B$1:$H$1,'Add-In Output 整理'!$B$2:$H$422))</f>
        <v>4.26</v>
      </c>
      <c r="AB35" s="137" cm="1">
        <f t="array" ref="AB35">_xlfn.XLOOKUP(Case!$G151,'Add-In Output 整理'!$A$2:$A$422,_xlfn.XLOOKUP('草稿-Questions'!AB$26,'Add-In Output 整理'!$B$1:$H$1,'Add-In Output 整理'!$B$2:$H$422))</f>
        <v>10.17</v>
      </c>
      <c r="AC35" s="137" cm="1">
        <f t="array" ref="AC35">_xlfn.XLOOKUP(Case!$G151,'Add-In Output 整理'!$A$2:$A$422,_xlfn.XLOOKUP('草稿-Questions'!AC$26,'Add-In Output 整理'!$B$1:$H$1,'Add-In Output 整理'!$B$2:$H$422))</f>
        <v>52.34</v>
      </c>
      <c r="AD35" s="137" cm="1">
        <f t="array" ref="AD35">_xlfn.XLOOKUP(Case!$G151,'Add-In Output 整理'!$A$2:$A$422,_xlfn.XLOOKUP('草稿-Questions'!AD$26,'Add-In Output 整理'!$B$1:$H$1,'Add-In Output 整理'!$B$2:$H$422))</f>
        <v>455.7</v>
      </c>
      <c r="AE35" s="137" cm="1">
        <f t="array" ref="AE35">_xlfn.XLOOKUP(Case!$G151,'Add-In Output 整理'!$A$2:$A$422,_xlfn.XLOOKUP('草稿-Questions'!AE$26,'Add-In Output 整理'!$B$1:$H$1,'Add-In Output 整理'!$B$2:$H$422))</f>
        <v>1143</v>
      </c>
      <c r="AF35" s="137" cm="1">
        <f t="array" ref="AF35">_xlfn.XLOOKUP(Case!$G151,'Add-In Output 整理'!$A$2:$A$422,_xlfn.XLOOKUP('草稿-Questions'!AF$26,'Add-In Output 整理'!$B$1:$H$1,'Add-In Output 整理'!$B$2:$H$422))</f>
        <v>1914</v>
      </c>
      <c r="AG35" s="137" cm="1">
        <f t="array" ref="AG35">_xlfn.XLOOKUP(Case!$G151,'Add-In Output 整理'!$A$2:$A$422,_xlfn.XLOOKUP('草稿-Questions'!AG$26,'Add-In Output 整理'!$B$1:$H$1,'Add-In Output 整理'!$B$2:$H$422))</f>
        <v>5078</v>
      </c>
      <c r="AT35" s="160">
        <f t="shared" si="93"/>
        <v>89</v>
      </c>
      <c r="AU35" s="137">
        <f>_xlfn.XLOOKUP(Case!N223,'Asteroid 整理'!$R$3:$R$137,'Asteroid 整理'!$X$3:$X$137)</f>
        <v>900</v>
      </c>
      <c r="AV35" s="137">
        <f>_xlfn.XLOOKUP(Case!O223,'Asteroid 整理'!$R$3:$R$137,'Asteroid 整理'!$X$3:$X$137)</f>
        <v>100</v>
      </c>
      <c r="AW35" s="137">
        <f>_xlfn.XLOOKUP(Case!P223,'Asteroid 整理'!$R$3:$R$137,'Asteroid 整理'!$X$3:$X$137)</f>
        <v>1200</v>
      </c>
      <c r="AX35" s="137">
        <f>_xlfn.XLOOKUP(Case!Q223,'Asteroid 整理'!$R$3:$R$137,'Asteroid 整理'!$X$3:$X$137)</f>
        <v>8400</v>
      </c>
      <c r="AY35" s="137">
        <f>_xlfn.XLOOKUP(Case!R223,'Asteroid 整理'!$R$3:$R$137,'Asteroid 整理'!$X$3:$X$137)</f>
        <v>1800</v>
      </c>
      <c r="AZ35" s="137">
        <f>_xlfn.XLOOKUP(Case!S223,'Asteroid 整理'!$R$3:$R$137,'Asteroid 整理'!$X$3:$X$137)</f>
        <v>400</v>
      </c>
      <c r="BA35" s="137">
        <f>_xlfn.XLOOKUP(Case!T223,'Asteroid 整理'!$R$3:$R$137,'Asteroid 整理'!$X$3:$X$137)</f>
        <v>4800</v>
      </c>
      <c r="BB35" s="137">
        <f>_xlfn.XLOOKUP(Case!U223,'Asteroid 整理'!$R$3:$R$137,'Asteroid 整理'!$X$3:$X$137)</f>
        <v>300</v>
      </c>
      <c r="BC35" s="137">
        <f>_xlfn.XLOOKUP(Case!V223,'Asteroid 整理'!$R$3:$R$137,'Asteroid 整理'!$X$3:$X$137)</f>
        <v>450</v>
      </c>
      <c r="BD35" s="137">
        <f>_xlfn.XLOOKUP(Case!W223,'Asteroid 整理'!$R$3:$R$137,'Asteroid 整理'!$X$3:$X$137)</f>
        <v>600</v>
      </c>
      <c r="BF35" s="160">
        <f t="shared" ref="BF35" si="108">BF34+1</f>
        <v>89</v>
      </c>
      <c r="BG35" s="137">
        <f>AU35*_xlfn.XLOOKUP(AU58,'Asteroid 整理'!$A$11:$A$16,'Asteroid 整理'!$B$11:$B$16)</f>
        <v>765</v>
      </c>
      <c r="BH35" s="137">
        <f>AV35*_xlfn.XLOOKUP(AV58,'Asteroid 整理'!$A$11:$A$16,'Asteroid 整理'!$B$11:$B$16)</f>
        <v>85</v>
      </c>
      <c r="BI35" s="137">
        <f>AW35*_xlfn.XLOOKUP(AW58,'Asteroid 整理'!$A$11:$A$16,'Asteroid 整理'!$B$11:$B$16)</f>
        <v>900</v>
      </c>
      <c r="BJ35" s="137">
        <f>AX35*_xlfn.XLOOKUP(AX58,'Asteroid 整理'!$A$11:$A$16,'Asteroid 整理'!$B$11:$B$16)</f>
        <v>6720</v>
      </c>
      <c r="BK35" s="137">
        <f>AY35*_xlfn.XLOOKUP(AY58,'Asteroid 整理'!$A$11:$A$16,'Asteroid 整理'!$B$11:$B$16)</f>
        <v>1350</v>
      </c>
      <c r="BL35" s="137">
        <f>AZ35*_xlfn.XLOOKUP(AZ58,'Asteroid 整理'!$A$11:$A$16,'Asteroid 整理'!$B$11:$B$16)</f>
        <v>340</v>
      </c>
      <c r="BM35" s="137">
        <f>BA35*_xlfn.XLOOKUP(BA58,'Asteroid 整理'!$A$11:$A$16,'Asteroid 整理'!$B$11:$B$16)</f>
        <v>3840</v>
      </c>
      <c r="BN35" s="137">
        <f>BB35*_xlfn.XLOOKUP(BB58,'Asteroid 整理'!$A$11:$A$16,'Asteroid 整理'!$B$11:$B$16)</f>
        <v>255</v>
      </c>
      <c r="BO35" s="137">
        <f>BC35*_xlfn.XLOOKUP(BC58,'Asteroid 整理'!$A$11:$A$16,'Asteroid 整理'!$B$11:$B$16)</f>
        <v>382.5</v>
      </c>
      <c r="BP35" s="137">
        <f>BD35*_xlfn.XLOOKUP(BD58,'Asteroid 整理'!$A$11:$A$16,'Asteroid 整理'!$B$11:$B$16)</f>
        <v>450</v>
      </c>
      <c r="BQ35" s="137">
        <f t="shared" si="95"/>
        <v>15087.5</v>
      </c>
      <c r="DE35" s="198" t="s">
        <v>209</v>
      </c>
      <c r="DF35" s="195"/>
      <c r="DG35" s="188" t="s">
        <v>109</v>
      </c>
      <c r="DH35" s="188" t="s">
        <v>102</v>
      </c>
      <c r="DI35" s="188" t="s">
        <v>110</v>
      </c>
      <c r="DJ35" s="188" t="s">
        <v>104</v>
      </c>
      <c r="DK35" s="188" t="s">
        <v>117</v>
      </c>
      <c r="DL35" s="188" t="s">
        <v>105</v>
      </c>
      <c r="DM35" s="188" t="s">
        <v>133</v>
      </c>
      <c r="DN35" s="188" t="s">
        <v>101</v>
      </c>
      <c r="DO35" s="188" t="s">
        <v>116</v>
      </c>
      <c r="DP35" s="188" t="s">
        <v>103</v>
      </c>
      <c r="DQ35" s="188" t="s">
        <v>114</v>
      </c>
      <c r="DR35" s="188" t="s">
        <v>136</v>
      </c>
      <c r="EL35" s="183" t="s">
        <v>371</v>
      </c>
      <c r="GK35" s="137" t="s">
        <v>399</v>
      </c>
      <c r="GQ35" s="137" t="s">
        <v>374</v>
      </c>
    </row>
    <row r="36" spans="19:210" ht="16.5" thickBot="1">
      <c r="Z36" s="157">
        <f t="shared" si="92"/>
        <v>50</v>
      </c>
      <c r="AA36" s="137" cm="1">
        <f t="array" ref="AA36">_xlfn.XLOOKUP(Case!$G152,'Add-In Output 整理'!$A$2:$A$422,_xlfn.XLOOKUP('草稿-Questions'!AA$26,'Add-In Output 整理'!$B$1:$H$1,'Add-In Output 整理'!$B$2:$H$422))</f>
        <v>4.3600000000000003</v>
      </c>
      <c r="AB36" s="137" cm="1">
        <f t="array" ref="AB36">_xlfn.XLOOKUP(Case!$G152,'Add-In Output 整理'!$A$2:$A$422,_xlfn.XLOOKUP('草稿-Questions'!AB$26,'Add-In Output 整理'!$B$1:$H$1,'Add-In Output 整理'!$B$2:$H$422))</f>
        <v>10.18</v>
      </c>
      <c r="AC36" s="137" cm="1">
        <f t="array" ref="AC36">_xlfn.XLOOKUP(Case!$G152,'Add-In Output 整理'!$A$2:$A$422,_xlfn.XLOOKUP('草稿-Questions'!AC$26,'Add-In Output 整理'!$B$1:$H$1,'Add-In Output 整理'!$B$2:$H$422))</f>
        <v>53</v>
      </c>
      <c r="AD36" s="137" cm="1">
        <f t="array" ref="AD36">_xlfn.XLOOKUP(Case!$G152,'Add-In Output 整理'!$A$2:$A$422,_xlfn.XLOOKUP('草稿-Questions'!AD$26,'Add-In Output 整理'!$B$1:$H$1,'Add-In Output 整理'!$B$2:$H$422))</f>
        <v>461.4</v>
      </c>
      <c r="AE36" s="137" cm="1">
        <f t="array" ref="AE36">_xlfn.XLOOKUP(Case!$G152,'Add-In Output 整理'!$A$2:$A$422,_xlfn.XLOOKUP('草稿-Questions'!AE$26,'Add-In Output 整理'!$B$1:$H$1,'Add-In Output 整理'!$B$2:$H$422))</f>
        <v>1161</v>
      </c>
      <c r="AF36" s="137" cm="1">
        <f t="array" ref="AF36">_xlfn.XLOOKUP(Case!$G152,'Add-In Output 整理'!$A$2:$A$422,_xlfn.XLOOKUP('草稿-Questions'!AF$26,'Add-In Output 整理'!$B$1:$H$1,'Add-In Output 整理'!$B$2:$H$422))</f>
        <v>1913</v>
      </c>
      <c r="AG36" s="137" cm="1">
        <f t="array" ref="AG36">_xlfn.XLOOKUP(Case!$G152,'Add-In Output 整理'!$A$2:$A$422,_xlfn.XLOOKUP('草稿-Questions'!AG$26,'Add-In Output 整理'!$B$1:$H$1,'Add-In Output 整理'!$B$2:$H$422))</f>
        <v>4728</v>
      </c>
      <c r="AT36" s="160">
        <f t="shared" si="93"/>
        <v>90</v>
      </c>
      <c r="AU36" s="137">
        <f>_xlfn.XLOOKUP(Case!N224,'Asteroid 整理'!$R$3:$R$137,'Asteroid 整理'!$X$3:$X$137)</f>
        <v>8400</v>
      </c>
      <c r="AV36" s="137">
        <f>_xlfn.XLOOKUP(Case!O224,'Asteroid 整理'!$R$3:$R$137,'Asteroid 整理'!$X$3:$X$137)</f>
        <v>100</v>
      </c>
      <c r="AW36" s="137">
        <f>_xlfn.XLOOKUP(Case!P224,'Asteroid 整理'!$R$3:$R$137,'Asteroid 整理'!$X$3:$X$137)</f>
        <v>2400</v>
      </c>
      <c r="AX36" s="137">
        <f>_xlfn.XLOOKUP(Case!Q224,'Asteroid 整理'!$R$3:$R$137,'Asteroid 整理'!$X$3:$X$137)</f>
        <v>300</v>
      </c>
      <c r="AY36" s="137">
        <f>_xlfn.XLOOKUP(Case!R224,'Asteroid 整理'!$R$3:$R$137,'Asteroid 整理'!$X$3:$X$137)</f>
        <v>3000</v>
      </c>
      <c r="AZ36" s="137">
        <f>_xlfn.XLOOKUP(Case!S224,'Asteroid 整理'!$R$3:$R$137,'Asteroid 整理'!$X$3:$X$137)</f>
        <v>900</v>
      </c>
      <c r="BA36" s="137">
        <f>_xlfn.XLOOKUP(Case!T224,'Asteroid 整理'!$R$3:$R$137,'Asteroid 整理'!$X$3:$X$137)</f>
        <v>500</v>
      </c>
      <c r="BB36" s="137">
        <f>_xlfn.XLOOKUP(Case!U224,'Asteroid 整理'!$R$3:$R$137,'Asteroid 整理'!$X$3:$X$137)</f>
        <v>1800</v>
      </c>
      <c r="BC36" s="137">
        <f>_xlfn.XLOOKUP(Case!V224,'Asteroid 整理'!$R$3:$R$137,'Asteroid 整理'!$X$3:$X$137)</f>
        <v>450</v>
      </c>
      <c r="BD36" s="137">
        <f>_xlfn.XLOOKUP(Case!W224,'Asteroid 整理'!$R$3:$R$137,'Asteroid 整理'!$X$3:$X$137)</f>
        <v>600</v>
      </c>
      <c r="BF36" s="160">
        <f t="shared" ref="BF36" si="109">BF35+1</f>
        <v>90</v>
      </c>
      <c r="BG36" s="137">
        <f>AU36*_xlfn.XLOOKUP(AU59,'Asteroid 整理'!$A$11:$A$16,'Asteroid 整理'!$B$11:$B$16)</f>
        <v>6300</v>
      </c>
      <c r="BH36" s="137">
        <f>AV36*_xlfn.XLOOKUP(AV59,'Asteroid 整理'!$A$11:$A$16,'Asteroid 整理'!$B$11:$B$16)</f>
        <v>85</v>
      </c>
      <c r="BI36" s="137">
        <f>AW36*_xlfn.XLOOKUP(AW59,'Asteroid 整理'!$A$11:$A$16,'Asteroid 整理'!$B$11:$B$16)</f>
        <v>1800</v>
      </c>
      <c r="BJ36" s="137">
        <f>AX36*_xlfn.XLOOKUP(AX59,'Asteroid 整理'!$A$11:$A$16,'Asteroid 整理'!$B$11:$B$16)</f>
        <v>255</v>
      </c>
      <c r="BK36" s="137">
        <f>AY36*_xlfn.XLOOKUP(AY59,'Asteroid 整理'!$A$11:$A$16,'Asteroid 整理'!$B$11:$B$16)</f>
        <v>2850</v>
      </c>
      <c r="BL36" s="137">
        <f>AZ36*_xlfn.XLOOKUP(AZ59,'Asteroid 整理'!$A$11:$A$16,'Asteroid 整理'!$B$11:$B$16)</f>
        <v>675</v>
      </c>
      <c r="BM36" s="137">
        <f>BA36*_xlfn.XLOOKUP(BA59,'Asteroid 整理'!$A$11:$A$16,'Asteroid 整理'!$B$11:$B$16)</f>
        <v>425</v>
      </c>
      <c r="BN36" s="137">
        <f>BB36*_xlfn.XLOOKUP(BB59,'Asteroid 整理'!$A$11:$A$16,'Asteroid 整理'!$B$11:$B$16)</f>
        <v>1710</v>
      </c>
      <c r="BO36" s="137">
        <f>BC36*_xlfn.XLOOKUP(BC59,'Asteroid 整理'!$A$11:$A$16,'Asteroid 整理'!$B$11:$B$16)</f>
        <v>337.5</v>
      </c>
      <c r="BP36" s="137">
        <f>BD36*_xlfn.XLOOKUP(BD59,'Asteroid 整理'!$A$11:$A$16,'Asteroid 整理'!$B$11:$B$16)</f>
        <v>570</v>
      </c>
      <c r="BQ36" s="137">
        <f t="shared" si="95"/>
        <v>15007.5</v>
      </c>
      <c r="DE36" s="199">
        <v>101</v>
      </c>
      <c r="DF36" s="196"/>
      <c r="DG36" s="137">
        <f>_xlfn.XLOOKUP(DG13,'Asteroid 整理'!$A$11:$A$16,'Asteroid 整理'!$B$11:$B$16)</f>
        <v>0.75</v>
      </c>
      <c r="DH36" s="137">
        <f>_xlfn.XLOOKUP(DH13,'Asteroid 整理'!$A$11:$A$16,'Asteroid 整理'!$B$11:$B$16)</f>
        <v>0.75</v>
      </c>
      <c r="DI36" s="137">
        <f>_xlfn.XLOOKUP(DI13,'Asteroid 整理'!$A$11:$A$16,'Asteroid 整理'!$B$11:$B$16)</f>
        <v>0.75</v>
      </c>
      <c r="DJ36" s="137">
        <f>_xlfn.XLOOKUP(DJ13,'Asteroid 整理'!$A$11:$A$16,'Asteroid 整理'!$B$11:$B$16)</f>
        <v>0.75</v>
      </c>
      <c r="DK36" s="137">
        <f>_xlfn.XLOOKUP(DK13,'Asteroid 整理'!$A$11:$A$16,'Asteroid 整理'!$B$11:$B$16)</f>
        <v>0.75</v>
      </c>
      <c r="DL36" s="137">
        <f>_xlfn.XLOOKUP(DL13,'Asteroid 整理'!$A$11:$A$16,'Asteroid 整理'!$B$11:$B$16)</f>
        <v>0.95</v>
      </c>
      <c r="DM36" s="137">
        <f>_xlfn.XLOOKUP(DM13,'Asteroid 整理'!$A$11:$A$16,'Asteroid 整理'!$B$11:$B$16)</f>
        <v>0.95</v>
      </c>
      <c r="DN36" s="137">
        <f>_xlfn.XLOOKUP(DN13,'Asteroid 整理'!$A$11:$A$16,'Asteroid 整理'!$B$11:$B$16)</f>
        <v>0.95</v>
      </c>
      <c r="DO36" s="137">
        <f>_xlfn.XLOOKUP(DO13,'Asteroid 整理'!$A$11:$A$16,'Asteroid 整理'!$B$11:$B$16)</f>
        <v>0.95</v>
      </c>
      <c r="DP36" s="137">
        <f>_xlfn.XLOOKUP(DP13,'Asteroid 整理'!$A$11:$A$16,'Asteroid 整理'!$B$11:$B$16)</f>
        <v>0.95</v>
      </c>
      <c r="DQ36" s="137">
        <f>_xlfn.XLOOKUP(DQ13,'Asteroid 整理'!$A$11:$A$16,'Asteroid 整理'!$B$11:$B$16)</f>
        <v>0.95</v>
      </c>
      <c r="DR36" s="137">
        <f>_xlfn.XLOOKUP(DR13,'Asteroid 整理'!$A$11:$A$16,'Asteroid 整理'!$B$11:$B$16)</f>
        <v>0.95</v>
      </c>
      <c r="EL36" s="184" t="s">
        <v>372</v>
      </c>
      <c r="GK36" s="142" t="s">
        <v>209</v>
      </c>
      <c r="GL36" s="183" t="s">
        <v>371</v>
      </c>
      <c r="GM36" s="184" t="s">
        <v>372</v>
      </c>
      <c r="GN36" s="185" t="s">
        <v>368</v>
      </c>
      <c r="GO36" s="186" t="s">
        <v>367</v>
      </c>
      <c r="GQ36" s="171" t="s">
        <v>8</v>
      </c>
      <c r="GR36" s="141" t="s">
        <v>10</v>
      </c>
      <c r="GS36" s="141" t="s">
        <v>11</v>
      </c>
      <c r="GT36" s="141" t="s">
        <v>12</v>
      </c>
      <c r="GU36" s="141" t="s">
        <v>13</v>
      </c>
      <c r="GV36" s="141" t="s">
        <v>14</v>
      </c>
      <c r="GW36" s="141" t="s">
        <v>15</v>
      </c>
      <c r="GX36" s="141" t="s">
        <v>16</v>
      </c>
    </row>
    <row r="37" spans="19:210" ht="16.5" thickBot="1">
      <c r="Z37" s="157">
        <f t="shared" si="92"/>
        <v>51</v>
      </c>
      <c r="AA37" s="137" cm="1">
        <f t="array" ref="AA37">_xlfn.XLOOKUP(Case!$G153,'Add-In Output 整理'!$A$2:$A$422,_xlfn.XLOOKUP('草稿-Questions'!AA$26,'Add-In Output 整理'!$B$1:$H$1,'Add-In Output 整理'!$B$2:$H$422))</f>
        <v>4.26</v>
      </c>
      <c r="AB37" s="137" cm="1">
        <f t="array" ref="AB37">_xlfn.XLOOKUP(Case!$G153,'Add-In Output 整理'!$A$2:$A$422,_xlfn.XLOOKUP('草稿-Questions'!AB$26,'Add-In Output 整理'!$B$1:$H$1,'Add-In Output 整理'!$B$2:$H$422))</f>
        <v>10.17</v>
      </c>
      <c r="AC37" s="137" cm="1">
        <f t="array" ref="AC37">_xlfn.XLOOKUP(Case!$G153,'Add-In Output 整理'!$A$2:$A$422,_xlfn.XLOOKUP('草稿-Questions'!AC$26,'Add-In Output 整理'!$B$1:$H$1,'Add-In Output 整理'!$B$2:$H$422))</f>
        <v>52.34</v>
      </c>
      <c r="AD37" s="137" cm="1">
        <f t="array" ref="AD37">_xlfn.XLOOKUP(Case!$G153,'Add-In Output 整理'!$A$2:$A$422,_xlfn.XLOOKUP('草稿-Questions'!AD$26,'Add-In Output 整理'!$B$1:$H$1,'Add-In Output 整理'!$B$2:$H$422))</f>
        <v>455.7</v>
      </c>
      <c r="AE37" s="137" cm="1">
        <f t="array" ref="AE37">_xlfn.XLOOKUP(Case!$G153,'Add-In Output 整理'!$A$2:$A$422,_xlfn.XLOOKUP('草稿-Questions'!AE$26,'Add-In Output 整理'!$B$1:$H$1,'Add-In Output 整理'!$B$2:$H$422))</f>
        <v>1143</v>
      </c>
      <c r="AF37" s="137" cm="1">
        <f t="array" ref="AF37">_xlfn.XLOOKUP(Case!$G153,'Add-In Output 整理'!$A$2:$A$422,_xlfn.XLOOKUP('草稿-Questions'!AF$26,'Add-In Output 整理'!$B$1:$H$1,'Add-In Output 整理'!$B$2:$H$422))</f>
        <v>1914</v>
      </c>
      <c r="AG37" s="137" cm="1">
        <f t="array" ref="AG37">_xlfn.XLOOKUP(Case!$G153,'Add-In Output 整理'!$A$2:$A$422,_xlfn.XLOOKUP('草稿-Questions'!AG$26,'Add-In Output 整理'!$B$1:$H$1,'Add-In Output 整理'!$B$2:$H$422))</f>
        <v>5078</v>
      </c>
      <c r="AT37" s="160">
        <f t="shared" si="93"/>
        <v>91</v>
      </c>
      <c r="AU37" s="137">
        <f>_xlfn.XLOOKUP(Case!N225,'Asteroid 整理'!$R$3:$R$137,'Asteroid 整理'!$X$3:$X$137)</f>
        <v>6000</v>
      </c>
      <c r="AV37" s="137">
        <f>_xlfn.XLOOKUP(Case!O225,'Asteroid 整理'!$R$3:$R$137,'Asteroid 整理'!$X$3:$X$137)</f>
        <v>600</v>
      </c>
      <c r="AW37" s="137">
        <f>_xlfn.XLOOKUP(Case!P225,'Asteroid 整理'!$R$3:$R$137,'Asteroid 整理'!$X$3:$X$137)</f>
        <v>400</v>
      </c>
      <c r="AX37" s="137">
        <f>_xlfn.XLOOKUP(Case!Q225,'Asteroid 整理'!$R$3:$R$137,'Asteroid 整理'!$X$3:$X$137)</f>
        <v>500</v>
      </c>
      <c r="AY37" s="137">
        <f>_xlfn.XLOOKUP(Case!R225,'Asteroid 整理'!$R$3:$R$137,'Asteroid 整理'!$X$3:$X$137)</f>
        <v>3000</v>
      </c>
      <c r="AZ37" s="137">
        <f>_xlfn.XLOOKUP(Case!S225,'Asteroid 整理'!$R$3:$R$137,'Asteroid 整理'!$X$3:$X$137)</f>
        <v>200</v>
      </c>
      <c r="BA37" s="137">
        <f>_xlfn.XLOOKUP(Case!T225,'Asteroid 整理'!$R$3:$R$137,'Asteroid 整理'!$X$3:$X$137)</f>
        <v>3600</v>
      </c>
      <c r="BB37" s="137">
        <f>_xlfn.XLOOKUP(Case!U225,'Asteroid 整理'!$R$3:$R$137,'Asteroid 整理'!$X$3:$X$137)</f>
        <v>300</v>
      </c>
      <c r="BC37" s="137">
        <f>_xlfn.XLOOKUP(Case!V225,'Asteroid 整理'!$R$3:$R$137,'Asteroid 整理'!$X$3:$X$137)</f>
        <v>1800</v>
      </c>
      <c r="BD37" s="137">
        <f>_xlfn.XLOOKUP(Case!W225,'Asteroid 整理'!$R$3:$R$137,'Asteroid 整理'!$X$3:$X$137)</f>
        <v>150</v>
      </c>
      <c r="BF37" s="160">
        <f t="shared" ref="BF37" si="110">BF36+1</f>
        <v>91</v>
      </c>
      <c r="BG37" s="137">
        <f>AU37*_xlfn.XLOOKUP(AU60,'Asteroid 整理'!$A$11:$A$16,'Asteroid 整理'!$B$11:$B$16)</f>
        <v>5100</v>
      </c>
      <c r="BH37" s="137">
        <f>AV37*_xlfn.XLOOKUP(AV60,'Asteroid 整理'!$A$11:$A$16,'Asteroid 整理'!$B$11:$B$16)</f>
        <v>570</v>
      </c>
      <c r="BI37" s="137">
        <f>AW37*_xlfn.XLOOKUP(AW60,'Asteroid 整理'!$A$11:$A$16,'Asteroid 整理'!$B$11:$B$16)</f>
        <v>300</v>
      </c>
      <c r="BJ37" s="137">
        <f>AX37*_xlfn.XLOOKUP(AX60,'Asteroid 整理'!$A$11:$A$16,'Asteroid 整理'!$B$11:$B$16)</f>
        <v>375</v>
      </c>
      <c r="BK37" s="137">
        <f>AY37*_xlfn.XLOOKUP(AY60,'Asteroid 整理'!$A$11:$A$16,'Asteroid 整理'!$B$11:$B$16)</f>
        <v>2850</v>
      </c>
      <c r="BL37" s="137">
        <f>AZ37*_xlfn.XLOOKUP(AZ60,'Asteroid 整理'!$A$11:$A$16,'Asteroid 整理'!$B$11:$B$16)</f>
        <v>150</v>
      </c>
      <c r="BM37" s="137">
        <f>BA37*_xlfn.XLOOKUP(BA60,'Asteroid 整理'!$A$11:$A$16,'Asteroid 整理'!$B$11:$B$16)</f>
        <v>3060</v>
      </c>
      <c r="BN37" s="137">
        <f>BB37*_xlfn.XLOOKUP(BB60,'Asteroid 整理'!$A$11:$A$16,'Asteroid 整理'!$B$11:$B$16)</f>
        <v>270</v>
      </c>
      <c r="BO37" s="137">
        <f>BC37*_xlfn.XLOOKUP(BC60,'Asteroid 整理'!$A$11:$A$16,'Asteroid 整理'!$B$11:$B$16)</f>
        <v>1710</v>
      </c>
      <c r="BP37" s="137">
        <f>BD37*_xlfn.XLOOKUP(BD60,'Asteroid 整理'!$A$11:$A$16,'Asteroid 整理'!$B$11:$B$16)</f>
        <v>135</v>
      </c>
      <c r="BQ37" s="137">
        <f t="shared" si="95"/>
        <v>14520</v>
      </c>
      <c r="DE37" s="199">
        <f t="shared" ref="DE37:DE55" si="111">DE36+1</f>
        <v>102</v>
      </c>
      <c r="DF37" s="196"/>
      <c r="DG37" s="137">
        <f>_xlfn.XLOOKUP(DG14,'Asteroid 整理'!$A$11:$A$16,'Asteroid 整理'!$B$11:$B$16)</f>
        <v>0.95</v>
      </c>
      <c r="DH37" s="137">
        <f>_xlfn.XLOOKUP(DH14,'Asteroid 整理'!$A$11:$A$16,'Asteroid 整理'!$B$11:$B$16)</f>
        <v>0.95</v>
      </c>
      <c r="DI37" s="137">
        <f>_xlfn.XLOOKUP(DI14,'Asteroid 整理'!$A$11:$A$16,'Asteroid 整理'!$B$11:$B$16)</f>
        <v>0.95</v>
      </c>
      <c r="DJ37" s="137">
        <f>_xlfn.XLOOKUP(DJ14,'Asteroid 整理'!$A$11:$A$16,'Asteroid 整理'!$B$11:$B$16)</f>
        <v>0.95</v>
      </c>
      <c r="DK37" s="137">
        <f>_xlfn.XLOOKUP(DK14,'Asteroid 整理'!$A$11:$A$16,'Asteroid 整理'!$B$11:$B$16)</f>
        <v>0.95</v>
      </c>
      <c r="DL37" s="137">
        <f>_xlfn.XLOOKUP(DL14,'Asteroid 整理'!$A$11:$A$16,'Asteroid 整理'!$B$11:$B$16)</f>
        <v>0.9</v>
      </c>
      <c r="DM37" s="137">
        <f>_xlfn.XLOOKUP(DM14,'Asteroid 整理'!$A$11:$A$16,'Asteroid 整理'!$B$11:$B$16)</f>
        <v>0.9</v>
      </c>
      <c r="DN37" s="137">
        <f>_xlfn.XLOOKUP(DN14,'Asteroid 整理'!$A$11:$A$16,'Asteroid 整理'!$B$11:$B$16)</f>
        <v>0.9</v>
      </c>
      <c r="DO37" s="137">
        <f>_xlfn.XLOOKUP(DO14,'Asteroid 整理'!$A$11:$A$16,'Asteroid 整理'!$B$11:$B$16)</f>
        <v>0.9</v>
      </c>
      <c r="DP37" s="137">
        <f>_xlfn.XLOOKUP(DP14,'Asteroid 整理'!$A$11:$A$16,'Asteroid 整理'!$B$11:$B$16)</f>
        <v>0.9</v>
      </c>
      <c r="DQ37" s="137">
        <f>_xlfn.XLOOKUP(DQ14,'Asteroid 整理'!$A$11:$A$16,'Asteroid 整理'!$B$11:$B$16)</f>
        <v>0.9</v>
      </c>
      <c r="DR37" s="137">
        <f>_xlfn.XLOOKUP(DR14,'Asteroid 整理'!$A$11:$A$16,'Asteroid 整理'!$B$11:$B$16)</f>
        <v>0.9</v>
      </c>
      <c r="EL37" s="185" t="s">
        <v>368</v>
      </c>
      <c r="GK37" s="160">
        <v>121</v>
      </c>
      <c r="GL37" s="137">
        <f>GL4*_xlfn.XLOOKUP(Case!I298,'Asteroid 整理'!$A$11:$A$16,'Asteroid 整理'!$B$11:$B$16)</f>
        <v>37500</v>
      </c>
      <c r="GM37" s="137">
        <f>GM4*_xlfn.XLOOKUP(Case!J298,'Asteroid 整理'!$A$11:$A$16,'Asteroid 整理'!$B$11:$B$16)</f>
        <v>51300</v>
      </c>
      <c r="GN37" s="137">
        <f>GN4*_xlfn.XLOOKUP(Case!K298,'Asteroid 整理'!$A$11:$A$16,'Asteroid 整理'!$B$11:$B$16)</f>
        <v>37500</v>
      </c>
      <c r="GO37" s="137">
        <f>GO4*_xlfn.XLOOKUP(Case!L298,'Asteroid 整理'!$A$11:$A$16,'Asteroid 整理'!$B$11:$B$16)</f>
        <v>31200</v>
      </c>
      <c r="GQ37" s="173" t="s">
        <v>19</v>
      </c>
      <c r="GR37" s="178">
        <v>80000</v>
      </c>
      <c r="GS37" s="178">
        <v>15000</v>
      </c>
      <c r="GT37" s="178">
        <v>5000</v>
      </c>
      <c r="GU37" s="178">
        <v>1000</v>
      </c>
      <c r="GV37" s="178"/>
      <c r="GW37" s="178"/>
      <c r="GX37" s="178"/>
    </row>
    <row r="38" spans="19:210" ht="15.75">
      <c r="Z38" s="157">
        <f t="shared" si="92"/>
        <v>52</v>
      </c>
      <c r="AA38" s="137" cm="1">
        <f t="array" ref="AA38">_xlfn.XLOOKUP(Case!$G154,'Add-In Output 整理'!$A$2:$A$422,_xlfn.XLOOKUP('草稿-Questions'!AA$26,'Add-In Output 整理'!$B$1:$H$1,'Add-In Output 整理'!$B$2:$H$422))</f>
        <v>4.0199999999999996</v>
      </c>
      <c r="AB38" s="137" cm="1">
        <f t="array" ref="AB38">_xlfn.XLOOKUP(Case!$G154,'Add-In Output 整理'!$A$2:$A$422,_xlfn.XLOOKUP('草稿-Questions'!AB$26,'Add-In Output 整理'!$B$1:$H$1,'Add-In Output 整理'!$B$2:$H$422))</f>
        <v>10.51</v>
      </c>
      <c r="AC38" s="137" cm="1">
        <f t="array" ref="AC38">_xlfn.XLOOKUP(Case!$G154,'Add-In Output 整理'!$A$2:$A$422,_xlfn.XLOOKUP('草稿-Questions'!AC$26,'Add-In Output 整理'!$B$1:$H$1,'Add-In Output 整理'!$B$2:$H$422))</f>
        <v>50.69</v>
      </c>
      <c r="AD38" s="137" cm="1">
        <f t="array" ref="AD38">_xlfn.XLOOKUP(Case!$G154,'Add-In Output 整理'!$A$2:$A$422,_xlfn.XLOOKUP('草稿-Questions'!AD$26,'Add-In Output 整理'!$B$1:$H$1,'Add-In Output 整理'!$B$2:$H$422))</f>
        <v>612.4</v>
      </c>
      <c r="AE38" s="137" cm="1">
        <f t="array" ref="AE38">_xlfn.XLOOKUP(Case!$G154,'Add-In Output 整理'!$A$2:$A$422,_xlfn.XLOOKUP('草稿-Questions'!AE$26,'Add-In Output 整理'!$B$1:$H$1,'Add-In Output 整理'!$B$2:$H$422))</f>
        <v>1045</v>
      </c>
      <c r="AF38" s="137" cm="1">
        <f t="array" ref="AF38">_xlfn.XLOOKUP(Case!$G154,'Add-In Output 整理'!$A$2:$A$422,_xlfn.XLOOKUP('草稿-Questions'!AF$26,'Add-In Output 整理'!$B$1:$H$1,'Add-In Output 整理'!$B$2:$H$422))</f>
        <v>2327</v>
      </c>
      <c r="AG38" s="137" cm="1">
        <f t="array" ref="AG38">_xlfn.XLOOKUP(Case!$G154,'Add-In Output 整理'!$A$2:$A$422,_xlfn.XLOOKUP('草稿-Questions'!AG$26,'Add-In Output 整理'!$B$1:$H$1,'Add-In Output 整理'!$B$2:$H$422))</f>
        <v>3525</v>
      </c>
      <c r="AT38" s="160">
        <f t="shared" si="93"/>
        <v>92</v>
      </c>
      <c r="AU38" s="137">
        <f>_xlfn.XLOOKUP(Case!N226,'Asteroid 整理'!$R$3:$R$137,'Asteroid 整理'!$X$3:$X$137)</f>
        <v>750</v>
      </c>
      <c r="AV38" s="137">
        <f>_xlfn.XLOOKUP(Case!O226,'Asteroid 整理'!$R$3:$R$137,'Asteroid 整理'!$X$3:$X$137)</f>
        <v>600</v>
      </c>
      <c r="AW38" s="137">
        <f>_xlfn.XLOOKUP(Case!P226,'Asteroid 整理'!$R$3:$R$137,'Asteroid 整理'!$X$3:$X$137)</f>
        <v>2400</v>
      </c>
      <c r="AX38" s="137">
        <f>_xlfn.XLOOKUP(Case!Q226,'Asteroid 整理'!$R$3:$R$137,'Asteroid 整理'!$X$3:$X$137)</f>
        <v>500</v>
      </c>
      <c r="AY38" s="137">
        <f>_xlfn.XLOOKUP(Case!R226,'Asteroid 整理'!$R$3:$R$137,'Asteroid 整理'!$X$3:$X$137)</f>
        <v>3000</v>
      </c>
      <c r="AZ38" s="137">
        <f>_xlfn.XLOOKUP(Case!S226,'Asteroid 整理'!$R$3:$R$137,'Asteroid 整理'!$X$3:$X$137)</f>
        <v>8400</v>
      </c>
      <c r="BA38" s="137">
        <f>_xlfn.XLOOKUP(Case!T226,'Asteroid 整理'!$R$3:$R$137,'Asteroid 整理'!$X$3:$X$137)</f>
        <v>6000</v>
      </c>
      <c r="BB38" s="137">
        <f>_xlfn.XLOOKUP(Case!U226,'Asteroid 整理'!$R$3:$R$137,'Asteroid 整理'!$X$3:$X$137)</f>
        <v>200</v>
      </c>
      <c r="BC38" s="137">
        <f>_xlfn.XLOOKUP(Case!V226,'Asteroid 整理'!$R$3:$R$137,'Asteroid 整理'!$X$3:$X$137)</f>
        <v>1200</v>
      </c>
      <c r="BD38" s="137">
        <f>_xlfn.XLOOKUP(Case!W226,'Asteroid 整理'!$R$3:$R$137,'Asteroid 整理'!$X$3:$X$137)</f>
        <v>300</v>
      </c>
      <c r="BF38" s="160">
        <f t="shared" ref="BF38" si="112">BF37+1</f>
        <v>92</v>
      </c>
      <c r="BG38" s="137">
        <f>AU38*_xlfn.XLOOKUP(AU61,'Asteroid 整理'!$A$11:$A$16,'Asteroid 整理'!$B$11:$B$16)</f>
        <v>712.5</v>
      </c>
      <c r="BH38" s="137">
        <f>AV38*_xlfn.XLOOKUP(AV61,'Asteroid 整理'!$A$11:$A$16,'Asteroid 整理'!$B$11:$B$16)</f>
        <v>450</v>
      </c>
      <c r="BI38" s="137">
        <f>AW38*_xlfn.XLOOKUP(AW61,'Asteroid 整理'!$A$11:$A$16,'Asteroid 整理'!$B$11:$B$16)</f>
        <v>1800</v>
      </c>
      <c r="BJ38" s="137">
        <f>AX38*_xlfn.XLOOKUP(AX61,'Asteroid 整理'!$A$11:$A$16,'Asteroid 整理'!$B$11:$B$16)</f>
        <v>450</v>
      </c>
      <c r="BK38" s="137">
        <f>AY38*_xlfn.XLOOKUP(AY61,'Asteroid 整理'!$A$11:$A$16,'Asteroid 整理'!$B$11:$B$16)</f>
        <v>2250</v>
      </c>
      <c r="BL38" s="137">
        <f>AZ38*_xlfn.XLOOKUP(AZ61,'Asteroid 整理'!$A$11:$A$16,'Asteroid 整理'!$B$11:$B$16)</f>
        <v>7140</v>
      </c>
      <c r="BM38" s="137">
        <f>BA38*_xlfn.XLOOKUP(BA61,'Asteroid 整理'!$A$11:$A$16,'Asteroid 整理'!$B$11:$B$16)</f>
        <v>5100</v>
      </c>
      <c r="BN38" s="137">
        <f>BB38*_xlfn.XLOOKUP(BB61,'Asteroid 整理'!$A$11:$A$16,'Asteroid 整理'!$B$11:$B$16)</f>
        <v>180</v>
      </c>
      <c r="BO38" s="137">
        <f>BC38*_xlfn.XLOOKUP(BC61,'Asteroid 整理'!$A$11:$A$16,'Asteroid 整理'!$B$11:$B$16)</f>
        <v>1020</v>
      </c>
      <c r="BP38" s="137">
        <f>BD38*_xlfn.XLOOKUP(BD61,'Asteroid 整理'!$A$11:$A$16,'Asteroid 整理'!$B$11:$B$16)</f>
        <v>270</v>
      </c>
      <c r="BQ38" s="137">
        <f t="shared" si="95"/>
        <v>19372.5</v>
      </c>
      <c r="DE38" s="199">
        <f t="shared" si="111"/>
        <v>103</v>
      </c>
      <c r="DF38" s="196"/>
      <c r="DG38" s="137">
        <f>_xlfn.XLOOKUP(DG15,'Asteroid 整理'!$A$11:$A$16,'Asteroid 整理'!$B$11:$B$16)</f>
        <v>0.85</v>
      </c>
      <c r="DH38" s="137">
        <f>_xlfn.XLOOKUP(DH15,'Asteroid 整理'!$A$11:$A$16,'Asteroid 整理'!$B$11:$B$16)</f>
        <v>0.85</v>
      </c>
      <c r="DI38" s="137">
        <f>_xlfn.XLOOKUP(DI15,'Asteroid 整理'!$A$11:$A$16,'Asteroid 整理'!$B$11:$B$16)</f>
        <v>0.85</v>
      </c>
      <c r="DJ38" s="137">
        <f>_xlfn.XLOOKUP(DJ15,'Asteroid 整理'!$A$11:$A$16,'Asteroid 整理'!$B$11:$B$16)</f>
        <v>0.85</v>
      </c>
      <c r="DK38" s="137">
        <f>_xlfn.XLOOKUP(DK15,'Asteroid 整理'!$A$11:$A$16,'Asteroid 整理'!$B$11:$B$16)</f>
        <v>0.85</v>
      </c>
      <c r="DL38" s="137">
        <f>_xlfn.XLOOKUP(DL15,'Asteroid 整理'!$A$11:$A$16,'Asteroid 整理'!$B$11:$B$16)</f>
        <v>0.75</v>
      </c>
      <c r="DM38" s="137">
        <f>_xlfn.XLOOKUP(DM15,'Asteroid 整理'!$A$11:$A$16,'Asteroid 整理'!$B$11:$B$16)</f>
        <v>0.75</v>
      </c>
      <c r="DN38" s="137">
        <f>_xlfn.XLOOKUP(DN15,'Asteroid 整理'!$A$11:$A$16,'Asteroid 整理'!$B$11:$B$16)</f>
        <v>0.75</v>
      </c>
      <c r="DO38" s="137">
        <f>_xlfn.XLOOKUP(DO15,'Asteroid 整理'!$A$11:$A$16,'Asteroid 整理'!$B$11:$B$16)</f>
        <v>0.75</v>
      </c>
      <c r="DP38" s="137">
        <f>_xlfn.XLOOKUP(DP15,'Asteroid 整理'!$A$11:$A$16,'Asteroid 整理'!$B$11:$B$16)</f>
        <v>0.75</v>
      </c>
      <c r="DQ38" s="137">
        <f>_xlfn.XLOOKUP(DQ15,'Asteroid 整理'!$A$11:$A$16,'Asteroid 整理'!$B$11:$B$16)</f>
        <v>0.75</v>
      </c>
      <c r="DR38" s="137">
        <f>_xlfn.XLOOKUP(DR15,'Asteroid 整理'!$A$11:$A$16,'Asteroid 整理'!$B$11:$B$16)</f>
        <v>0.75</v>
      </c>
      <c r="EL38" s="186" t="s">
        <v>367</v>
      </c>
      <c r="GK38" s="160">
        <f t="shared" ref="GK38:GK66" si="113">GK37+1</f>
        <v>122</v>
      </c>
      <c r="GL38" s="137">
        <f>GL5*_xlfn.XLOOKUP(Case!I299,'Asteroid 整理'!$A$11:$A$16,'Asteroid 整理'!$B$11:$B$16)</f>
        <v>81000</v>
      </c>
      <c r="GM38" s="137">
        <f>GM5*_xlfn.XLOOKUP(Case!J299,'Asteroid 整理'!$A$11:$A$16,'Asteroid 整理'!$B$11:$B$16)</f>
        <v>27000</v>
      </c>
      <c r="GN38" s="137">
        <f>GN5*_xlfn.XLOOKUP(Case!K299,'Asteroid 整理'!$A$11:$A$16,'Asteroid 整理'!$B$11:$B$16)</f>
        <v>41800</v>
      </c>
      <c r="GO38" s="137">
        <f>GO5*_xlfn.XLOOKUP(Case!L299,'Asteroid 整理'!$A$11:$A$16,'Asteroid 整理'!$B$11:$B$16)</f>
        <v>18000</v>
      </c>
      <c r="GQ38" s="172" t="s">
        <v>17</v>
      </c>
      <c r="GR38" s="177">
        <v>24000</v>
      </c>
      <c r="GS38" s="177">
        <v>4500</v>
      </c>
      <c r="GT38" s="177">
        <v>1875</v>
      </c>
      <c r="GU38" s="177">
        <v>375</v>
      </c>
      <c r="GV38" s="177"/>
      <c r="GW38" s="177"/>
      <c r="GX38" s="177"/>
    </row>
    <row r="39" spans="19:210" ht="15.75">
      <c r="Z39" s="157">
        <f t="shared" si="92"/>
        <v>53</v>
      </c>
      <c r="AA39" s="137" cm="1">
        <f t="array" ref="AA39">_xlfn.XLOOKUP(Case!$G155,'Add-In Output 整理'!$A$2:$A$422,_xlfn.XLOOKUP('草稿-Questions'!AA$26,'Add-In Output 整理'!$B$1:$H$1,'Add-In Output 整理'!$B$2:$H$422))</f>
        <v>4.21</v>
      </c>
      <c r="AB39" s="137" cm="1">
        <f t="array" ref="AB39">_xlfn.XLOOKUP(Case!$G155,'Add-In Output 整理'!$A$2:$A$422,_xlfn.XLOOKUP('草稿-Questions'!AB$26,'Add-In Output 整理'!$B$1:$H$1,'Add-In Output 整理'!$B$2:$H$422))</f>
        <v>10</v>
      </c>
      <c r="AC39" s="137" cm="1">
        <f t="array" ref="AC39">_xlfn.XLOOKUP(Case!$G155,'Add-In Output 整理'!$A$2:$A$422,_xlfn.XLOOKUP('草稿-Questions'!AC$26,'Add-In Output 整理'!$B$1:$H$1,'Add-In Output 整理'!$B$2:$H$422))</f>
        <v>51</v>
      </c>
      <c r="AD39" s="137" cm="1">
        <f t="array" ref="AD39">_xlfn.XLOOKUP(Case!$G155,'Add-In Output 整理'!$A$2:$A$422,_xlfn.XLOOKUP('草稿-Questions'!AD$26,'Add-In Output 整理'!$B$1:$H$1,'Add-In Output 整理'!$B$2:$H$422))</f>
        <v>468.8</v>
      </c>
      <c r="AE39" s="137" cm="1">
        <f t="array" ref="AE39">_xlfn.XLOOKUP(Case!$G155,'Add-In Output 整理'!$A$2:$A$422,_xlfn.XLOOKUP('草稿-Questions'!AE$26,'Add-In Output 整理'!$B$1:$H$1,'Add-In Output 整理'!$B$2:$H$422))</f>
        <v>1169</v>
      </c>
      <c r="AF39" s="137" cm="1">
        <f t="array" ref="AF39">_xlfn.XLOOKUP(Case!$G155,'Add-In Output 整理'!$A$2:$A$422,_xlfn.XLOOKUP('草稿-Questions'!AF$26,'Add-In Output 整理'!$B$1:$H$1,'Add-In Output 整理'!$B$2:$H$422))</f>
        <v>1899</v>
      </c>
      <c r="AG39" s="137" cm="1">
        <f t="array" ref="AG39">_xlfn.XLOOKUP(Case!$G155,'Add-In Output 整理'!$A$2:$A$422,_xlfn.XLOOKUP('草稿-Questions'!AG$26,'Add-In Output 整理'!$B$1:$H$1,'Add-In Output 整理'!$B$2:$H$422))</f>
        <v>5070</v>
      </c>
      <c r="AT39" s="160">
        <f t="shared" si="93"/>
        <v>93</v>
      </c>
      <c r="AU39" s="137">
        <f>_xlfn.XLOOKUP(Case!N227,'Asteroid 整理'!$R$3:$R$137,'Asteroid 整理'!$X$3:$X$137)</f>
        <v>300</v>
      </c>
      <c r="AV39" s="137">
        <f>_xlfn.XLOOKUP(Case!O227,'Asteroid 整理'!$R$3:$R$137,'Asteroid 整理'!$X$3:$X$137)</f>
        <v>2400</v>
      </c>
      <c r="AW39" s="137">
        <f>_xlfn.XLOOKUP(Case!P227,'Asteroid 整理'!$R$3:$R$137,'Asteroid 整理'!$X$3:$X$137)</f>
        <v>2400</v>
      </c>
      <c r="AX39" s="137">
        <f>_xlfn.XLOOKUP(Case!Q227,'Asteroid 整理'!$R$3:$R$137,'Asteroid 整理'!$X$3:$X$137)</f>
        <v>8400</v>
      </c>
      <c r="AY39" s="137">
        <f>_xlfn.XLOOKUP(Case!R227,'Asteroid 整理'!$R$3:$R$137,'Asteroid 整理'!$X$3:$X$137)</f>
        <v>3000</v>
      </c>
      <c r="AZ39" s="137">
        <f>_xlfn.XLOOKUP(Case!S227,'Asteroid 整理'!$R$3:$R$137,'Asteroid 整理'!$X$3:$X$137)</f>
        <v>1200</v>
      </c>
      <c r="BA39" s="137">
        <f>_xlfn.XLOOKUP(Case!T227,'Asteroid 整理'!$R$3:$R$137,'Asteroid 整理'!$X$3:$X$137)</f>
        <v>200</v>
      </c>
      <c r="BB39" s="137">
        <f>_xlfn.XLOOKUP(Case!U227,'Asteroid 整理'!$R$3:$R$137,'Asteroid 整理'!$X$3:$X$137)</f>
        <v>500</v>
      </c>
      <c r="BC39" s="137">
        <f>_xlfn.XLOOKUP(Case!V227,'Asteroid 整理'!$R$3:$R$137,'Asteroid 整理'!$X$3:$X$137)</f>
        <v>1200</v>
      </c>
      <c r="BD39" s="137">
        <f>_xlfn.XLOOKUP(Case!W227,'Asteroid 整理'!$R$3:$R$137,'Asteroid 整理'!$X$3:$X$137)</f>
        <v>450</v>
      </c>
      <c r="BF39" s="160">
        <f t="shared" ref="BF39" si="114">BF38+1</f>
        <v>93</v>
      </c>
      <c r="BG39" s="137">
        <f>AU39*_xlfn.XLOOKUP(AU62,'Asteroid 整理'!$A$11:$A$16,'Asteroid 整理'!$B$11:$B$16)</f>
        <v>255</v>
      </c>
      <c r="BH39" s="137">
        <f>AV39*_xlfn.XLOOKUP(AV62,'Asteroid 整理'!$A$11:$A$16,'Asteroid 整理'!$B$11:$B$16)</f>
        <v>2160</v>
      </c>
      <c r="BI39" s="137">
        <f>AW39*_xlfn.XLOOKUP(AW62,'Asteroid 整理'!$A$11:$A$16,'Asteroid 整理'!$B$11:$B$16)</f>
        <v>2400</v>
      </c>
      <c r="BJ39" s="137">
        <f>AX39*_xlfn.XLOOKUP(AX62,'Asteroid 整理'!$A$11:$A$16,'Asteroid 整理'!$B$11:$B$16)</f>
        <v>7560</v>
      </c>
      <c r="BK39" s="137">
        <f>AY39*_xlfn.XLOOKUP(AY62,'Asteroid 整理'!$A$11:$A$16,'Asteroid 整理'!$B$11:$B$16)</f>
        <v>3000</v>
      </c>
      <c r="BL39" s="137">
        <f>AZ39*_xlfn.XLOOKUP(AZ62,'Asteroid 整理'!$A$11:$A$16,'Asteroid 整理'!$B$11:$B$16)</f>
        <v>1200</v>
      </c>
      <c r="BM39" s="137">
        <f>BA39*_xlfn.XLOOKUP(BA62,'Asteroid 整理'!$A$11:$A$16,'Asteroid 整理'!$B$11:$B$16)</f>
        <v>170</v>
      </c>
      <c r="BN39" s="137">
        <f>BB39*_xlfn.XLOOKUP(BB62,'Asteroid 整理'!$A$11:$A$16,'Asteroid 整理'!$B$11:$B$16)</f>
        <v>425</v>
      </c>
      <c r="BO39" s="137">
        <f>BC39*_xlfn.XLOOKUP(BC62,'Asteroid 整理'!$A$11:$A$16,'Asteroid 整理'!$B$11:$B$16)</f>
        <v>1080</v>
      </c>
      <c r="BP39" s="137">
        <f>BD39*_xlfn.XLOOKUP(BD62,'Asteroid 整理'!$A$11:$A$16,'Asteroid 整理'!$B$11:$B$16)</f>
        <v>427.5</v>
      </c>
      <c r="BQ39" s="137">
        <f t="shared" si="95"/>
        <v>18677.5</v>
      </c>
      <c r="DE39" s="199">
        <f t="shared" si="111"/>
        <v>104</v>
      </c>
      <c r="DF39" s="196"/>
      <c r="DG39" s="137">
        <f>_xlfn.XLOOKUP(DG16,'Asteroid 整理'!$A$11:$A$16,'Asteroid 整理'!$B$11:$B$16)</f>
        <v>1</v>
      </c>
      <c r="DH39" s="137">
        <f>_xlfn.XLOOKUP(DH16,'Asteroid 整理'!$A$11:$A$16,'Asteroid 整理'!$B$11:$B$16)</f>
        <v>1</v>
      </c>
      <c r="DI39" s="137">
        <f>_xlfn.XLOOKUP(DI16,'Asteroid 整理'!$A$11:$A$16,'Asteroid 整理'!$B$11:$B$16)</f>
        <v>1</v>
      </c>
      <c r="DJ39" s="137">
        <f>_xlfn.XLOOKUP(DJ16,'Asteroid 整理'!$A$11:$A$16,'Asteroid 整理'!$B$11:$B$16)</f>
        <v>1</v>
      </c>
      <c r="DK39" s="137">
        <f>_xlfn.XLOOKUP(DK16,'Asteroid 整理'!$A$11:$A$16,'Asteroid 整理'!$B$11:$B$16)</f>
        <v>1</v>
      </c>
      <c r="DL39" s="137">
        <f>_xlfn.XLOOKUP(DL16,'Asteroid 整理'!$A$11:$A$16,'Asteroid 整理'!$B$11:$B$16)</f>
        <v>0.85</v>
      </c>
      <c r="DM39" s="137">
        <f>_xlfn.XLOOKUP(DM16,'Asteroid 整理'!$A$11:$A$16,'Asteroid 整理'!$B$11:$B$16)</f>
        <v>0.85</v>
      </c>
      <c r="DN39" s="137">
        <f>_xlfn.XLOOKUP(DN16,'Asteroid 整理'!$A$11:$A$16,'Asteroid 整理'!$B$11:$B$16)</f>
        <v>0.85</v>
      </c>
      <c r="DO39" s="137">
        <f>_xlfn.XLOOKUP(DO16,'Asteroid 整理'!$A$11:$A$16,'Asteroid 整理'!$B$11:$B$16)</f>
        <v>0.85</v>
      </c>
      <c r="DP39" s="137">
        <f>_xlfn.XLOOKUP(DP16,'Asteroid 整理'!$A$11:$A$16,'Asteroid 整理'!$B$11:$B$16)</f>
        <v>0.85</v>
      </c>
      <c r="DQ39" s="137">
        <f>_xlfn.XLOOKUP(DQ16,'Asteroid 整理'!$A$11:$A$16,'Asteroid 整理'!$B$11:$B$16)</f>
        <v>0.85</v>
      </c>
      <c r="DR39" s="137">
        <f>_xlfn.XLOOKUP(DR16,'Asteroid 整理'!$A$11:$A$16,'Asteroid 整理'!$B$11:$B$16)</f>
        <v>0.85</v>
      </c>
      <c r="GK39" s="160">
        <f t="shared" si="113"/>
        <v>123</v>
      </c>
      <c r="GL39" s="137">
        <f>GL6*_xlfn.XLOOKUP(Case!I300,'Asteroid 整理'!$A$11:$A$16,'Asteroid 整理'!$B$11:$B$16)</f>
        <v>48000</v>
      </c>
      <c r="GM39" s="137">
        <f>GM6*_xlfn.XLOOKUP(Case!J300,'Asteroid 整理'!$A$11:$A$16,'Asteroid 整理'!$B$11:$B$16)</f>
        <v>58900</v>
      </c>
      <c r="GN39" s="137">
        <f>GN6*_xlfn.XLOOKUP(Case!K300,'Asteroid 整理'!$A$11:$A$16,'Asteroid 整理'!$B$11:$B$16)</f>
        <v>38400</v>
      </c>
      <c r="GO39" s="137">
        <f>GO6*_xlfn.XLOOKUP(Case!L300,'Asteroid 整理'!$A$11:$A$16,'Asteroid 整理'!$B$11:$B$16)</f>
        <v>31200</v>
      </c>
    </row>
    <row r="40" spans="19:210" ht="15.75">
      <c r="Z40" s="157">
        <f t="shared" si="92"/>
        <v>54</v>
      </c>
      <c r="AA40" s="137" cm="1">
        <f t="array" ref="AA40">_xlfn.XLOOKUP(Case!$G156,'Add-In Output 整理'!$A$2:$A$422,_xlfn.XLOOKUP('草稿-Questions'!AA$26,'Add-In Output 整理'!$B$1:$H$1,'Add-In Output 整理'!$B$2:$H$422))</f>
        <v>3.95</v>
      </c>
      <c r="AB40" s="137" cm="1">
        <f t="array" ref="AB40">_xlfn.XLOOKUP(Case!$G156,'Add-In Output 整理'!$A$2:$A$422,_xlfn.XLOOKUP('草稿-Questions'!AB$26,'Add-In Output 整理'!$B$1:$H$1,'Add-In Output 整理'!$B$2:$H$422))</f>
        <v>10.36</v>
      </c>
      <c r="AC40" s="137" cm="1">
        <f t="array" ref="AC40">_xlfn.XLOOKUP(Case!$G156,'Add-In Output 整理'!$A$2:$A$422,_xlfn.XLOOKUP('草稿-Questions'!AC$26,'Add-In Output 整理'!$B$1:$H$1,'Add-In Output 整理'!$B$2:$H$422))</f>
        <v>50.85</v>
      </c>
      <c r="AD40" s="137" cm="1">
        <f t="array" ref="AD40">_xlfn.XLOOKUP(Case!$G156,'Add-In Output 整理'!$A$2:$A$422,_xlfn.XLOOKUP('草稿-Questions'!AD$26,'Add-In Output 整理'!$B$1:$H$1,'Add-In Output 整理'!$B$2:$H$422))</f>
        <v>590</v>
      </c>
      <c r="AE40" s="137" cm="1">
        <f t="array" ref="AE40">_xlfn.XLOOKUP(Case!$G156,'Add-In Output 整理'!$A$2:$A$422,_xlfn.XLOOKUP('草稿-Questions'!AE$26,'Add-In Output 整理'!$B$1:$H$1,'Add-In Output 整理'!$B$2:$H$422))</f>
        <v>897</v>
      </c>
      <c r="AF40" s="137" cm="1">
        <f t="array" ref="AF40">_xlfn.XLOOKUP(Case!$G156,'Add-In Output 整理'!$A$2:$A$422,_xlfn.XLOOKUP('草稿-Questions'!AF$26,'Add-In Output 整理'!$B$1:$H$1,'Add-In Output 整理'!$B$2:$H$422))</f>
        <v>2196</v>
      </c>
      <c r="AG40" s="137" cm="1">
        <f t="array" ref="AG40">_xlfn.XLOOKUP(Case!$G156,'Add-In Output 整理'!$A$2:$A$422,_xlfn.XLOOKUP('草稿-Questions'!AG$26,'Add-In Output 整理'!$B$1:$H$1,'Add-In Output 整理'!$B$2:$H$422))</f>
        <v>3575</v>
      </c>
      <c r="AT40" s="160">
        <f t="shared" si="93"/>
        <v>94</v>
      </c>
      <c r="AU40" s="137">
        <f>_xlfn.XLOOKUP(Case!N228,'Asteroid 整理'!$R$3:$R$137,'Asteroid 整理'!$X$3:$X$137)</f>
        <v>900</v>
      </c>
      <c r="AV40" s="137">
        <f>_xlfn.XLOOKUP(Case!O228,'Asteroid 整理'!$R$3:$R$137,'Asteroid 整理'!$X$3:$X$137)</f>
        <v>450</v>
      </c>
      <c r="AW40" s="137">
        <f>_xlfn.XLOOKUP(Case!P228,'Asteroid 整理'!$R$3:$R$137,'Asteroid 整理'!$X$3:$X$137)</f>
        <v>2400</v>
      </c>
      <c r="AX40" s="137">
        <f>_xlfn.XLOOKUP(Case!Q228,'Asteroid 整理'!$R$3:$R$137,'Asteroid 整理'!$X$3:$X$137)</f>
        <v>500</v>
      </c>
      <c r="AY40" s="137">
        <f>_xlfn.XLOOKUP(Case!R228,'Asteroid 整理'!$R$3:$R$137,'Asteroid 整理'!$X$3:$X$137)</f>
        <v>6000</v>
      </c>
      <c r="AZ40" s="137">
        <f>_xlfn.XLOOKUP(Case!S228,'Asteroid 整理'!$R$3:$R$137,'Asteroid 整理'!$X$3:$X$137)</f>
        <v>1200</v>
      </c>
      <c r="BA40" s="137">
        <f>_xlfn.XLOOKUP(Case!T228,'Asteroid 整理'!$R$3:$R$137,'Asteroid 整理'!$X$3:$X$137)</f>
        <v>100</v>
      </c>
      <c r="BB40" s="137">
        <f>_xlfn.XLOOKUP(Case!U228,'Asteroid 整理'!$R$3:$R$137,'Asteroid 整理'!$X$3:$X$137)</f>
        <v>3600</v>
      </c>
      <c r="BC40" s="137">
        <f>_xlfn.XLOOKUP(Case!V228,'Asteroid 整理'!$R$3:$R$137,'Asteroid 整理'!$X$3:$X$137)</f>
        <v>600</v>
      </c>
      <c r="BD40" s="137">
        <f>_xlfn.XLOOKUP(Case!W228,'Asteroid 整理'!$R$3:$R$137,'Asteroid 整理'!$X$3:$X$137)</f>
        <v>200</v>
      </c>
      <c r="BF40" s="160">
        <f t="shared" ref="BF40" si="115">BF39+1</f>
        <v>94</v>
      </c>
      <c r="BG40" s="137">
        <f>AU40*_xlfn.XLOOKUP(AU63,'Asteroid 整理'!$A$11:$A$16,'Asteroid 整理'!$B$11:$B$16)</f>
        <v>720</v>
      </c>
      <c r="BH40" s="137">
        <f>AV40*_xlfn.XLOOKUP(AV63,'Asteroid 整理'!$A$11:$A$16,'Asteroid 整理'!$B$11:$B$16)</f>
        <v>360</v>
      </c>
      <c r="BI40" s="137">
        <f>AW40*_xlfn.XLOOKUP(AW63,'Asteroid 整理'!$A$11:$A$16,'Asteroid 整理'!$B$11:$B$16)</f>
        <v>2160</v>
      </c>
      <c r="BJ40" s="137">
        <f>AX40*_xlfn.XLOOKUP(AX63,'Asteroid 整理'!$A$11:$A$16,'Asteroid 整理'!$B$11:$B$16)</f>
        <v>375</v>
      </c>
      <c r="BK40" s="137">
        <f>AY40*_xlfn.XLOOKUP(AY63,'Asteroid 整理'!$A$11:$A$16,'Asteroid 整理'!$B$11:$B$16)</f>
        <v>5400</v>
      </c>
      <c r="BL40" s="137">
        <f>AZ40*_xlfn.XLOOKUP(AZ63,'Asteroid 整理'!$A$11:$A$16,'Asteroid 整理'!$B$11:$B$16)</f>
        <v>1140</v>
      </c>
      <c r="BM40" s="137">
        <f>BA40*_xlfn.XLOOKUP(BA63,'Asteroid 整理'!$A$11:$A$16,'Asteroid 整理'!$B$11:$B$16)</f>
        <v>75</v>
      </c>
      <c r="BN40" s="137">
        <f>BB40*_xlfn.XLOOKUP(BB63,'Asteroid 整理'!$A$11:$A$16,'Asteroid 整理'!$B$11:$B$16)</f>
        <v>3240</v>
      </c>
      <c r="BO40" s="137">
        <f>BC40*_xlfn.XLOOKUP(BC63,'Asteroid 整理'!$A$11:$A$16,'Asteroid 整理'!$B$11:$B$16)</f>
        <v>480</v>
      </c>
      <c r="BP40" s="137">
        <f>BD40*_xlfn.XLOOKUP(BD63,'Asteroid 整理'!$A$11:$A$16,'Asteroid 整理'!$B$11:$B$16)</f>
        <v>150</v>
      </c>
      <c r="BQ40" s="137">
        <f t="shared" si="95"/>
        <v>14100</v>
      </c>
      <c r="DE40" s="199">
        <f t="shared" si="111"/>
        <v>105</v>
      </c>
      <c r="DF40" s="196"/>
      <c r="DG40" s="137">
        <f>_xlfn.XLOOKUP(DG17,'Asteroid 整理'!$A$11:$A$16,'Asteroid 整理'!$B$11:$B$16)</f>
        <v>0.95</v>
      </c>
      <c r="DH40" s="137">
        <f>_xlfn.XLOOKUP(DH17,'Asteroid 整理'!$A$11:$A$16,'Asteroid 整理'!$B$11:$B$16)</f>
        <v>0.95</v>
      </c>
      <c r="DI40" s="137">
        <f>_xlfn.XLOOKUP(DI17,'Asteroid 整理'!$A$11:$A$16,'Asteroid 整理'!$B$11:$B$16)</f>
        <v>0.95</v>
      </c>
      <c r="DJ40" s="137">
        <f>_xlfn.XLOOKUP(DJ17,'Asteroid 整理'!$A$11:$A$16,'Asteroid 整理'!$B$11:$B$16)</f>
        <v>0.95</v>
      </c>
      <c r="DK40" s="137">
        <f>_xlfn.XLOOKUP(DK17,'Asteroid 整理'!$A$11:$A$16,'Asteroid 整理'!$B$11:$B$16)</f>
        <v>0.95</v>
      </c>
      <c r="DL40" s="137">
        <f>_xlfn.XLOOKUP(DL17,'Asteroid 整理'!$A$11:$A$16,'Asteroid 整理'!$B$11:$B$16)</f>
        <v>0.9</v>
      </c>
      <c r="DM40" s="137">
        <f>_xlfn.XLOOKUP(DM17,'Asteroid 整理'!$A$11:$A$16,'Asteroid 整理'!$B$11:$B$16)</f>
        <v>0.9</v>
      </c>
      <c r="DN40" s="137">
        <f>_xlfn.XLOOKUP(DN17,'Asteroid 整理'!$A$11:$A$16,'Asteroid 整理'!$B$11:$B$16)</f>
        <v>0.9</v>
      </c>
      <c r="DO40" s="137">
        <f>_xlfn.XLOOKUP(DO17,'Asteroid 整理'!$A$11:$A$16,'Asteroid 整理'!$B$11:$B$16)</f>
        <v>0.9</v>
      </c>
      <c r="DP40" s="137">
        <f>_xlfn.XLOOKUP(DP17,'Asteroid 整理'!$A$11:$A$16,'Asteroid 整理'!$B$11:$B$16)</f>
        <v>0.9</v>
      </c>
      <c r="DQ40" s="137">
        <f>_xlfn.XLOOKUP(DQ17,'Asteroid 整理'!$A$11:$A$16,'Asteroid 整理'!$B$11:$B$16)</f>
        <v>0.9</v>
      </c>
      <c r="DR40" s="137">
        <f>_xlfn.XLOOKUP(DR17,'Asteroid 整理'!$A$11:$A$16,'Asteroid 整理'!$B$11:$B$16)</f>
        <v>0.9</v>
      </c>
      <c r="GK40" s="160">
        <f t="shared" si="113"/>
        <v>124</v>
      </c>
      <c r="GL40" s="137">
        <f>GL7*_xlfn.XLOOKUP(Case!I301,'Asteroid 整理'!$A$11:$A$16,'Asteroid 整理'!$B$11:$B$16)</f>
        <v>23800</v>
      </c>
      <c r="GM40" s="137">
        <f>GM7*_xlfn.XLOOKUP(Case!J301,'Asteroid 整理'!$A$11:$A$16,'Asteroid 整理'!$B$11:$B$16)</f>
        <v>49600</v>
      </c>
      <c r="GN40" s="137">
        <f>GN7*_xlfn.XLOOKUP(Case!K301,'Asteroid 整理'!$A$11:$A$16,'Asteroid 整理'!$B$11:$B$16)</f>
        <v>36750</v>
      </c>
      <c r="GO40" s="137">
        <f>GO7*_xlfn.XLOOKUP(Case!L301,'Asteroid 整理'!$A$11:$A$16,'Asteroid 整理'!$B$11:$B$16)</f>
        <v>56050</v>
      </c>
    </row>
    <row r="41" spans="19:210" ht="15.75">
      <c r="Z41" s="157">
        <f t="shared" si="92"/>
        <v>55</v>
      </c>
      <c r="AA41" s="137" cm="1">
        <f t="array" ref="AA41">_xlfn.XLOOKUP(Case!$G157,'Add-In Output 整理'!$A$2:$A$422,_xlfn.XLOOKUP('草稿-Questions'!AA$26,'Add-In Output 整理'!$B$1:$H$1,'Add-In Output 整理'!$B$2:$H$422))</f>
        <v>4.0199999999999996</v>
      </c>
      <c r="AB41" s="137" cm="1">
        <f t="array" ref="AB41">_xlfn.XLOOKUP(Case!$G157,'Add-In Output 整理'!$A$2:$A$422,_xlfn.XLOOKUP('草稿-Questions'!AB$26,'Add-In Output 整理'!$B$1:$H$1,'Add-In Output 整理'!$B$2:$H$422))</f>
        <v>10.51</v>
      </c>
      <c r="AC41" s="137" cm="1">
        <f t="array" ref="AC41">_xlfn.XLOOKUP(Case!$G157,'Add-In Output 整理'!$A$2:$A$422,_xlfn.XLOOKUP('草稿-Questions'!AC$26,'Add-In Output 整理'!$B$1:$H$1,'Add-In Output 整理'!$B$2:$H$422))</f>
        <v>50.69</v>
      </c>
      <c r="AD41" s="137" cm="1">
        <f t="array" ref="AD41">_xlfn.XLOOKUP(Case!$G157,'Add-In Output 整理'!$A$2:$A$422,_xlfn.XLOOKUP('草稿-Questions'!AD$26,'Add-In Output 整理'!$B$1:$H$1,'Add-In Output 整理'!$B$2:$H$422))</f>
        <v>612.4</v>
      </c>
      <c r="AE41" s="137" cm="1">
        <f t="array" ref="AE41">_xlfn.XLOOKUP(Case!$G157,'Add-In Output 整理'!$A$2:$A$422,_xlfn.XLOOKUP('草稿-Questions'!AE$26,'Add-In Output 整理'!$B$1:$H$1,'Add-In Output 整理'!$B$2:$H$422))</f>
        <v>1045</v>
      </c>
      <c r="AF41" s="137" cm="1">
        <f t="array" ref="AF41">_xlfn.XLOOKUP(Case!$G157,'Add-In Output 整理'!$A$2:$A$422,_xlfn.XLOOKUP('草稿-Questions'!AF$26,'Add-In Output 整理'!$B$1:$H$1,'Add-In Output 整理'!$B$2:$H$422))</f>
        <v>2327</v>
      </c>
      <c r="AG41" s="137" cm="1">
        <f t="array" ref="AG41">_xlfn.XLOOKUP(Case!$G157,'Add-In Output 整理'!$A$2:$A$422,_xlfn.XLOOKUP('草稿-Questions'!AG$26,'Add-In Output 整理'!$B$1:$H$1,'Add-In Output 整理'!$B$2:$H$422))</f>
        <v>3525</v>
      </c>
      <c r="AT41" s="160">
        <f t="shared" si="93"/>
        <v>95</v>
      </c>
      <c r="AU41" s="137">
        <f>_xlfn.XLOOKUP(Case!N229,'Asteroid 整理'!$R$3:$R$137,'Asteroid 整理'!$X$3:$X$137)</f>
        <v>300</v>
      </c>
      <c r="AV41" s="137">
        <f>_xlfn.XLOOKUP(Case!O229,'Asteroid 整理'!$R$3:$R$137,'Asteroid 整理'!$X$3:$X$137)</f>
        <v>450</v>
      </c>
      <c r="AW41" s="137">
        <f>_xlfn.XLOOKUP(Case!P229,'Asteroid 整理'!$R$3:$R$137,'Asteroid 整理'!$X$3:$X$137)</f>
        <v>3000</v>
      </c>
      <c r="AX41" s="137">
        <f>_xlfn.XLOOKUP(Case!Q229,'Asteroid 整理'!$R$3:$R$137,'Asteroid 整理'!$X$3:$X$137)</f>
        <v>750</v>
      </c>
      <c r="AY41" s="137">
        <f>_xlfn.XLOOKUP(Case!R229,'Asteroid 整理'!$R$3:$R$137,'Asteroid 整理'!$X$3:$X$137)</f>
        <v>1800</v>
      </c>
      <c r="AZ41" s="137">
        <f>_xlfn.XLOOKUP(Case!S229,'Asteroid 整理'!$R$3:$R$137,'Asteroid 整理'!$X$3:$X$137)</f>
        <v>2400</v>
      </c>
      <c r="BA41" s="137">
        <f>_xlfn.XLOOKUP(Case!T229,'Asteroid 整理'!$R$3:$R$137,'Asteroid 整理'!$X$3:$X$137)</f>
        <v>500</v>
      </c>
      <c r="BB41" s="137">
        <f>_xlfn.XLOOKUP(Case!U229,'Asteroid 整理'!$R$3:$R$137,'Asteroid 整理'!$X$3:$X$137)</f>
        <v>3600</v>
      </c>
      <c r="BC41" s="137">
        <f>_xlfn.XLOOKUP(Case!V229,'Asteroid 整理'!$R$3:$R$137,'Asteroid 整理'!$X$3:$X$137)</f>
        <v>2400</v>
      </c>
      <c r="BD41" s="137">
        <f>_xlfn.XLOOKUP(Case!W229,'Asteroid 整理'!$R$3:$R$137,'Asteroid 整理'!$X$3:$X$137)</f>
        <v>900</v>
      </c>
      <c r="BF41" s="160">
        <f t="shared" ref="BF41" si="116">BF40+1</f>
        <v>95</v>
      </c>
      <c r="BG41" s="137">
        <f>AU41*_xlfn.XLOOKUP(AU64,'Asteroid 整理'!$A$11:$A$16,'Asteroid 整理'!$B$11:$B$16)</f>
        <v>270</v>
      </c>
      <c r="BH41" s="137">
        <f>AV41*_xlfn.XLOOKUP(AV64,'Asteroid 整理'!$A$11:$A$16,'Asteroid 整理'!$B$11:$B$16)</f>
        <v>382.5</v>
      </c>
      <c r="BI41" s="137">
        <f>AW41*_xlfn.XLOOKUP(AW64,'Asteroid 整理'!$A$11:$A$16,'Asteroid 整理'!$B$11:$B$16)</f>
        <v>2400</v>
      </c>
      <c r="BJ41" s="137">
        <f>AX41*_xlfn.XLOOKUP(AX64,'Asteroid 整理'!$A$11:$A$16,'Asteroid 整理'!$B$11:$B$16)</f>
        <v>637.5</v>
      </c>
      <c r="BK41" s="137">
        <f>AY41*_xlfn.XLOOKUP(AY64,'Asteroid 整理'!$A$11:$A$16,'Asteroid 整理'!$B$11:$B$16)</f>
        <v>1440</v>
      </c>
      <c r="BL41" s="137">
        <f>AZ41*_xlfn.XLOOKUP(AZ64,'Asteroid 整理'!$A$11:$A$16,'Asteroid 整理'!$B$11:$B$16)</f>
        <v>2280</v>
      </c>
      <c r="BM41" s="137">
        <f>BA41*_xlfn.XLOOKUP(BA64,'Asteroid 整理'!$A$11:$A$16,'Asteroid 整理'!$B$11:$B$16)</f>
        <v>450</v>
      </c>
      <c r="BN41" s="137">
        <f>BB41*_xlfn.XLOOKUP(BB64,'Asteroid 整理'!$A$11:$A$16,'Asteroid 整理'!$B$11:$B$16)</f>
        <v>3420</v>
      </c>
      <c r="BO41" s="137">
        <f>BC41*_xlfn.XLOOKUP(BC64,'Asteroid 整理'!$A$11:$A$16,'Asteroid 整理'!$B$11:$B$16)</f>
        <v>1920</v>
      </c>
      <c r="BP41" s="137">
        <f>BD41*_xlfn.XLOOKUP(BD64,'Asteroid 整理'!$A$11:$A$16,'Asteroid 整理'!$B$11:$B$16)</f>
        <v>765</v>
      </c>
      <c r="BQ41" s="137">
        <f t="shared" si="95"/>
        <v>13965</v>
      </c>
      <c r="DE41" s="199">
        <f t="shared" si="111"/>
        <v>106</v>
      </c>
      <c r="DF41" s="196"/>
      <c r="DG41" s="137">
        <f>_xlfn.XLOOKUP(DG18,'Asteroid 整理'!$A$11:$A$16,'Asteroid 整理'!$B$11:$B$16)</f>
        <v>0.8</v>
      </c>
      <c r="DH41" s="137">
        <f>_xlfn.XLOOKUP(DH18,'Asteroid 整理'!$A$11:$A$16,'Asteroid 整理'!$B$11:$B$16)</f>
        <v>0.8</v>
      </c>
      <c r="DI41" s="137">
        <f>_xlfn.XLOOKUP(DI18,'Asteroid 整理'!$A$11:$A$16,'Asteroid 整理'!$B$11:$B$16)</f>
        <v>0.8</v>
      </c>
      <c r="DJ41" s="137">
        <f>_xlfn.XLOOKUP(DJ18,'Asteroid 整理'!$A$11:$A$16,'Asteroid 整理'!$B$11:$B$16)</f>
        <v>0.8</v>
      </c>
      <c r="DK41" s="137">
        <f>_xlfn.XLOOKUP(DK18,'Asteroid 整理'!$A$11:$A$16,'Asteroid 整理'!$B$11:$B$16)</f>
        <v>0.8</v>
      </c>
      <c r="DL41" s="137">
        <f>_xlfn.XLOOKUP(DL18,'Asteroid 整理'!$A$11:$A$16,'Asteroid 整理'!$B$11:$B$16)</f>
        <v>0.85</v>
      </c>
      <c r="DM41" s="137">
        <f>_xlfn.XLOOKUP(DM18,'Asteroid 整理'!$A$11:$A$16,'Asteroid 整理'!$B$11:$B$16)</f>
        <v>0.85</v>
      </c>
      <c r="DN41" s="137">
        <f>_xlfn.XLOOKUP(DN18,'Asteroid 整理'!$A$11:$A$16,'Asteroid 整理'!$B$11:$B$16)</f>
        <v>0.85</v>
      </c>
      <c r="DO41" s="137">
        <f>_xlfn.XLOOKUP(DO18,'Asteroid 整理'!$A$11:$A$16,'Asteroid 整理'!$B$11:$B$16)</f>
        <v>0.85</v>
      </c>
      <c r="DP41" s="137">
        <f>_xlfn.XLOOKUP(DP18,'Asteroid 整理'!$A$11:$A$16,'Asteroid 整理'!$B$11:$B$16)</f>
        <v>0.85</v>
      </c>
      <c r="DQ41" s="137">
        <f>_xlfn.XLOOKUP(DQ18,'Asteroid 整理'!$A$11:$A$16,'Asteroid 整理'!$B$11:$B$16)</f>
        <v>0.85</v>
      </c>
      <c r="DR41" s="137">
        <f>_xlfn.XLOOKUP(DR18,'Asteroid 整理'!$A$11:$A$16,'Asteroid 整理'!$B$11:$B$16)</f>
        <v>0.85</v>
      </c>
      <c r="GK41" s="160">
        <f t="shared" si="113"/>
        <v>125</v>
      </c>
      <c r="GL41" s="137">
        <f>GL8*_xlfn.XLOOKUP(Case!I302,'Asteroid 整理'!$A$11:$A$16,'Asteroid 整理'!$B$11:$B$16)</f>
        <v>43700</v>
      </c>
      <c r="GM41" s="137">
        <f>GM8*_xlfn.XLOOKUP(Case!J302,'Asteroid 整理'!$A$11:$A$16,'Asteroid 整理'!$B$11:$B$16)</f>
        <v>51300</v>
      </c>
      <c r="GN41" s="137">
        <f>GN8*_xlfn.XLOOKUP(Case!K302,'Asteroid 整理'!$A$11:$A$16,'Asteroid 整理'!$B$11:$B$16)</f>
        <v>34400</v>
      </c>
      <c r="GO41" s="137">
        <f>GO8*_xlfn.XLOOKUP(Case!L302,'Asteroid 整理'!$A$11:$A$16,'Asteroid 整理'!$B$11:$B$16)</f>
        <v>77350</v>
      </c>
    </row>
    <row r="42" spans="19:210" ht="15.75">
      <c r="Z42" s="157">
        <f t="shared" si="92"/>
        <v>56</v>
      </c>
      <c r="AA42" s="137" cm="1">
        <f t="array" ref="AA42">_xlfn.XLOOKUP(Case!$G158,'Add-In Output 整理'!$A$2:$A$422,_xlfn.XLOOKUP('草稿-Questions'!AA$26,'Add-In Output 整理'!$B$1:$H$1,'Add-In Output 整理'!$B$2:$H$422))</f>
        <v>4.1100000000000003</v>
      </c>
      <c r="AB42" s="137" cm="1">
        <f t="array" ref="AB42">_xlfn.XLOOKUP(Case!$G158,'Add-In Output 整理'!$A$2:$A$422,_xlfn.XLOOKUP('草稿-Questions'!AB$26,'Add-In Output 整理'!$B$1:$H$1,'Add-In Output 整理'!$B$2:$H$422))</f>
        <v>10.25</v>
      </c>
      <c r="AC42" s="137" cm="1">
        <f t="array" ref="AC42">_xlfn.XLOOKUP(Case!$G158,'Add-In Output 整理'!$A$2:$A$422,_xlfn.XLOOKUP('草稿-Questions'!AC$26,'Add-In Output 整理'!$B$1:$H$1,'Add-In Output 整理'!$B$2:$H$422))</f>
        <v>53.09</v>
      </c>
      <c r="AD42" s="137" cm="1">
        <f t="array" ref="AD42">_xlfn.XLOOKUP(Case!$G158,'Add-In Output 整理'!$A$2:$A$422,_xlfn.XLOOKUP('草稿-Questions'!AD$26,'Add-In Output 整理'!$B$1:$H$1,'Add-In Output 整理'!$B$2:$H$422))</f>
        <v>459.9</v>
      </c>
      <c r="AE42" s="137" cm="1">
        <f t="array" ref="AE42">_xlfn.XLOOKUP(Case!$G158,'Add-In Output 整理'!$A$2:$A$422,_xlfn.XLOOKUP('草稿-Questions'!AE$26,'Add-In Output 整理'!$B$1:$H$1,'Add-In Output 整理'!$B$2:$H$422))</f>
        <v>1142</v>
      </c>
      <c r="AF42" s="137" cm="1">
        <f t="array" ref="AF42">_xlfn.XLOOKUP(Case!$G158,'Add-In Output 整理'!$A$2:$A$422,_xlfn.XLOOKUP('草稿-Questions'!AF$26,'Add-In Output 整理'!$B$1:$H$1,'Add-In Output 整理'!$B$2:$H$422))</f>
        <v>1999</v>
      </c>
      <c r="AG42" s="137" cm="1">
        <f t="array" ref="AG42">_xlfn.XLOOKUP(Case!$G158,'Add-In Output 整理'!$A$2:$A$422,_xlfn.XLOOKUP('草稿-Questions'!AG$26,'Add-In Output 整理'!$B$1:$H$1,'Add-In Output 整理'!$B$2:$H$422))</f>
        <v>4690</v>
      </c>
      <c r="AT42" s="160">
        <f t="shared" si="93"/>
        <v>96</v>
      </c>
      <c r="AU42" s="137">
        <f>_xlfn.XLOOKUP(Case!N230,'Asteroid 整理'!$R$3:$R$137,'Asteroid 整理'!$X$3:$X$137)</f>
        <v>2400</v>
      </c>
      <c r="AV42" s="137">
        <f>_xlfn.XLOOKUP(Case!O230,'Asteroid 整理'!$R$3:$R$137,'Asteroid 整理'!$X$3:$X$137)</f>
        <v>300</v>
      </c>
      <c r="AW42" s="137">
        <f>_xlfn.XLOOKUP(Case!P230,'Asteroid 整理'!$R$3:$R$137,'Asteroid 整理'!$X$3:$X$137)</f>
        <v>3000</v>
      </c>
      <c r="AX42" s="137">
        <f>_xlfn.XLOOKUP(Case!Q230,'Asteroid 整理'!$R$3:$R$137,'Asteroid 整理'!$X$3:$X$137)</f>
        <v>600</v>
      </c>
      <c r="AY42" s="137">
        <f>_xlfn.XLOOKUP(Case!R230,'Asteroid 整理'!$R$3:$R$137,'Asteroid 整理'!$X$3:$X$137)</f>
        <v>500</v>
      </c>
      <c r="AZ42" s="137">
        <f>_xlfn.XLOOKUP(Case!S230,'Asteroid 整理'!$R$3:$R$137,'Asteroid 整理'!$X$3:$X$137)</f>
        <v>300</v>
      </c>
      <c r="BA42" s="137">
        <f>_xlfn.XLOOKUP(Case!T230,'Asteroid 整理'!$R$3:$R$137,'Asteroid 整理'!$X$3:$X$137)</f>
        <v>900</v>
      </c>
      <c r="BB42" s="137">
        <f>_xlfn.XLOOKUP(Case!U230,'Asteroid 整理'!$R$3:$R$137,'Asteroid 整理'!$X$3:$X$137)</f>
        <v>1200</v>
      </c>
      <c r="BC42" s="137">
        <f>_xlfn.XLOOKUP(Case!V230,'Asteroid 整理'!$R$3:$R$137,'Asteroid 整理'!$X$3:$X$137)</f>
        <v>2400</v>
      </c>
      <c r="BD42" s="137">
        <f>_xlfn.XLOOKUP(Case!W230,'Asteroid 整理'!$R$3:$R$137,'Asteroid 整理'!$X$3:$X$137)</f>
        <v>3600</v>
      </c>
      <c r="BF42" s="160">
        <f t="shared" ref="BF42" si="117">BF41+1</f>
        <v>96</v>
      </c>
      <c r="BG42" s="137">
        <f>AU42*_xlfn.XLOOKUP(AU65,'Asteroid 整理'!$A$11:$A$16,'Asteroid 整理'!$B$11:$B$16)</f>
        <v>2400</v>
      </c>
      <c r="BH42" s="137">
        <f>AV42*_xlfn.XLOOKUP(AV65,'Asteroid 整理'!$A$11:$A$16,'Asteroid 整理'!$B$11:$B$16)</f>
        <v>240</v>
      </c>
      <c r="BI42" s="137">
        <f>AW42*_xlfn.XLOOKUP(AW65,'Asteroid 整理'!$A$11:$A$16,'Asteroid 整理'!$B$11:$B$16)</f>
        <v>2550</v>
      </c>
      <c r="BJ42" s="137">
        <f>AX42*_xlfn.XLOOKUP(AX65,'Asteroid 整理'!$A$11:$A$16,'Asteroid 整理'!$B$11:$B$16)</f>
        <v>480</v>
      </c>
      <c r="BK42" s="137">
        <f>AY42*_xlfn.XLOOKUP(AY65,'Asteroid 整理'!$A$11:$A$16,'Asteroid 整理'!$B$11:$B$16)</f>
        <v>425</v>
      </c>
      <c r="BL42" s="137">
        <f>AZ42*_xlfn.XLOOKUP(AZ65,'Asteroid 整理'!$A$11:$A$16,'Asteroid 整理'!$B$11:$B$16)</f>
        <v>255</v>
      </c>
      <c r="BM42" s="137">
        <f>BA42*_xlfn.XLOOKUP(BA65,'Asteroid 整理'!$A$11:$A$16,'Asteroid 整理'!$B$11:$B$16)</f>
        <v>720</v>
      </c>
      <c r="BN42" s="137">
        <f>BB42*_xlfn.XLOOKUP(BB65,'Asteroid 整理'!$A$11:$A$16,'Asteroid 整理'!$B$11:$B$16)</f>
        <v>1020</v>
      </c>
      <c r="BO42" s="137">
        <f>BC42*_xlfn.XLOOKUP(BC65,'Asteroid 整理'!$A$11:$A$16,'Asteroid 整理'!$B$11:$B$16)</f>
        <v>2040</v>
      </c>
      <c r="BP42" s="137">
        <f>BD42*_xlfn.XLOOKUP(BD65,'Asteroid 整理'!$A$11:$A$16,'Asteroid 整理'!$B$11:$B$16)</f>
        <v>3600</v>
      </c>
      <c r="BQ42" s="137">
        <f t="shared" si="95"/>
        <v>13730</v>
      </c>
      <c r="DE42" s="199">
        <f t="shared" si="111"/>
        <v>107</v>
      </c>
      <c r="DF42" s="196"/>
      <c r="DG42" s="137">
        <f>_xlfn.XLOOKUP(DG19,'Asteroid 整理'!$A$11:$A$16,'Asteroid 整理'!$B$11:$B$16)</f>
        <v>1</v>
      </c>
      <c r="DH42" s="137">
        <f>_xlfn.XLOOKUP(DH19,'Asteroid 整理'!$A$11:$A$16,'Asteroid 整理'!$B$11:$B$16)</f>
        <v>1</v>
      </c>
      <c r="DI42" s="137">
        <f>_xlfn.XLOOKUP(DI19,'Asteroid 整理'!$A$11:$A$16,'Asteroid 整理'!$B$11:$B$16)</f>
        <v>1</v>
      </c>
      <c r="DJ42" s="137">
        <f>_xlfn.XLOOKUP(DJ19,'Asteroid 整理'!$A$11:$A$16,'Asteroid 整理'!$B$11:$B$16)</f>
        <v>1</v>
      </c>
      <c r="DK42" s="137">
        <f>_xlfn.XLOOKUP(DK19,'Asteroid 整理'!$A$11:$A$16,'Asteroid 整理'!$B$11:$B$16)</f>
        <v>1</v>
      </c>
      <c r="DL42" s="137">
        <f>_xlfn.XLOOKUP(DL19,'Asteroid 整理'!$A$11:$A$16,'Asteroid 整理'!$B$11:$B$16)</f>
        <v>0.85</v>
      </c>
      <c r="DM42" s="137">
        <f>_xlfn.XLOOKUP(DM19,'Asteroid 整理'!$A$11:$A$16,'Asteroid 整理'!$B$11:$B$16)</f>
        <v>0.85</v>
      </c>
      <c r="DN42" s="137">
        <f>_xlfn.XLOOKUP(DN19,'Asteroid 整理'!$A$11:$A$16,'Asteroid 整理'!$B$11:$B$16)</f>
        <v>0.85</v>
      </c>
      <c r="DO42" s="137">
        <f>_xlfn.XLOOKUP(DO19,'Asteroid 整理'!$A$11:$A$16,'Asteroid 整理'!$B$11:$B$16)</f>
        <v>0.85</v>
      </c>
      <c r="DP42" s="137">
        <f>_xlfn.XLOOKUP(DP19,'Asteroid 整理'!$A$11:$A$16,'Asteroid 整理'!$B$11:$B$16)</f>
        <v>0.85</v>
      </c>
      <c r="DQ42" s="137">
        <f>_xlfn.XLOOKUP(DQ19,'Asteroid 整理'!$A$11:$A$16,'Asteroid 整理'!$B$11:$B$16)</f>
        <v>0.85</v>
      </c>
      <c r="DR42" s="137">
        <f>_xlfn.XLOOKUP(DR19,'Asteroid 整理'!$A$11:$A$16,'Asteroid 整理'!$B$11:$B$16)</f>
        <v>0.85</v>
      </c>
      <c r="GK42" s="160">
        <f t="shared" si="113"/>
        <v>126</v>
      </c>
      <c r="GL42" s="137">
        <f>GL9*_xlfn.XLOOKUP(Case!I303,'Asteroid 整理'!$A$11:$A$16,'Asteroid 整理'!$B$11:$B$16)</f>
        <v>33000</v>
      </c>
      <c r="GM42" s="137">
        <f>GM9*_xlfn.XLOOKUP(Case!J303,'Asteroid 整理'!$A$11:$A$16,'Asteroid 整理'!$B$11:$B$16)</f>
        <v>54400</v>
      </c>
      <c r="GN42" s="137">
        <f>GN9*_xlfn.XLOOKUP(Case!K303,'Asteroid 整理'!$A$11:$A$16,'Asteroid 整理'!$B$11:$B$16)</f>
        <v>20800</v>
      </c>
      <c r="GO42" s="137">
        <f>GO9*_xlfn.XLOOKUP(Case!L303,'Asteroid 整理'!$A$11:$A$16,'Asteroid 整理'!$B$11:$B$16)</f>
        <v>73000</v>
      </c>
    </row>
    <row r="43" spans="19:210" ht="15.75">
      <c r="Z43" s="157">
        <f t="shared" si="92"/>
        <v>57</v>
      </c>
      <c r="AA43" s="137" cm="1">
        <f t="array" ref="AA43">_xlfn.XLOOKUP(Case!$G159,'Add-In Output 整理'!$A$2:$A$422,_xlfn.XLOOKUP('草稿-Questions'!AA$26,'Add-In Output 整理'!$B$1:$H$1,'Add-In Output 整理'!$B$2:$H$422))</f>
        <v>4.17</v>
      </c>
      <c r="AB43" s="137" cm="1">
        <f t="array" ref="AB43">_xlfn.XLOOKUP(Case!$G159,'Add-In Output 整理'!$A$2:$A$422,_xlfn.XLOOKUP('草稿-Questions'!AB$26,'Add-In Output 整理'!$B$1:$H$1,'Add-In Output 整理'!$B$2:$H$422))</f>
        <v>11.86</v>
      </c>
      <c r="AC43" s="137" cm="1">
        <f t="array" ref="AC43">_xlfn.XLOOKUP(Case!$G159,'Add-In Output 整理'!$A$2:$A$422,_xlfn.XLOOKUP('草稿-Questions'!AC$26,'Add-In Output 整理'!$B$1:$H$1,'Add-In Output 整理'!$B$2:$H$422))</f>
        <v>52.61</v>
      </c>
      <c r="AD43" s="137" cm="1">
        <f t="array" ref="AD43">_xlfn.XLOOKUP(Case!$G159,'Add-In Output 整理'!$A$2:$A$422,_xlfn.XLOOKUP('草稿-Questions'!AD$26,'Add-In Output 整理'!$B$1:$H$1,'Add-In Output 整理'!$B$2:$H$422))</f>
        <v>493.7</v>
      </c>
      <c r="AE43" s="137" cm="1">
        <f t="array" ref="AE43">_xlfn.XLOOKUP(Case!$G159,'Add-In Output 整理'!$A$2:$A$422,_xlfn.XLOOKUP('草稿-Questions'!AE$26,'Add-In Output 整理'!$B$1:$H$1,'Add-In Output 整理'!$B$2:$H$422))</f>
        <v>1004</v>
      </c>
      <c r="AF43" s="137" cm="1">
        <f t="array" ref="AF43">_xlfn.XLOOKUP(Case!$G159,'Add-In Output 整理'!$A$2:$A$422,_xlfn.XLOOKUP('草稿-Questions'!AF$26,'Add-In Output 整理'!$B$1:$H$1,'Add-In Output 整理'!$B$2:$H$422))</f>
        <v>2291</v>
      </c>
      <c r="AG43" s="137" cm="1">
        <f t="array" ref="AG43">_xlfn.XLOOKUP(Case!$G159,'Add-In Output 整理'!$A$2:$A$422,_xlfn.XLOOKUP('草稿-Questions'!AG$26,'Add-In Output 整理'!$B$1:$H$1,'Add-In Output 整理'!$B$2:$H$422))</f>
        <v>5226</v>
      </c>
      <c r="AT43" s="160">
        <f t="shared" si="93"/>
        <v>97</v>
      </c>
      <c r="AU43" s="137">
        <f>_xlfn.XLOOKUP(Case!N231,'Asteroid 整理'!$R$3:$R$137,'Asteroid 整理'!$X$3:$X$137)</f>
        <v>2400</v>
      </c>
      <c r="AV43" s="137">
        <f>_xlfn.XLOOKUP(Case!O231,'Asteroid 整理'!$R$3:$R$137,'Asteroid 整理'!$X$3:$X$137)</f>
        <v>300</v>
      </c>
      <c r="AW43" s="137">
        <f>_xlfn.XLOOKUP(Case!P231,'Asteroid 整理'!$R$3:$R$137,'Asteroid 整理'!$X$3:$X$137)</f>
        <v>3000</v>
      </c>
      <c r="AX43" s="137">
        <f>_xlfn.XLOOKUP(Case!Q231,'Asteroid 整理'!$R$3:$R$137,'Asteroid 整理'!$X$3:$X$137)</f>
        <v>400</v>
      </c>
      <c r="AY43" s="137">
        <f>_xlfn.XLOOKUP(Case!R231,'Asteroid 整理'!$R$3:$R$137,'Asteroid 整理'!$X$3:$X$137)</f>
        <v>500</v>
      </c>
      <c r="AZ43" s="137">
        <f>_xlfn.XLOOKUP(Case!S231,'Asteroid 整理'!$R$3:$R$137,'Asteroid 整理'!$X$3:$X$137)</f>
        <v>2400</v>
      </c>
      <c r="BA43" s="137">
        <f>_xlfn.XLOOKUP(Case!T231,'Asteroid 整理'!$R$3:$R$137,'Asteroid 整理'!$X$3:$X$137)</f>
        <v>900</v>
      </c>
      <c r="BB43" s="137">
        <f>_xlfn.XLOOKUP(Case!U231,'Asteroid 整理'!$R$3:$R$137,'Asteroid 整理'!$X$3:$X$137)</f>
        <v>1200</v>
      </c>
      <c r="BC43" s="137">
        <f>_xlfn.XLOOKUP(Case!V231,'Asteroid 整理'!$R$3:$R$137,'Asteroid 整理'!$X$3:$X$137)</f>
        <v>3600</v>
      </c>
      <c r="BD43" s="137">
        <f>_xlfn.XLOOKUP(Case!W231,'Asteroid 整理'!$R$3:$R$137,'Asteroid 整理'!$X$3:$X$137)</f>
        <v>6000</v>
      </c>
      <c r="BF43" s="160">
        <f t="shared" ref="BF43" si="118">BF42+1</f>
        <v>97</v>
      </c>
      <c r="BG43" s="137">
        <f>AU43*_xlfn.XLOOKUP(AU66,'Asteroid 整理'!$A$11:$A$16,'Asteroid 整理'!$B$11:$B$16)</f>
        <v>2400</v>
      </c>
      <c r="BH43" s="137">
        <f>AV43*_xlfn.XLOOKUP(AV66,'Asteroid 整理'!$A$11:$A$16,'Asteroid 整理'!$B$11:$B$16)</f>
        <v>285</v>
      </c>
      <c r="BI43" s="137">
        <f>AW43*_xlfn.XLOOKUP(AW66,'Asteroid 整理'!$A$11:$A$16,'Asteroid 整理'!$B$11:$B$16)</f>
        <v>3000</v>
      </c>
      <c r="BJ43" s="137">
        <f>AX43*_xlfn.XLOOKUP(AX66,'Asteroid 整理'!$A$11:$A$16,'Asteroid 整理'!$B$11:$B$16)</f>
        <v>360</v>
      </c>
      <c r="BK43" s="137">
        <f>AY43*_xlfn.XLOOKUP(AY66,'Asteroid 整理'!$A$11:$A$16,'Asteroid 整理'!$B$11:$B$16)</f>
        <v>450</v>
      </c>
      <c r="BL43" s="137">
        <f>AZ43*_xlfn.XLOOKUP(AZ66,'Asteroid 整理'!$A$11:$A$16,'Asteroid 整理'!$B$11:$B$16)</f>
        <v>1920</v>
      </c>
      <c r="BM43" s="137">
        <f>BA43*_xlfn.XLOOKUP(BA66,'Asteroid 整理'!$A$11:$A$16,'Asteroid 整理'!$B$11:$B$16)</f>
        <v>855</v>
      </c>
      <c r="BN43" s="137">
        <f>BB43*_xlfn.XLOOKUP(BB66,'Asteroid 整理'!$A$11:$A$16,'Asteroid 整理'!$B$11:$B$16)</f>
        <v>1200</v>
      </c>
      <c r="BO43" s="137">
        <f>BC43*_xlfn.XLOOKUP(BC66,'Asteroid 整理'!$A$11:$A$16,'Asteroid 整理'!$B$11:$B$16)</f>
        <v>2880</v>
      </c>
      <c r="BP43" s="137">
        <f>BD43*_xlfn.XLOOKUP(BD66,'Asteroid 整理'!$A$11:$A$16,'Asteroid 整理'!$B$11:$B$16)</f>
        <v>4800</v>
      </c>
      <c r="BQ43" s="137">
        <f t="shared" si="95"/>
        <v>18150</v>
      </c>
      <c r="DE43" s="199">
        <f t="shared" si="111"/>
        <v>108</v>
      </c>
      <c r="DF43" s="196"/>
      <c r="DG43" s="137">
        <f>_xlfn.XLOOKUP(DG20,'Asteroid 整理'!$A$11:$A$16,'Asteroid 整理'!$B$11:$B$16)</f>
        <v>0.75</v>
      </c>
      <c r="DH43" s="137">
        <f>_xlfn.XLOOKUP(DH20,'Asteroid 整理'!$A$11:$A$16,'Asteroid 整理'!$B$11:$B$16)</f>
        <v>0.75</v>
      </c>
      <c r="DI43" s="137">
        <f>_xlfn.XLOOKUP(DI20,'Asteroid 整理'!$A$11:$A$16,'Asteroid 整理'!$B$11:$B$16)</f>
        <v>0.75</v>
      </c>
      <c r="DJ43" s="137">
        <f>_xlfn.XLOOKUP(DJ20,'Asteroid 整理'!$A$11:$A$16,'Asteroid 整理'!$B$11:$B$16)</f>
        <v>0.75</v>
      </c>
      <c r="DK43" s="137">
        <f>_xlfn.XLOOKUP(DK20,'Asteroid 整理'!$A$11:$A$16,'Asteroid 整理'!$B$11:$B$16)</f>
        <v>0.75</v>
      </c>
      <c r="DL43" s="137">
        <f>_xlfn.XLOOKUP(DL20,'Asteroid 整理'!$A$11:$A$16,'Asteroid 整理'!$B$11:$B$16)</f>
        <v>0.85</v>
      </c>
      <c r="DM43" s="137">
        <f>_xlfn.XLOOKUP(DM20,'Asteroid 整理'!$A$11:$A$16,'Asteroid 整理'!$B$11:$B$16)</f>
        <v>0.85</v>
      </c>
      <c r="DN43" s="137">
        <f>_xlfn.XLOOKUP(DN20,'Asteroid 整理'!$A$11:$A$16,'Asteroid 整理'!$B$11:$B$16)</f>
        <v>0.85</v>
      </c>
      <c r="DO43" s="137">
        <f>_xlfn.XLOOKUP(DO20,'Asteroid 整理'!$A$11:$A$16,'Asteroid 整理'!$B$11:$B$16)</f>
        <v>0.85</v>
      </c>
      <c r="DP43" s="137">
        <f>_xlfn.XLOOKUP(DP20,'Asteroid 整理'!$A$11:$A$16,'Asteroid 整理'!$B$11:$B$16)</f>
        <v>0.85</v>
      </c>
      <c r="DQ43" s="137">
        <f>_xlfn.XLOOKUP(DQ20,'Asteroid 整理'!$A$11:$A$16,'Asteroid 整理'!$B$11:$B$16)</f>
        <v>0.85</v>
      </c>
      <c r="DR43" s="137">
        <f>_xlfn.XLOOKUP(DR20,'Asteroid 整理'!$A$11:$A$16,'Asteroid 整理'!$B$11:$B$16)</f>
        <v>0.85</v>
      </c>
      <c r="GK43" s="160">
        <f t="shared" si="113"/>
        <v>127</v>
      </c>
      <c r="GL43" s="137">
        <f>GL10*_xlfn.XLOOKUP(Case!I304,'Asteroid 整理'!$A$11:$A$16,'Asteroid 整理'!$B$11:$B$16)</f>
        <v>51850</v>
      </c>
      <c r="GM43" s="137">
        <f>GM10*_xlfn.XLOOKUP(Case!J304,'Asteroid 整理'!$A$11:$A$16,'Asteroid 整理'!$B$11:$B$16)</f>
        <v>42000</v>
      </c>
      <c r="GN43" s="137">
        <f>GN10*_xlfn.XLOOKUP(Case!K304,'Asteroid 整理'!$A$11:$A$16,'Asteroid 整理'!$B$11:$B$16)</f>
        <v>43350</v>
      </c>
      <c r="GO43" s="137">
        <f>GO10*_xlfn.XLOOKUP(Case!L304,'Asteroid 整理'!$A$11:$A$16,'Asteroid 整理'!$B$11:$B$16)</f>
        <v>24000</v>
      </c>
    </row>
    <row r="44" spans="19:210" ht="15.75">
      <c r="Z44" s="157">
        <f t="shared" si="92"/>
        <v>58</v>
      </c>
      <c r="AA44" s="137" cm="1">
        <f t="array" ref="AA44">_xlfn.XLOOKUP(Case!$G160,'Add-In Output 整理'!$A$2:$A$422,_xlfn.XLOOKUP('草稿-Questions'!AA$26,'Add-In Output 整理'!$B$1:$H$1,'Add-In Output 整理'!$B$2:$H$422))</f>
        <v>4.33</v>
      </c>
      <c r="AB44" s="137" cm="1">
        <f t="array" ref="AB44">_xlfn.XLOOKUP(Case!$G160,'Add-In Output 整理'!$A$2:$A$422,_xlfn.XLOOKUP('草稿-Questions'!AB$26,'Add-In Output 整理'!$B$1:$H$1,'Add-In Output 整理'!$B$2:$H$422))</f>
        <v>11.49</v>
      </c>
      <c r="AC44" s="137" cm="1">
        <f t="array" ref="AC44">_xlfn.XLOOKUP(Case!$G160,'Add-In Output 整理'!$A$2:$A$422,_xlfn.XLOOKUP('草稿-Questions'!AC$26,'Add-In Output 整理'!$B$1:$H$1,'Add-In Output 整理'!$B$2:$H$422))</f>
        <v>50.99</v>
      </c>
      <c r="AD44" s="137" cm="1">
        <f t="array" ref="AD44">_xlfn.XLOOKUP(Case!$G160,'Add-In Output 整理'!$A$2:$A$422,_xlfn.XLOOKUP('草稿-Questions'!AD$26,'Add-In Output 整理'!$B$1:$H$1,'Add-In Output 整理'!$B$2:$H$422))</f>
        <v>509.7</v>
      </c>
      <c r="AE44" s="137" cm="1">
        <f t="array" ref="AE44">_xlfn.XLOOKUP(Case!$G160,'Add-In Output 整理'!$A$2:$A$422,_xlfn.XLOOKUP('草稿-Questions'!AE$26,'Add-In Output 整理'!$B$1:$H$1,'Add-In Output 整理'!$B$2:$H$422))</f>
        <v>999.7</v>
      </c>
      <c r="AF44" s="137" cm="1">
        <f t="array" ref="AF44">_xlfn.XLOOKUP(Case!$G160,'Add-In Output 整理'!$A$2:$A$422,_xlfn.XLOOKUP('草稿-Questions'!AF$26,'Add-In Output 整理'!$B$1:$H$1,'Add-In Output 整理'!$B$2:$H$422))</f>
        <v>2243</v>
      </c>
      <c r="AG44" s="137" cm="1">
        <f t="array" ref="AG44">_xlfn.XLOOKUP(Case!$G160,'Add-In Output 整理'!$A$2:$A$422,_xlfn.XLOOKUP('草稿-Questions'!AG$26,'Add-In Output 整理'!$B$1:$H$1,'Add-In Output 整理'!$B$2:$H$422))</f>
        <v>5684</v>
      </c>
      <c r="AT44" s="160">
        <f t="shared" si="93"/>
        <v>98</v>
      </c>
      <c r="AU44" s="137">
        <f>_xlfn.XLOOKUP(Case!N232,'Asteroid 整理'!$R$3:$R$137,'Asteroid 整理'!$X$3:$X$137)</f>
        <v>500</v>
      </c>
      <c r="AV44" s="137">
        <f>_xlfn.XLOOKUP(Case!O232,'Asteroid 整理'!$R$3:$R$137,'Asteroid 整理'!$X$3:$X$137)</f>
        <v>300</v>
      </c>
      <c r="AW44" s="137">
        <f>_xlfn.XLOOKUP(Case!P232,'Asteroid 整理'!$R$3:$R$137,'Asteroid 整理'!$X$3:$X$137)</f>
        <v>2400</v>
      </c>
      <c r="AX44" s="137">
        <f>_xlfn.XLOOKUP(Case!Q232,'Asteroid 整理'!$R$3:$R$137,'Asteroid 整理'!$X$3:$X$137)</f>
        <v>400</v>
      </c>
      <c r="AY44" s="137">
        <f>_xlfn.XLOOKUP(Case!R232,'Asteroid 整理'!$R$3:$R$137,'Asteroid 整理'!$X$3:$X$137)</f>
        <v>200</v>
      </c>
      <c r="AZ44" s="137">
        <f>_xlfn.XLOOKUP(Case!S232,'Asteroid 整理'!$R$3:$R$137,'Asteroid 整理'!$X$3:$X$137)</f>
        <v>100</v>
      </c>
      <c r="BA44" s="137">
        <f>_xlfn.XLOOKUP(Case!T232,'Asteroid 整理'!$R$3:$R$137,'Asteroid 整理'!$X$3:$X$137)</f>
        <v>450</v>
      </c>
      <c r="BB44" s="137">
        <f>_xlfn.XLOOKUP(Case!U232,'Asteroid 整理'!$R$3:$R$137,'Asteroid 整理'!$X$3:$X$137)</f>
        <v>3600</v>
      </c>
      <c r="BC44" s="137">
        <f>_xlfn.XLOOKUP(Case!V232,'Asteroid 整理'!$R$3:$R$137,'Asteroid 整理'!$X$3:$X$137)</f>
        <v>2400</v>
      </c>
      <c r="BD44" s="137">
        <f>_xlfn.XLOOKUP(Case!W232,'Asteroid 整理'!$R$3:$R$137,'Asteroid 整理'!$X$3:$X$137)</f>
        <v>4800</v>
      </c>
      <c r="BF44" s="160">
        <f t="shared" ref="BF44" si="119">BF43+1</f>
        <v>98</v>
      </c>
      <c r="BG44" s="137">
        <f>AU44*_xlfn.XLOOKUP(AU67,'Asteroid 整理'!$A$11:$A$16,'Asteroid 整理'!$B$11:$B$16)</f>
        <v>500</v>
      </c>
      <c r="BH44" s="137">
        <f>AV44*_xlfn.XLOOKUP(AV67,'Asteroid 整理'!$A$11:$A$16,'Asteroid 整理'!$B$11:$B$16)</f>
        <v>300</v>
      </c>
      <c r="BI44" s="137">
        <f>AW44*_xlfn.XLOOKUP(AW67,'Asteroid 整理'!$A$11:$A$16,'Asteroid 整理'!$B$11:$B$16)</f>
        <v>1920</v>
      </c>
      <c r="BJ44" s="137">
        <f>AX44*_xlfn.XLOOKUP(AX67,'Asteroid 整理'!$A$11:$A$16,'Asteroid 整理'!$B$11:$B$16)</f>
        <v>400</v>
      </c>
      <c r="BK44" s="137">
        <f>AY44*_xlfn.XLOOKUP(AY67,'Asteroid 整理'!$A$11:$A$16,'Asteroid 整理'!$B$11:$B$16)</f>
        <v>200</v>
      </c>
      <c r="BL44" s="137">
        <f>AZ44*_xlfn.XLOOKUP(AZ67,'Asteroid 整理'!$A$11:$A$16,'Asteroid 整理'!$B$11:$B$16)</f>
        <v>100</v>
      </c>
      <c r="BM44" s="137">
        <f>BA44*_xlfn.XLOOKUP(BA67,'Asteroid 整理'!$A$11:$A$16,'Asteroid 整理'!$B$11:$B$16)</f>
        <v>360</v>
      </c>
      <c r="BN44" s="137">
        <f>BB44*_xlfn.XLOOKUP(BB67,'Asteroid 整理'!$A$11:$A$16,'Asteroid 整理'!$B$11:$B$16)</f>
        <v>2880</v>
      </c>
      <c r="BO44" s="137">
        <f>BC44*_xlfn.XLOOKUP(BC67,'Asteroid 整理'!$A$11:$A$16,'Asteroid 整理'!$B$11:$B$16)</f>
        <v>2280</v>
      </c>
      <c r="BP44" s="137">
        <f>BD44*_xlfn.XLOOKUP(BD67,'Asteroid 整理'!$A$11:$A$16,'Asteroid 整理'!$B$11:$B$16)</f>
        <v>3840</v>
      </c>
      <c r="BQ44" s="137">
        <f t="shared" si="95"/>
        <v>12780</v>
      </c>
      <c r="DE44" s="199">
        <f t="shared" si="111"/>
        <v>109</v>
      </c>
      <c r="DF44" s="196"/>
      <c r="DG44" s="137">
        <f>_xlfn.XLOOKUP(DG21,'Asteroid 整理'!$A$11:$A$16,'Asteroid 整理'!$B$11:$B$16)</f>
        <v>0.75</v>
      </c>
      <c r="DH44" s="137">
        <f>_xlfn.XLOOKUP(DH21,'Asteroid 整理'!$A$11:$A$16,'Asteroid 整理'!$B$11:$B$16)</f>
        <v>0.75</v>
      </c>
      <c r="DI44" s="137">
        <f>_xlfn.XLOOKUP(DI21,'Asteroid 整理'!$A$11:$A$16,'Asteroid 整理'!$B$11:$B$16)</f>
        <v>0.75</v>
      </c>
      <c r="DJ44" s="137">
        <f>_xlfn.XLOOKUP(DJ21,'Asteroid 整理'!$A$11:$A$16,'Asteroid 整理'!$B$11:$B$16)</f>
        <v>0.75</v>
      </c>
      <c r="DK44" s="137">
        <f>_xlfn.XLOOKUP(DK21,'Asteroid 整理'!$A$11:$A$16,'Asteroid 整理'!$B$11:$B$16)</f>
        <v>0.75</v>
      </c>
      <c r="DL44" s="137">
        <f>_xlfn.XLOOKUP(DL21,'Asteroid 整理'!$A$11:$A$16,'Asteroid 整理'!$B$11:$B$16)</f>
        <v>0.8</v>
      </c>
      <c r="DM44" s="137">
        <f>_xlfn.XLOOKUP(DM21,'Asteroid 整理'!$A$11:$A$16,'Asteroid 整理'!$B$11:$B$16)</f>
        <v>0.8</v>
      </c>
      <c r="DN44" s="137">
        <f>_xlfn.XLOOKUP(DN21,'Asteroid 整理'!$A$11:$A$16,'Asteroid 整理'!$B$11:$B$16)</f>
        <v>0.8</v>
      </c>
      <c r="DO44" s="137">
        <f>_xlfn.XLOOKUP(DO21,'Asteroid 整理'!$A$11:$A$16,'Asteroid 整理'!$B$11:$B$16)</f>
        <v>0.8</v>
      </c>
      <c r="DP44" s="137">
        <f>_xlfn.XLOOKUP(DP21,'Asteroid 整理'!$A$11:$A$16,'Asteroid 整理'!$B$11:$B$16)</f>
        <v>0.8</v>
      </c>
      <c r="DQ44" s="137">
        <f>_xlfn.XLOOKUP(DQ21,'Asteroid 整理'!$A$11:$A$16,'Asteroid 整理'!$B$11:$B$16)</f>
        <v>0.8</v>
      </c>
      <c r="DR44" s="137">
        <f>_xlfn.XLOOKUP(DR21,'Asteroid 整理'!$A$11:$A$16,'Asteroid 整理'!$B$11:$B$16)</f>
        <v>0.8</v>
      </c>
      <c r="GK44" s="160">
        <f t="shared" si="113"/>
        <v>128</v>
      </c>
      <c r="GL44" s="137">
        <f>GL11*_xlfn.XLOOKUP(Case!I305,'Asteroid 整理'!$A$11:$A$16,'Asteroid 整理'!$B$11:$B$16)</f>
        <v>41800</v>
      </c>
      <c r="GM44" s="137">
        <f>GM11*_xlfn.XLOOKUP(Case!J305,'Asteroid 整理'!$A$11:$A$16,'Asteroid 整理'!$B$11:$B$16)</f>
        <v>24300</v>
      </c>
      <c r="GN44" s="137">
        <f>GN11*_xlfn.XLOOKUP(Case!K305,'Asteroid 整理'!$A$11:$A$16,'Asteroid 整理'!$B$11:$B$16)</f>
        <v>56700</v>
      </c>
      <c r="GO44" s="137">
        <f>GO11*_xlfn.XLOOKUP(Case!L305,'Asteroid 整理'!$A$11:$A$16,'Asteroid 整理'!$B$11:$B$16)</f>
        <v>42000</v>
      </c>
    </row>
    <row r="45" spans="19:210" ht="15.75">
      <c r="Z45" s="157">
        <f t="shared" si="92"/>
        <v>59</v>
      </c>
      <c r="AA45" s="137" cm="1">
        <f t="array" ref="AA45">_xlfn.XLOOKUP(Case!$G161,'Add-In Output 整理'!$A$2:$A$422,_xlfn.XLOOKUP('草稿-Questions'!AA$26,'Add-In Output 整理'!$B$1:$H$1,'Add-In Output 整理'!$B$2:$H$422))</f>
        <v>4.0999999999999996</v>
      </c>
      <c r="AB45" s="137" cm="1">
        <f t="array" ref="AB45">_xlfn.XLOOKUP(Case!$G161,'Add-In Output 整理'!$A$2:$A$422,_xlfn.XLOOKUP('草稿-Questions'!AB$26,'Add-In Output 整理'!$B$1:$H$1,'Add-In Output 整理'!$B$2:$H$422))</f>
        <v>9.98</v>
      </c>
      <c r="AC45" s="137" cm="1">
        <f t="array" ref="AC45">_xlfn.XLOOKUP(Case!$G161,'Add-In Output 整理'!$A$2:$A$422,_xlfn.XLOOKUP('草稿-Questions'!AC$26,'Add-In Output 整理'!$B$1:$H$1,'Add-In Output 整理'!$B$2:$H$422))</f>
        <v>52.72</v>
      </c>
      <c r="AD45" s="137" cm="1">
        <f t="array" ref="AD45">_xlfn.XLOOKUP(Case!$G161,'Add-In Output 整理'!$A$2:$A$422,_xlfn.XLOOKUP('草稿-Questions'!AD$26,'Add-In Output 整理'!$B$1:$H$1,'Add-In Output 整理'!$B$2:$H$422))</f>
        <v>598</v>
      </c>
      <c r="AE45" s="137" cm="1">
        <f t="array" ref="AE45">_xlfn.XLOOKUP(Case!$G161,'Add-In Output 整理'!$A$2:$A$422,_xlfn.XLOOKUP('草稿-Questions'!AE$26,'Add-In Output 整理'!$B$1:$H$1,'Add-In Output 整理'!$B$2:$H$422))</f>
        <v>889</v>
      </c>
      <c r="AF45" s="137" cm="1">
        <f t="array" ref="AF45">_xlfn.XLOOKUP(Case!$G161,'Add-In Output 整理'!$A$2:$A$422,_xlfn.XLOOKUP('草稿-Questions'!AF$26,'Add-In Output 整理'!$B$1:$H$1,'Add-In Output 整理'!$B$2:$H$422))</f>
        <v>2373</v>
      </c>
      <c r="AG45" s="137" cm="1">
        <f t="array" ref="AG45">_xlfn.XLOOKUP(Case!$G161,'Add-In Output 整理'!$A$2:$A$422,_xlfn.XLOOKUP('草稿-Questions'!AG$26,'Add-In Output 整理'!$B$1:$H$1,'Add-In Output 整理'!$B$2:$H$422))</f>
        <v>3454</v>
      </c>
      <c r="AT45" s="160">
        <f t="shared" si="93"/>
        <v>99</v>
      </c>
      <c r="AU45" s="137">
        <f>_xlfn.XLOOKUP(Case!N233,'Asteroid 整理'!$R$3:$R$137,'Asteroid 整理'!$X$3:$X$137)</f>
        <v>3600</v>
      </c>
      <c r="AV45" s="137">
        <f>_xlfn.XLOOKUP(Case!O233,'Asteroid 整理'!$R$3:$R$137,'Asteroid 整理'!$X$3:$X$137)</f>
        <v>600</v>
      </c>
      <c r="AW45" s="137">
        <f>_xlfn.XLOOKUP(Case!P233,'Asteroid 整理'!$R$3:$R$137,'Asteroid 整理'!$X$3:$X$137)</f>
        <v>8400</v>
      </c>
      <c r="AX45" s="137">
        <f>_xlfn.XLOOKUP(Case!Q233,'Asteroid 整理'!$R$3:$R$137,'Asteroid 整理'!$X$3:$X$137)</f>
        <v>2400</v>
      </c>
      <c r="AY45" s="137">
        <f>_xlfn.XLOOKUP(Case!R233,'Asteroid 整理'!$R$3:$R$137,'Asteroid 整理'!$X$3:$X$137)</f>
        <v>100</v>
      </c>
      <c r="AZ45" s="137">
        <f>_xlfn.XLOOKUP(Case!S233,'Asteroid 整理'!$R$3:$R$137,'Asteroid 整理'!$X$3:$X$137)</f>
        <v>7200</v>
      </c>
      <c r="BA45" s="137">
        <f>_xlfn.XLOOKUP(Case!T233,'Asteroid 整理'!$R$3:$R$137,'Asteroid 整理'!$X$3:$X$137)</f>
        <v>6000</v>
      </c>
      <c r="BB45" s="137">
        <f>_xlfn.XLOOKUP(Case!U233,'Asteroid 整理'!$R$3:$R$137,'Asteroid 整理'!$X$3:$X$137)</f>
        <v>500</v>
      </c>
      <c r="BC45" s="137">
        <f>_xlfn.XLOOKUP(Case!V233,'Asteroid 整理'!$R$3:$R$137,'Asteroid 整理'!$X$3:$X$137)</f>
        <v>200</v>
      </c>
      <c r="BD45" s="137">
        <f>_xlfn.XLOOKUP(Case!W233,'Asteroid 整理'!$R$3:$R$137,'Asteroid 整理'!$X$3:$X$137)</f>
        <v>400</v>
      </c>
      <c r="BF45" s="160">
        <f t="shared" ref="BF45" si="120">BF44+1</f>
        <v>99</v>
      </c>
      <c r="BG45" s="137">
        <f>AU45*_xlfn.XLOOKUP(AU68,'Asteroid 整理'!$A$11:$A$16,'Asteroid 整理'!$B$11:$B$16)</f>
        <v>3600</v>
      </c>
      <c r="BH45" s="137">
        <f>AV45*_xlfn.XLOOKUP(AV68,'Asteroid 整理'!$A$11:$A$16,'Asteroid 整理'!$B$11:$B$16)</f>
        <v>510</v>
      </c>
      <c r="BI45" s="137">
        <f>AW45*_xlfn.XLOOKUP(AW68,'Asteroid 整理'!$A$11:$A$16,'Asteroid 整理'!$B$11:$B$16)</f>
        <v>8400</v>
      </c>
      <c r="BJ45" s="137">
        <f>AX45*_xlfn.XLOOKUP(AX68,'Asteroid 整理'!$A$11:$A$16,'Asteroid 整理'!$B$11:$B$16)</f>
        <v>2160</v>
      </c>
      <c r="BK45" s="137">
        <f>AY45*_xlfn.XLOOKUP(AY68,'Asteroid 整理'!$A$11:$A$16,'Asteroid 整理'!$B$11:$B$16)</f>
        <v>80</v>
      </c>
      <c r="BL45" s="137">
        <f>AZ45*_xlfn.XLOOKUP(AZ68,'Asteroid 整理'!$A$11:$A$16,'Asteroid 整理'!$B$11:$B$16)</f>
        <v>7200</v>
      </c>
      <c r="BM45" s="137">
        <f>27500-SUM(BG45:BL45)</f>
        <v>5550</v>
      </c>
      <c r="BN45" s="137">
        <f>IF(SUM($BG$45:$BM$45)&gt;=27500,0)</f>
        <v>0</v>
      </c>
      <c r="BO45" s="137">
        <f t="shared" ref="BO45:BP45" si="121">IF(SUM($BG$45:$BM$45)&gt;=27500,0)</f>
        <v>0</v>
      </c>
      <c r="BP45" s="137">
        <f t="shared" si="121"/>
        <v>0</v>
      </c>
      <c r="BQ45" s="137">
        <f t="shared" si="95"/>
        <v>27500</v>
      </c>
      <c r="DE45" s="199">
        <f t="shared" si="111"/>
        <v>110</v>
      </c>
      <c r="DF45" s="196"/>
      <c r="DG45" s="137">
        <f>_xlfn.XLOOKUP(DG22,'Asteroid 整理'!$A$11:$A$16,'Asteroid 整理'!$B$11:$B$16)</f>
        <v>0.95</v>
      </c>
      <c r="DH45" s="137">
        <f>_xlfn.XLOOKUP(DH22,'Asteroid 整理'!$A$11:$A$16,'Asteroid 整理'!$B$11:$B$16)</f>
        <v>0.95</v>
      </c>
      <c r="DI45" s="137">
        <f>_xlfn.XLOOKUP(DI22,'Asteroid 整理'!$A$11:$A$16,'Asteroid 整理'!$B$11:$B$16)</f>
        <v>0.95</v>
      </c>
      <c r="DJ45" s="137">
        <f>_xlfn.XLOOKUP(DJ22,'Asteroid 整理'!$A$11:$A$16,'Asteroid 整理'!$B$11:$B$16)</f>
        <v>0.95</v>
      </c>
      <c r="DK45" s="137">
        <f>_xlfn.XLOOKUP(DK22,'Asteroid 整理'!$A$11:$A$16,'Asteroid 整理'!$B$11:$B$16)</f>
        <v>0.95</v>
      </c>
      <c r="DL45" s="137">
        <f>_xlfn.XLOOKUP(DL22,'Asteroid 整理'!$A$11:$A$16,'Asteroid 整理'!$B$11:$B$16)</f>
        <v>0.75</v>
      </c>
      <c r="DM45" s="137">
        <f>_xlfn.XLOOKUP(DM22,'Asteroid 整理'!$A$11:$A$16,'Asteroid 整理'!$B$11:$B$16)</f>
        <v>0.75</v>
      </c>
      <c r="DN45" s="137">
        <f>_xlfn.XLOOKUP(DN22,'Asteroid 整理'!$A$11:$A$16,'Asteroid 整理'!$B$11:$B$16)</f>
        <v>0.75</v>
      </c>
      <c r="DO45" s="137">
        <f>_xlfn.XLOOKUP(DO22,'Asteroid 整理'!$A$11:$A$16,'Asteroid 整理'!$B$11:$B$16)</f>
        <v>0.75</v>
      </c>
      <c r="DP45" s="137">
        <f>_xlfn.XLOOKUP(DP22,'Asteroid 整理'!$A$11:$A$16,'Asteroid 整理'!$B$11:$B$16)</f>
        <v>0.75</v>
      </c>
      <c r="DQ45" s="137">
        <f>_xlfn.XLOOKUP(DQ22,'Asteroid 整理'!$A$11:$A$16,'Asteroid 整理'!$B$11:$B$16)</f>
        <v>0.75</v>
      </c>
      <c r="DR45" s="137">
        <f>_xlfn.XLOOKUP(DR22,'Asteroid 整理'!$A$11:$A$16,'Asteroid 整理'!$B$11:$B$16)</f>
        <v>0.75</v>
      </c>
      <c r="GK45" s="160">
        <f t="shared" si="113"/>
        <v>129</v>
      </c>
      <c r="GL45" s="137">
        <f>GL12*_xlfn.XLOOKUP(Case!I306,'Asteroid 整理'!$A$11:$A$16,'Asteroid 整理'!$B$11:$B$16)</f>
        <v>71400</v>
      </c>
      <c r="GM45" s="137">
        <f>GM12*_xlfn.XLOOKUP(Case!J306,'Asteroid 整理'!$A$11:$A$16,'Asteroid 整理'!$B$11:$B$16)</f>
        <v>19550</v>
      </c>
      <c r="GN45" s="137">
        <f>GN12*_xlfn.XLOOKUP(Case!K306,'Asteroid 整理'!$A$11:$A$16,'Asteroid 整理'!$B$11:$B$16)</f>
        <v>39600</v>
      </c>
      <c r="GO45" s="137">
        <f>GO12*_xlfn.XLOOKUP(Case!L306,'Asteroid 整理'!$A$11:$A$16,'Asteroid 整理'!$B$11:$B$16)</f>
        <v>54900</v>
      </c>
    </row>
    <row r="46" spans="19:210" ht="15.75">
      <c r="Z46" s="157">
        <f t="shared" si="92"/>
        <v>60</v>
      </c>
      <c r="AA46" s="137" cm="1">
        <f t="array" ref="AA46">_xlfn.XLOOKUP(Case!$G162,'Add-In Output 整理'!$A$2:$A$422,_xlfn.XLOOKUP('草稿-Questions'!AA$26,'Add-In Output 整理'!$B$1:$H$1,'Add-In Output 整理'!$B$2:$H$422))</f>
        <v>4.21</v>
      </c>
      <c r="AB46" s="137" cm="1">
        <f t="array" ref="AB46">_xlfn.XLOOKUP(Case!$G162,'Add-In Output 整理'!$A$2:$A$422,_xlfn.XLOOKUP('草稿-Questions'!AB$26,'Add-In Output 整理'!$B$1:$H$1,'Add-In Output 整理'!$B$2:$H$422))</f>
        <v>10.199999999999999</v>
      </c>
      <c r="AC46" s="137" cm="1">
        <f t="array" ref="AC46">_xlfn.XLOOKUP(Case!$G162,'Add-In Output 整理'!$A$2:$A$422,_xlfn.XLOOKUP('草稿-Questions'!AC$26,'Add-In Output 整理'!$B$1:$H$1,'Add-In Output 整理'!$B$2:$H$422))</f>
        <v>52.96</v>
      </c>
      <c r="AD46" s="137" cm="1">
        <f t="array" ref="AD46">_xlfn.XLOOKUP(Case!$G162,'Add-In Output 整理'!$A$2:$A$422,_xlfn.XLOOKUP('草稿-Questions'!AD$26,'Add-In Output 整理'!$B$1:$H$1,'Add-In Output 整理'!$B$2:$H$422))</f>
        <v>453.1</v>
      </c>
      <c r="AE46" s="137" cm="1">
        <f t="array" ref="AE46">_xlfn.XLOOKUP(Case!$G162,'Add-In Output 整理'!$A$2:$A$422,_xlfn.XLOOKUP('草稿-Questions'!AE$26,'Add-In Output 整理'!$B$1:$H$1,'Add-In Output 整理'!$B$2:$H$422))</f>
        <v>1096</v>
      </c>
      <c r="AF46" s="137" cm="1">
        <f t="array" ref="AF46">_xlfn.XLOOKUP(Case!$G162,'Add-In Output 整理'!$A$2:$A$422,_xlfn.XLOOKUP('草稿-Questions'!AF$26,'Add-In Output 整理'!$B$1:$H$1,'Add-In Output 整理'!$B$2:$H$422))</f>
        <v>1909</v>
      </c>
      <c r="AG46" s="137" cm="1">
        <f t="array" ref="AG46">_xlfn.XLOOKUP(Case!$G162,'Add-In Output 整理'!$A$2:$A$422,_xlfn.XLOOKUP('草稿-Questions'!AG$26,'Add-In Output 整理'!$B$1:$H$1,'Add-In Output 整理'!$B$2:$H$422))</f>
        <v>4674</v>
      </c>
      <c r="AT46" s="160">
        <f t="shared" si="93"/>
        <v>100</v>
      </c>
      <c r="AU46" s="137">
        <f>_xlfn.XLOOKUP(Case!N234,'Asteroid 整理'!$R$3:$R$137,'Asteroid 整理'!$X$3:$X$137)</f>
        <v>150</v>
      </c>
      <c r="AV46" s="137">
        <f>_xlfn.XLOOKUP(Case!O234,'Asteroid 整理'!$R$3:$R$137,'Asteroid 整理'!$X$3:$X$137)</f>
        <v>600</v>
      </c>
      <c r="AW46" s="137">
        <f>_xlfn.XLOOKUP(Case!P234,'Asteroid 整理'!$R$3:$R$137,'Asteroid 整理'!$X$3:$X$137)</f>
        <v>750</v>
      </c>
      <c r="AX46" s="137">
        <f>_xlfn.XLOOKUP(Case!Q234,'Asteroid 整理'!$R$3:$R$137,'Asteroid 整理'!$X$3:$X$137)</f>
        <v>4800</v>
      </c>
      <c r="AY46" s="137">
        <f>_xlfn.XLOOKUP(Case!R234,'Asteroid 整理'!$R$3:$R$137,'Asteroid 整理'!$X$3:$X$137)</f>
        <v>100</v>
      </c>
      <c r="AZ46" s="137">
        <f>_xlfn.XLOOKUP(Case!S234,'Asteroid 整理'!$R$3:$R$137,'Asteroid 整理'!$X$3:$X$137)</f>
        <v>3000</v>
      </c>
      <c r="BA46" s="137">
        <f>_xlfn.XLOOKUP(Case!T234,'Asteroid 整理'!$R$3:$R$137,'Asteroid 整理'!$X$3:$X$137)</f>
        <v>300</v>
      </c>
      <c r="BB46" s="137">
        <f>_xlfn.XLOOKUP(Case!U234,'Asteroid 整理'!$R$3:$R$137,'Asteroid 整理'!$X$3:$X$137)</f>
        <v>2400</v>
      </c>
      <c r="BC46" s="137">
        <f>_xlfn.XLOOKUP(Case!V234,'Asteroid 整理'!$R$3:$R$137,'Asteroid 整理'!$X$3:$X$137)</f>
        <v>7200</v>
      </c>
      <c r="BD46" s="137">
        <f>_xlfn.XLOOKUP(Case!W234,'Asteroid 整理'!$R$3:$R$137,'Asteroid 整理'!$X$3:$X$137)</f>
        <v>1200</v>
      </c>
      <c r="BF46" s="160">
        <f t="shared" ref="BF46" si="122">BF45+1</f>
        <v>100</v>
      </c>
      <c r="BG46" s="137">
        <f>AU46*_xlfn.XLOOKUP(AU69,'Asteroid 整理'!$A$11:$A$16,'Asteroid 整理'!$B$11:$B$16)</f>
        <v>142.5</v>
      </c>
      <c r="BH46" s="137">
        <f>AV46*_xlfn.XLOOKUP(AV69,'Asteroid 整理'!$A$11:$A$16,'Asteroid 整理'!$B$11:$B$16)</f>
        <v>570</v>
      </c>
      <c r="BI46" s="137">
        <f>AW46*_xlfn.XLOOKUP(AW69,'Asteroid 整理'!$A$11:$A$16,'Asteroid 整理'!$B$11:$B$16)</f>
        <v>712.5</v>
      </c>
      <c r="BJ46" s="137">
        <f>AX46*_xlfn.XLOOKUP(AX69,'Asteroid 整理'!$A$11:$A$16,'Asteroid 整理'!$B$11:$B$16)</f>
        <v>4560</v>
      </c>
      <c r="BK46" s="137">
        <f>AY46*_xlfn.XLOOKUP(AY69,'Asteroid 整理'!$A$11:$A$16,'Asteroid 整理'!$B$11:$B$16)</f>
        <v>95</v>
      </c>
      <c r="BL46" s="137">
        <f>AZ46*_xlfn.XLOOKUP(AZ69,'Asteroid 整理'!$A$11:$A$16,'Asteroid 整理'!$B$11:$B$16)</f>
        <v>2700</v>
      </c>
      <c r="BM46" s="137">
        <f>BA46*_xlfn.XLOOKUP(BA69,'Asteroid 整理'!$A$11:$A$16,'Asteroid 整理'!$B$11:$B$16)</f>
        <v>285</v>
      </c>
      <c r="BN46" s="137">
        <f>BB46*_xlfn.XLOOKUP(BB69,'Asteroid 整理'!$A$11:$A$16,'Asteroid 整理'!$B$11:$B$16)</f>
        <v>2280</v>
      </c>
      <c r="BO46" s="137">
        <f>BC46*_xlfn.XLOOKUP(BC69,'Asteroid 整理'!$A$11:$A$16,'Asteroid 整理'!$B$11:$B$16)</f>
        <v>6840</v>
      </c>
      <c r="BP46" s="137">
        <f>BD46*_xlfn.XLOOKUP(BD69,'Asteroid 整理'!$A$11:$A$16,'Asteroid 整理'!$B$11:$B$16)</f>
        <v>1140</v>
      </c>
      <c r="BQ46" s="137">
        <f t="shared" si="95"/>
        <v>19325</v>
      </c>
      <c r="DE46" s="199">
        <f t="shared" si="111"/>
        <v>111</v>
      </c>
      <c r="DF46" s="196"/>
      <c r="DG46" s="137">
        <f>_xlfn.XLOOKUP(DG23,'Asteroid 整理'!$A$11:$A$16,'Asteroid 整理'!$B$11:$B$16)</f>
        <v>0.95</v>
      </c>
      <c r="DH46" s="137">
        <f>_xlfn.XLOOKUP(DH23,'Asteroid 整理'!$A$11:$A$16,'Asteroid 整理'!$B$11:$B$16)</f>
        <v>0.95</v>
      </c>
      <c r="DI46" s="137">
        <f>_xlfn.XLOOKUP(DI23,'Asteroid 整理'!$A$11:$A$16,'Asteroid 整理'!$B$11:$B$16)</f>
        <v>0.95</v>
      </c>
      <c r="DJ46" s="137">
        <f>_xlfn.XLOOKUP(DJ23,'Asteroid 整理'!$A$11:$A$16,'Asteroid 整理'!$B$11:$B$16)</f>
        <v>0.95</v>
      </c>
      <c r="DK46" s="137">
        <f>_xlfn.XLOOKUP(DK23,'Asteroid 整理'!$A$11:$A$16,'Asteroid 整理'!$B$11:$B$16)</f>
        <v>0.95</v>
      </c>
      <c r="DL46" s="137">
        <f>_xlfn.XLOOKUP(DL23,'Asteroid 整理'!$A$11:$A$16,'Asteroid 整理'!$B$11:$B$16)</f>
        <v>0.85</v>
      </c>
      <c r="DM46" s="137">
        <f>_xlfn.XLOOKUP(DM23,'Asteroid 整理'!$A$11:$A$16,'Asteroid 整理'!$B$11:$B$16)</f>
        <v>0.85</v>
      </c>
      <c r="DN46" s="137">
        <f>_xlfn.XLOOKUP(DN23,'Asteroid 整理'!$A$11:$A$16,'Asteroid 整理'!$B$11:$B$16)</f>
        <v>0.85</v>
      </c>
      <c r="DO46" s="137">
        <f>_xlfn.XLOOKUP(DO23,'Asteroid 整理'!$A$11:$A$16,'Asteroid 整理'!$B$11:$B$16)</f>
        <v>0.85</v>
      </c>
      <c r="DP46" s="137">
        <f>_xlfn.XLOOKUP(DP23,'Asteroid 整理'!$A$11:$A$16,'Asteroid 整理'!$B$11:$B$16)</f>
        <v>0.85</v>
      </c>
      <c r="DQ46" s="137">
        <f>_xlfn.XLOOKUP(DQ23,'Asteroid 整理'!$A$11:$A$16,'Asteroid 整理'!$B$11:$B$16)</f>
        <v>0.85</v>
      </c>
      <c r="DR46" s="137">
        <f>_xlfn.XLOOKUP(DR23,'Asteroid 整理'!$A$11:$A$16,'Asteroid 整理'!$B$11:$B$16)</f>
        <v>0.85</v>
      </c>
      <c r="GK46" s="160">
        <f t="shared" si="113"/>
        <v>130</v>
      </c>
      <c r="GL46" s="137">
        <f>GL13*_xlfn.XLOOKUP(Case!I307,'Asteroid 整理'!$A$11:$A$16,'Asteroid 整理'!$B$11:$B$16)</f>
        <v>51300</v>
      </c>
      <c r="GM46" s="137">
        <f>GM13*_xlfn.XLOOKUP(Case!J307,'Asteroid 整理'!$A$11:$A$16,'Asteroid 整理'!$B$11:$B$16)</f>
        <v>38950</v>
      </c>
      <c r="GN46" s="137">
        <f>GN13*_xlfn.XLOOKUP(Case!K307,'Asteroid 整理'!$A$11:$A$16,'Asteroid 整理'!$B$11:$B$16)</f>
        <v>29450</v>
      </c>
      <c r="GO46" s="137">
        <f>GO13*_xlfn.XLOOKUP(Case!L307,'Asteroid 整理'!$A$11:$A$16,'Asteroid 整理'!$B$11:$B$16)</f>
        <v>66500</v>
      </c>
    </row>
    <row r="47" spans="19:210" ht="15.75">
      <c r="DE47" s="199">
        <f t="shared" si="111"/>
        <v>112</v>
      </c>
      <c r="DF47" s="196"/>
      <c r="DG47" s="137">
        <f>_xlfn.XLOOKUP(DG24,'Asteroid 整理'!$A$11:$A$16,'Asteroid 整理'!$B$11:$B$16)</f>
        <v>0.75</v>
      </c>
      <c r="DH47" s="137">
        <f>_xlfn.XLOOKUP(DH24,'Asteroid 整理'!$A$11:$A$16,'Asteroid 整理'!$B$11:$B$16)</f>
        <v>0.75</v>
      </c>
      <c r="DI47" s="137">
        <f>_xlfn.XLOOKUP(DI24,'Asteroid 整理'!$A$11:$A$16,'Asteroid 整理'!$B$11:$B$16)</f>
        <v>0.75</v>
      </c>
      <c r="DJ47" s="137">
        <f>_xlfn.XLOOKUP(DJ24,'Asteroid 整理'!$A$11:$A$16,'Asteroid 整理'!$B$11:$B$16)</f>
        <v>0.75</v>
      </c>
      <c r="DK47" s="137">
        <f>_xlfn.XLOOKUP(DK24,'Asteroid 整理'!$A$11:$A$16,'Asteroid 整理'!$B$11:$B$16)</f>
        <v>0.75</v>
      </c>
      <c r="DL47" s="137">
        <f>_xlfn.XLOOKUP(DL24,'Asteroid 整理'!$A$11:$A$16,'Asteroid 整理'!$B$11:$B$16)</f>
        <v>0.85</v>
      </c>
      <c r="DM47" s="137">
        <f>_xlfn.XLOOKUP(DM24,'Asteroid 整理'!$A$11:$A$16,'Asteroid 整理'!$B$11:$B$16)</f>
        <v>0.85</v>
      </c>
      <c r="DN47" s="137">
        <f>_xlfn.XLOOKUP(DN24,'Asteroid 整理'!$A$11:$A$16,'Asteroid 整理'!$B$11:$B$16)</f>
        <v>0.85</v>
      </c>
      <c r="DO47" s="137">
        <f>_xlfn.XLOOKUP(DO24,'Asteroid 整理'!$A$11:$A$16,'Asteroid 整理'!$B$11:$B$16)</f>
        <v>0.85</v>
      </c>
      <c r="DP47" s="137">
        <f>_xlfn.XLOOKUP(DP24,'Asteroid 整理'!$A$11:$A$16,'Asteroid 整理'!$B$11:$B$16)</f>
        <v>0.85</v>
      </c>
      <c r="DQ47" s="137">
        <f>_xlfn.XLOOKUP(DQ24,'Asteroid 整理'!$A$11:$A$16,'Asteroid 整理'!$B$11:$B$16)</f>
        <v>0.85</v>
      </c>
      <c r="DR47" s="137">
        <f>_xlfn.XLOOKUP(DR24,'Asteroid 整理'!$A$11:$A$16,'Asteroid 整理'!$B$11:$B$16)</f>
        <v>0.85</v>
      </c>
      <c r="GK47" s="160">
        <f t="shared" si="113"/>
        <v>131</v>
      </c>
      <c r="GL47" s="137">
        <f>GL14*_xlfn.XLOOKUP(Case!I308,'Asteroid 整理'!$A$11:$A$16,'Asteroid 整理'!$B$11:$B$16)</f>
        <v>61750</v>
      </c>
      <c r="GM47" s="137">
        <f>GM14*_xlfn.XLOOKUP(Case!J308,'Asteroid 整理'!$A$11:$A$16,'Asteroid 整理'!$B$11:$B$16)</f>
        <v>30600</v>
      </c>
      <c r="GN47" s="137">
        <f>GN14*_xlfn.XLOOKUP(Case!K308,'Asteroid 整理'!$A$11:$A$16,'Asteroid 整理'!$B$11:$B$16)</f>
        <v>72250</v>
      </c>
      <c r="GO47" s="137">
        <f>GO14*_xlfn.XLOOKUP(Case!L308,'Asteroid 整理'!$A$11:$A$16,'Asteroid 整理'!$B$11:$B$16)</f>
        <v>21000</v>
      </c>
    </row>
    <row r="48" spans="19:210" ht="16.5" thickBot="1">
      <c r="AU48" s="137" t="s">
        <v>345</v>
      </c>
      <c r="DE48" s="199">
        <f t="shared" si="111"/>
        <v>113</v>
      </c>
      <c r="DF48" s="196"/>
      <c r="DG48" s="137">
        <f>_xlfn.XLOOKUP(DG25,'Asteroid 整理'!$A$11:$A$16,'Asteroid 整理'!$B$11:$B$16)</f>
        <v>1</v>
      </c>
      <c r="DH48" s="137">
        <f>_xlfn.XLOOKUP(DH25,'Asteroid 整理'!$A$11:$A$16,'Asteroid 整理'!$B$11:$B$16)</f>
        <v>1</v>
      </c>
      <c r="DI48" s="137">
        <f>_xlfn.XLOOKUP(DI25,'Asteroid 整理'!$A$11:$A$16,'Asteroid 整理'!$B$11:$B$16)</f>
        <v>1</v>
      </c>
      <c r="DJ48" s="137">
        <f>_xlfn.XLOOKUP(DJ25,'Asteroid 整理'!$A$11:$A$16,'Asteroid 整理'!$B$11:$B$16)</f>
        <v>1</v>
      </c>
      <c r="DK48" s="137">
        <f>_xlfn.XLOOKUP(DK25,'Asteroid 整理'!$A$11:$A$16,'Asteroid 整理'!$B$11:$B$16)</f>
        <v>1</v>
      </c>
      <c r="DL48" s="137">
        <f>_xlfn.XLOOKUP(DL25,'Asteroid 整理'!$A$11:$A$16,'Asteroid 整理'!$B$11:$B$16)</f>
        <v>0.9</v>
      </c>
      <c r="DM48" s="137">
        <f>_xlfn.XLOOKUP(DM25,'Asteroid 整理'!$A$11:$A$16,'Asteroid 整理'!$B$11:$B$16)</f>
        <v>0.9</v>
      </c>
      <c r="DN48" s="137">
        <f>_xlfn.XLOOKUP(DN25,'Asteroid 整理'!$A$11:$A$16,'Asteroid 整理'!$B$11:$B$16)</f>
        <v>0.9</v>
      </c>
      <c r="DO48" s="137">
        <f>_xlfn.XLOOKUP(DO25,'Asteroid 整理'!$A$11:$A$16,'Asteroid 整理'!$B$11:$B$16)</f>
        <v>0.9</v>
      </c>
      <c r="DP48" s="137">
        <f>_xlfn.XLOOKUP(DP25,'Asteroid 整理'!$A$11:$A$16,'Asteroid 整理'!$B$11:$B$16)</f>
        <v>0.9</v>
      </c>
      <c r="DQ48" s="137">
        <f>_xlfn.XLOOKUP(DQ25,'Asteroid 整理'!$A$11:$A$16,'Asteroid 整理'!$B$11:$B$16)</f>
        <v>0.9</v>
      </c>
      <c r="DR48" s="137">
        <f>_xlfn.XLOOKUP(DR25,'Asteroid 整理'!$A$11:$A$16,'Asteroid 整理'!$B$11:$B$16)</f>
        <v>0.9</v>
      </c>
      <c r="GK48" s="160">
        <f t="shared" si="113"/>
        <v>132</v>
      </c>
      <c r="GL48" s="137">
        <f>GL15*_xlfn.XLOOKUP(Case!I309,'Asteroid 整理'!$A$11:$A$16,'Asteroid 整理'!$B$11:$B$16)</f>
        <v>23200</v>
      </c>
      <c r="GM48" s="137">
        <f>GM15*_xlfn.XLOOKUP(Case!J309,'Asteroid 整理'!$A$11:$A$16,'Asteroid 整理'!$B$11:$B$16)</f>
        <v>44800</v>
      </c>
      <c r="GN48" s="137">
        <f>GN15*_xlfn.XLOOKUP(Case!K309,'Asteroid 整理'!$A$11:$A$16,'Asteroid 整理'!$B$11:$B$16)</f>
        <v>43350</v>
      </c>
      <c r="GO48" s="137">
        <f>GO15*_xlfn.XLOOKUP(Case!L309,'Asteroid 整理'!$A$11:$A$16,'Asteroid 整理'!$B$11:$B$16)</f>
        <v>60000</v>
      </c>
    </row>
    <row r="49" spans="46:197" ht="16.5" thickBot="1">
      <c r="AT49" s="142" t="s">
        <v>209</v>
      </c>
      <c r="AU49" s="141">
        <v>1</v>
      </c>
      <c r="AV49" s="141">
        <v>2</v>
      </c>
      <c r="AW49" s="141">
        <v>3</v>
      </c>
      <c r="AX49" s="141">
        <v>4</v>
      </c>
      <c r="AY49" s="141">
        <v>5</v>
      </c>
      <c r="AZ49" s="141">
        <v>6</v>
      </c>
      <c r="BA49" s="141">
        <v>7</v>
      </c>
      <c r="BB49" s="141">
        <v>8</v>
      </c>
      <c r="BC49" s="141">
        <v>9</v>
      </c>
      <c r="BD49" s="141">
        <v>10</v>
      </c>
      <c r="DE49" s="199">
        <f t="shared" si="111"/>
        <v>114</v>
      </c>
      <c r="DF49" s="196"/>
      <c r="DG49" s="137">
        <f>_xlfn.XLOOKUP(DG26,'Asteroid 整理'!$A$11:$A$16,'Asteroid 整理'!$B$11:$B$16)</f>
        <v>0.95</v>
      </c>
      <c r="DH49" s="137">
        <f>_xlfn.XLOOKUP(DH26,'Asteroid 整理'!$A$11:$A$16,'Asteroid 整理'!$B$11:$B$16)</f>
        <v>0.95</v>
      </c>
      <c r="DI49" s="137">
        <f>_xlfn.XLOOKUP(DI26,'Asteroid 整理'!$A$11:$A$16,'Asteroid 整理'!$B$11:$B$16)</f>
        <v>0.95</v>
      </c>
      <c r="DJ49" s="137">
        <f>_xlfn.XLOOKUP(DJ26,'Asteroid 整理'!$A$11:$A$16,'Asteroid 整理'!$B$11:$B$16)</f>
        <v>0.95</v>
      </c>
      <c r="DK49" s="137">
        <f>_xlfn.XLOOKUP(DK26,'Asteroid 整理'!$A$11:$A$16,'Asteroid 整理'!$B$11:$B$16)</f>
        <v>0.95</v>
      </c>
      <c r="DL49" s="137">
        <f>_xlfn.XLOOKUP(DL26,'Asteroid 整理'!$A$11:$A$16,'Asteroid 整理'!$B$11:$B$16)</f>
        <v>0.9</v>
      </c>
      <c r="DM49" s="137">
        <f>_xlfn.XLOOKUP(DM26,'Asteroid 整理'!$A$11:$A$16,'Asteroid 整理'!$B$11:$B$16)</f>
        <v>0.9</v>
      </c>
      <c r="DN49" s="137">
        <f>_xlfn.XLOOKUP(DN26,'Asteroid 整理'!$A$11:$A$16,'Asteroid 整理'!$B$11:$B$16)</f>
        <v>0.9</v>
      </c>
      <c r="DO49" s="137">
        <f>_xlfn.XLOOKUP(DO26,'Asteroid 整理'!$A$11:$A$16,'Asteroid 整理'!$B$11:$B$16)</f>
        <v>0.9</v>
      </c>
      <c r="DP49" s="137">
        <f>_xlfn.XLOOKUP(DP26,'Asteroid 整理'!$A$11:$A$16,'Asteroid 整理'!$B$11:$B$16)</f>
        <v>0.9</v>
      </c>
      <c r="DQ49" s="137">
        <f>_xlfn.XLOOKUP(DQ26,'Asteroid 整理'!$A$11:$A$16,'Asteroid 整理'!$B$11:$B$16)</f>
        <v>0.9</v>
      </c>
      <c r="DR49" s="137">
        <f>_xlfn.XLOOKUP(DR26,'Asteroid 整理'!$A$11:$A$16,'Asteroid 整理'!$B$11:$B$16)</f>
        <v>0.9</v>
      </c>
      <c r="GK49" s="160">
        <f t="shared" si="113"/>
        <v>133</v>
      </c>
      <c r="GL49" s="137">
        <f>GL16*_xlfn.XLOOKUP(Case!I310,'Asteroid 整理'!$A$11:$A$16,'Asteroid 整理'!$B$11:$B$16)</f>
        <v>36750</v>
      </c>
      <c r="GM49" s="137">
        <f>GM16*_xlfn.XLOOKUP(Case!J310,'Asteroid 整理'!$A$11:$A$16,'Asteroid 整理'!$B$11:$B$16)</f>
        <v>44200</v>
      </c>
      <c r="GN49" s="137">
        <f>GN16*_xlfn.XLOOKUP(Case!K310,'Asteroid 整理'!$A$11:$A$16,'Asteroid 整理'!$B$11:$B$16)</f>
        <v>65600</v>
      </c>
      <c r="GO49" s="137">
        <f>GO16*_xlfn.XLOOKUP(Case!L310,'Asteroid 整理'!$A$11:$A$16,'Asteroid 整理'!$B$11:$B$16)</f>
        <v>40500</v>
      </c>
    </row>
    <row r="50" spans="46:197" ht="15.75">
      <c r="AT50" s="160">
        <v>81</v>
      </c>
      <c r="AU50" s="137">
        <f>_xlfn.XLOOKUP(AU4,Case!$I$211:$L$211,Case!$I215:$L215)</f>
        <v>4</v>
      </c>
      <c r="AV50" s="137">
        <f>_xlfn.XLOOKUP(AV4,Case!$I$211:$L$211,Case!$I215:$L215)</f>
        <v>0</v>
      </c>
      <c r="AW50" s="137">
        <f>_xlfn.XLOOKUP(AW4,Case!$I$211:$L$211,Case!$I215:$L215)</f>
        <v>4</v>
      </c>
      <c r="AX50" s="137">
        <f>_xlfn.XLOOKUP(AX4,Case!$I$211:$L$211,Case!$I215:$L215)</f>
        <v>4</v>
      </c>
      <c r="AY50" s="137">
        <f>_xlfn.XLOOKUP(AY4,Case!$I$211:$L$211,Case!$I215:$L215)</f>
        <v>4</v>
      </c>
      <c r="AZ50" s="137">
        <f>_xlfn.XLOOKUP(AZ4,Case!$I$211:$L$211,Case!$I215:$L215)</f>
        <v>4</v>
      </c>
      <c r="BA50" s="137">
        <f>_xlfn.XLOOKUP(BA4,Case!$I$211:$L$211,Case!$I215:$L215)</f>
        <v>4</v>
      </c>
      <c r="BB50" s="137">
        <f>_xlfn.XLOOKUP(BB4,Case!$I$211:$L$211,Case!$I215:$L215)</f>
        <v>4</v>
      </c>
      <c r="BC50" s="137">
        <f>_xlfn.XLOOKUP(BC4,Case!$I$211:$L$211,Case!$I215:$L215)</f>
        <v>4</v>
      </c>
      <c r="BD50" s="137">
        <f>_xlfn.XLOOKUP(BD4,Case!$I$211:$L$211,Case!$I215:$L215)</f>
        <v>0</v>
      </c>
      <c r="DE50" s="199">
        <f t="shared" si="111"/>
        <v>115</v>
      </c>
      <c r="DF50" s="196"/>
      <c r="DG50" s="137">
        <f>_xlfn.XLOOKUP(DG27,'Asteroid 整理'!$A$11:$A$16,'Asteroid 整理'!$B$11:$B$16)</f>
        <v>0.8</v>
      </c>
      <c r="DH50" s="137">
        <f>_xlfn.XLOOKUP(DH27,'Asteroid 整理'!$A$11:$A$16,'Asteroid 整理'!$B$11:$B$16)</f>
        <v>0.8</v>
      </c>
      <c r="DI50" s="137">
        <f>_xlfn.XLOOKUP(DI27,'Asteroid 整理'!$A$11:$A$16,'Asteroid 整理'!$B$11:$B$16)</f>
        <v>0.8</v>
      </c>
      <c r="DJ50" s="137">
        <f>_xlfn.XLOOKUP(DJ27,'Asteroid 整理'!$A$11:$A$16,'Asteroid 整理'!$B$11:$B$16)</f>
        <v>0.8</v>
      </c>
      <c r="DK50" s="137">
        <f>_xlfn.XLOOKUP(DK27,'Asteroid 整理'!$A$11:$A$16,'Asteroid 整理'!$B$11:$B$16)</f>
        <v>0.8</v>
      </c>
      <c r="DL50" s="137">
        <f>_xlfn.XLOOKUP(DL27,'Asteroid 整理'!$A$11:$A$16,'Asteroid 整理'!$B$11:$B$16)</f>
        <v>0.95</v>
      </c>
      <c r="DM50" s="137">
        <f>_xlfn.XLOOKUP(DM27,'Asteroid 整理'!$A$11:$A$16,'Asteroid 整理'!$B$11:$B$16)</f>
        <v>0.95</v>
      </c>
      <c r="DN50" s="137">
        <f>_xlfn.XLOOKUP(DN27,'Asteroid 整理'!$A$11:$A$16,'Asteroid 整理'!$B$11:$B$16)</f>
        <v>0.95</v>
      </c>
      <c r="DO50" s="137">
        <f>_xlfn.XLOOKUP(DO27,'Asteroid 整理'!$A$11:$A$16,'Asteroid 整理'!$B$11:$B$16)</f>
        <v>0.95</v>
      </c>
      <c r="DP50" s="137">
        <f>_xlfn.XLOOKUP(DP27,'Asteroid 整理'!$A$11:$A$16,'Asteroid 整理'!$B$11:$B$16)</f>
        <v>0.95</v>
      </c>
      <c r="DQ50" s="137">
        <f>_xlfn.XLOOKUP(DQ27,'Asteroid 整理'!$A$11:$A$16,'Asteroid 整理'!$B$11:$B$16)</f>
        <v>0.95</v>
      </c>
      <c r="DR50" s="137">
        <f>_xlfn.XLOOKUP(DR27,'Asteroid 整理'!$A$11:$A$16,'Asteroid 整理'!$B$11:$B$16)</f>
        <v>0.95</v>
      </c>
      <c r="GK50" s="160">
        <f t="shared" si="113"/>
        <v>134</v>
      </c>
      <c r="GL50" s="137">
        <f>GL17*_xlfn.XLOOKUP(Case!I311,'Asteroid 整理'!$A$11:$A$16,'Asteroid 整理'!$B$11:$B$16)</f>
        <v>57750</v>
      </c>
      <c r="GM50" s="137">
        <f>GM17*_xlfn.XLOOKUP(Case!J311,'Asteroid 整理'!$A$11:$A$16,'Asteroid 整理'!$B$11:$B$16)</f>
        <v>40850</v>
      </c>
      <c r="GN50" s="137">
        <f>GN17*_xlfn.XLOOKUP(Case!K311,'Asteroid 整理'!$A$11:$A$16,'Asteroid 整理'!$B$11:$B$16)</f>
        <v>29450</v>
      </c>
      <c r="GO50" s="137">
        <f>GO17*_xlfn.XLOOKUP(Case!L311,'Asteroid 整理'!$A$11:$A$16,'Asteroid 整理'!$B$11:$B$16)</f>
        <v>48450</v>
      </c>
    </row>
    <row r="51" spans="46:197" ht="15.75">
      <c r="AT51" s="160">
        <f t="shared" ref="AT51:AT69" si="123">AT50+1</f>
        <v>82</v>
      </c>
      <c r="AU51" s="137">
        <f>_xlfn.XLOOKUP(AU5,Case!$I$211:$L$211,Case!$I216:$L216)</f>
        <v>0</v>
      </c>
      <c r="AV51" s="137">
        <f>_xlfn.XLOOKUP(AV5,Case!$I$211:$L$211,Case!$I216:$L216)</f>
        <v>3</v>
      </c>
      <c r="AW51" s="137">
        <f>_xlfn.XLOOKUP(AW5,Case!$I$211:$L$211,Case!$I216:$L216)</f>
        <v>0</v>
      </c>
      <c r="AX51" s="137">
        <f>_xlfn.XLOOKUP(AX5,Case!$I$211:$L$211,Case!$I216:$L216)</f>
        <v>4</v>
      </c>
      <c r="AY51" s="137">
        <f>_xlfn.XLOOKUP(AY5,Case!$I$211:$L$211,Case!$I216:$L216)</f>
        <v>3</v>
      </c>
      <c r="AZ51" s="137">
        <f>_xlfn.XLOOKUP(AZ5,Case!$I$211:$L$211,Case!$I216:$L216)</f>
        <v>4</v>
      </c>
      <c r="BA51" s="137">
        <f>_xlfn.XLOOKUP(BA5,Case!$I$211:$L$211,Case!$I216:$L216)</f>
        <v>0</v>
      </c>
      <c r="BB51" s="137">
        <f>_xlfn.XLOOKUP(BB5,Case!$I$211:$L$211,Case!$I216:$L216)</f>
        <v>3</v>
      </c>
      <c r="BC51" s="137">
        <f>_xlfn.XLOOKUP(BC5,Case!$I$211:$L$211,Case!$I216:$L216)</f>
        <v>0</v>
      </c>
      <c r="BD51" s="137">
        <f>_xlfn.XLOOKUP(BD5,Case!$I$211:$L$211,Case!$I216:$L216)</f>
        <v>4</v>
      </c>
      <c r="DE51" s="199">
        <f t="shared" si="111"/>
        <v>116</v>
      </c>
      <c r="DF51" s="196"/>
      <c r="DG51" s="137">
        <f>_xlfn.XLOOKUP(DG28,'Asteroid 整理'!$A$11:$A$16,'Asteroid 整理'!$B$11:$B$16)</f>
        <v>0.85</v>
      </c>
      <c r="DH51" s="137">
        <f>_xlfn.XLOOKUP(DH28,'Asteroid 整理'!$A$11:$A$16,'Asteroid 整理'!$B$11:$B$16)</f>
        <v>0.85</v>
      </c>
      <c r="DI51" s="137">
        <f>_xlfn.XLOOKUP(DI28,'Asteroid 整理'!$A$11:$A$16,'Asteroid 整理'!$B$11:$B$16)</f>
        <v>0.85</v>
      </c>
      <c r="DJ51" s="137">
        <f>_xlfn.XLOOKUP(DJ28,'Asteroid 整理'!$A$11:$A$16,'Asteroid 整理'!$B$11:$B$16)</f>
        <v>0.85</v>
      </c>
      <c r="DK51" s="137">
        <f>_xlfn.XLOOKUP(DK28,'Asteroid 整理'!$A$11:$A$16,'Asteroid 整理'!$B$11:$B$16)</f>
        <v>0.85</v>
      </c>
      <c r="DL51" s="137">
        <f>_xlfn.XLOOKUP(DL28,'Asteroid 整理'!$A$11:$A$16,'Asteroid 整理'!$B$11:$B$16)</f>
        <v>1</v>
      </c>
      <c r="DM51" s="137">
        <f>_xlfn.XLOOKUP(DM28,'Asteroid 整理'!$A$11:$A$16,'Asteroid 整理'!$B$11:$B$16)</f>
        <v>1</v>
      </c>
      <c r="DN51" s="137">
        <f>_xlfn.XLOOKUP(DN28,'Asteroid 整理'!$A$11:$A$16,'Asteroid 整理'!$B$11:$B$16)</f>
        <v>1</v>
      </c>
      <c r="DO51" s="137">
        <f>_xlfn.XLOOKUP(DO28,'Asteroid 整理'!$A$11:$A$16,'Asteroid 整理'!$B$11:$B$16)</f>
        <v>1</v>
      </c>
      <c r="DP51" s="137">
        <f>_xlfn.XLOOKUP(DP28,'Asteroid 整理'!$A$11:$A$16,'Asteroid 整理'!$B$11:$B$16)</f>
        <v>1</v>
      </c>
      <c r="DQ51" s="137">
        <f>_xlfn.XLOOKUP(DQ28,'Asteroid 整理'!$A$11:$A$16,'Asteroid 整理'!$B$11:$B$16)</f>
        <v>1</v>
      </c>
      <c r="DR51" s="137">
        <f>_xlfn.XLOOKUP(DR28,'Asteroid 整理'!$A$11:$A$16,'Asteroid 整理'!$B$11:$B$16)</f>
        <v>1</v>
      </c>
      <c r="GK51" s="160">
        <f t="shared" si="113"/>
        <v>135</v>
      </c>
      <c r="GL51" s="137">
        <f>GL18*_xlfn.XLOOKUP(Case!I312,'Asteroid 整理'!$A$11:$A$16,'Asteroid 整理'!$B$11:$B$16)</f>
        <v>67000</v>
      </c>
      <c r="GM51" s="137">
        <f>GM18*_xlfn.XLOOKUP(Case!J312,'Asteroid 整理'!$A$11:$A$16,'Asteroid 整理'!$B$11:$B$16)</f>
        <v>37000</v>
      </c>
      <c r="GN51" s="137">
        <f>GN18*_xlfn.XLOOKUP(Case!K312,'Asteroid 整理'!$A$11:$A$16,'Asteroid 整理'!$B$11:$B$16)</f>
        <v>23250</v>
      </c>
      <c r="GO51" s="137">
        <f>GO18*_xlfn.XLOOKUP(Case!L312,'Asteroid 整理'!$A$11:$A$16,'Asteroid 整理'!$B$11:$B$16)</f>
        <v>43200</v>
      </c>
    </row>
    <row r="52" spans="46:197" ht="15.75">
      <c r="AT52" s="160">
        <f t="shared" si="123"/>
        <v>83</v>
      </c>
      <c r="AU52" s="137">
        <f>_xlfn.XLOOKUP(AU6,Case!$I$211:$L$211,Case!$I217:$L217)</f>
        <v>1</v>
      </c>
      <c r="AV52" s="137">
        <f>_xlfn.XLOOKUP(AV6,Case!$I$211:$L$211,Case!$I217:$L217)</f>
        <v>5</v>
      </c>
      <c r="AW52" s="137">
        <f>_xlfn.XLOOKUP(AW6,Case!$I$211:$L$211,Case!$I217:$L217)</f>
        <v>1</v>
      </c>
      <c r="AX52" s="137">
        <f>_xlfn.XLOOKUP(AX6,Case!$I$211:$L$211,Case!$I217:$L217)</f>
        <v>5</v>
      </c>
      <c r="AY52" s="137">
        <f>_xlfn.XLOOKUP(AY6,Case!$I$211:$L$211,Case!$I217:$L217)</f>
        <v>2</v>
      </c>
      <c r="AZ52" s="137">
        <f>_xlfn.XLOOKUP(AZ6,Case!$I$211:$L$211,Case!$I217:$L217)</f>
        <v>0</v>
      </c>
      <c r="BA52" s="137">
        <f>_xlfn.XLOOKUP(BA6,Case!$I$211:$L$211,Case!$I217:$L217)</f>
        <v>1</v>
      </c>
      <c r="BB52" s="137">
        <f>_xlfn.XLOOKUP(BB6,Case!$I$211:$L$211,Case!$I217:$L217)</f>
        <v>0</v>
      </c>
      <c r="BC52" s="137">
        <f>_xlfn.XLOOKUP(BC6,Case!$I$211:$L$211,Case!$I217:$L217)</f>
        <v>0</v>
      </c>
      <c r="BD52" s="137">
        <f>_xlfn.XLOOKUP(BD6,Case!$I$211:$L$211,Case!$I217:$L217)</f>
        <v>5</v>
      </c>
      <c r="DE52" s="199">
        <f t="shared" si="111"/>
        <v>117</v>
      </c>
      <c r="DF52" s="196"/>
      <c r="DG52" s="137">
        <f>_xlfn.XLOOKUP(DG29,'Asteroid 整理'!$A$11:$A$16,'Asteroid 整理'!$B$11:$B$16)</f>
        <v>1</v>
      </c>
      <c r="DH52" s="137">
        <f>_xlfn.XLOOKUP(DH29,'Asteroid 整理'!$A$11:$A$16,'Asteroid 整理'!$B$11:$B$16)</f>
        <v>1</v>
      </c>
      <c r="DI52" s="137">
        <f>_xlfn.XLOOKUP(DI29,'Asteroid 整理'!$A$11:$A$16,'Asteroid 整理'!$B$11:$B$16)</f>
        <v>1</v>
      </c>
      <c r="DJ52" s="137">
        <f>_xlfn.XLOOKUP(DJ29,'Asteroid 整理'!$A$11:$A$16,'Asteroid 整理'!$B$11:$B$16)</f>
        <v>1</v>
      </c>
      <c r="DK52" s="137">
        <f>_xlfn.XLOOKUP(DK29,'Asteroid 整理'!$A$11:$A$16,'Asteroid 整理'!$B$11:$B$16)</f>
        <v>1</v>
      </c>
      <c r="DL52" s="137">
        <f>_xlfn.XLOOKUP(DL29,'Asteroid 整理'!$A$11:$A$16,'Asteroid 整理'!$B$11:$B$16)</f>
        <v>0.8</v>
      </c>
      <c r="DM52" s="137">
        <f>_xlfn.XLOOKUP(DM29,'Asteroid 整理'!$A$11:$A$16,'Asteroid 整理'!$B$11:$B$16)</f>
        <v>0.8</v>
      </c>
      <c r="DN52" s="137">
        <f>_xlfn.XLOOKUP(DN29,'Asteroid 整理'!$A$11:$A$16,'Asteroid 整理'!$B$11:$B$16)</f>
        <v>0.8</v>
      </c>
      <c r="DO52" s="137">
        <f>_xlfn.XLOOKUP(DO29,'Asteroid 整理'!$A$11:$A$16,'Asteroid 整理'!$B$11:$B$16)</f>
        <v>0.8</v>
      </c>
      <c r="DP52" s="137">
        <f>_xlfn.XLOOKUP(DP29,'Asteroid 整理'!$A$11:$A$16,'Asteroid 整理'!$B$11:$B$16)</f>
        <v>0.8</v>
      </c>
      <c r="DQ52" s="137">
        <f>_xlfn.XLOOKUP(DQ29,'Asteroid 整理'!$A$11:$A$16,'Asteroid 整理'!$B$11:$B$16)</f>
        <v>0.8</v>
      </c>
      <c r="DR52" s="137">
        <f>_xlfn.XLOOKUP(DR29,'Asteroid 整理'!$A$11:$A$16,'Asteroid 整理'!$B$11:$B$16)</f>
        <v>0.8</v>
      </c>
      <c r="GK52" s="160">
        <f t="shared" si="113"/>
        <v>136</v>
      </c>
      <c r="GL52" s="137">
        <f>GL19*_xlfn.XLOOKUP(Case!I313,'Asteroid 整理'!$A$11:$A$16,'Asteroid 整理'!$B$11:$B$16)</f>
        <v>38400</v>
      </c>
      <c r="GM52" s="137">
        <f>GM19*_xlfn.XLOOKUP(Case!J313,'Asteroid 整理'!$A$11:$A$16,'Asteroid 整理'!$B$11:$B$16)</f>
        <v>64600</v>
      </c>
      <c r="GN52" s="137">
        <f>GN19*_xlfn.XLOOKUP(Case!K313,'Asteroid 整理'!$A$11:$A$16,'Asteroid 整理'!$B$11:$B$16)</f>
        <v>39900</v>
      </c>
      <c r="GO52" s="137">
        <f>GO19*_xlfn.XLOOKUP(Case!L313,'Asteroid 整理'!$A$11:$A$16,'Asteroid 整理'!$B$11:$B$16)</f>
        <v>39200</v>
      </c>
    </row>
    <row r="53" spans="46:197" ht="15.75">
      <c r="AT53" s="160">
        <f t="shared" si="123"/>
        <v>84</v>
      </c>
      <c r="AU53" s="137">
        <f>_xlfn.XLOOKUP(AU7,Case!$I$211:$L$211,Case!$I218:$L218)</f>
        <v>2</v>
      </c>
      <c r="AV53" s="137">
        <f>_xlfn.XLOOKUP(AV7,Case!$I$211:$L$211,Case!$I218:$L218)</f>
        <v>2</v>
      </c>
      <c r="AW53" s="137">
        <f>_xlfn.XLOOKUP(AW7,Case!$I$211:$L$211,Case!$I218:$L218)</f>
        <v>2</v>
      </c>
      <c r="AX53" s="137">
        <f>_xlfn.XLOOKUP(AX7,Case!$I$211:$L$211,Case!$I218:$L218)</f>
        <v>5</v>
      </c>
      <c r="AY53" s="137">
        <f>_xlfn.XLOOKUP(AY7,Case!$I$211:$L$211,Case!$I218:$L218)</f>
        <v>5</v>
      </c>
      <c r="AZ53" s="137">
        <f>_xlfn.XLOOKUP(AZ7,Case!$I$211:$L$211,Case!$I218:$L218)</f>
        <v>2</v>
      </c>
      <c r="BA53" s="137">
        <f>_xlfn.XLOOKUP(BA7,Case!$I$211:$L$211,Case!$I218:$L218)</f>
        <v>2</v>
      </c>
      <c r="BB53" s="137">
        <f>_xlfn.XLOOKUP(BB7,Case!$I$211:$L$211,Case!$I218:$L218)</f>
        <v>2</v>
      </c>
      <c r="BC53" s="137">
        <f>_xlfn.XLOOKUP(BC7,Case!$I$211:$L$211,Case!$I218:$L218)</f>
        <v>2</v>
      </c>
      <c r="BD53" s="137">
        <f>_xlfn.XLOOKUP(BD7,Case!$I$211:$L$211,Case!$I218:$L218)</f>
        <v>5</v>
      </c>
      <c r="DE53" s="199">
        <f t="shared" si="111"/>
        <v>118</v>
      </c>
      <c r="DF53" s="196"/>
      <c r="DG53" s="137">
        <f>_xlfn.XLOOKUP(DG30,'Asteroid 整理'!$A$11:$A$16,'Asteroid 整理'!$B$11:$B$16)</f>
        <v>0.95</v>
      </c>
      <c r="DH53" s="137">
        <f>_xlfn.XLOOKUP(DH30,'Asteroid 整理'!$A$11:$A$16,'Asteroid 整理'!$B$11:$B$16)</f>
        <v>0.95</v>
      </c>
      <c r="DI53" s="137">
        <f>_xlfn.XLOOKUP(DI30,'Asteroid 整理'!$A$11:$A$16,'Asteroid 整理'!$B$11:$B$16)</f>
        <v>0.95</v>
      </c>
      <c r="DJ53" s="137">
        <f>_xlfn.XLOOKUP(DJ30,'Asteroid 整理'!$A$11:$A$16,'Asteroid 整理'!$B$11:$B$16)</f>
        <v>0.95</v>
      </c>
      <c r="DK53" s="137">
        <f>_xlfn.XLOOKUP(DK30,'Asteroid 整理'!$A$11:$A$16,'Asteroid 整理'!$B$11:$B$16)</f>
        <v>0.95</v>
      </c>
      <c r="DL53" s="137">
        <f>_xlfn.XLOOKUP(DL30,'Asteroid 整理'!$A$11:$A$16,'Asteroid 整理'!$B$11:$B$16)</f>
        <v>0.8</v>
      </c>
      <c r="DM53" s="137">
        <f>_xlfn.XLOOKUP(DM30,'Asteroid 整理'!$A$11:$A$16,'Asteroid 整理'!$B$11:$B$16)</f>
        <v>0.8</v>
      </c>
      <c r="DN53" s="137">
        <f>_xlfn.XLOOKUP(DN30,'Asteroid 整理'!$A$11:$A$16,'Asteroid 整理'!$B$11:$B$16)</f>
        <v>0.8</v>
      </c>
      <c r="DO53" s="137">
        <f>_xlfn.XLOOKUP(DO30,'Asteroid 整理'!$A$11:$A$16,'Asteroid 整理'!$B$11:$B$16)</f>
        <v>0.8</v>
      </c>
      <c r="DP53" s="137">
        <f>_xlfn.XLOOKUP(DP30,'Asteroid 整理'!$A$11:$A$16,'Asteroid 整理'!$B$11:$B$16)</f>
        <v>0.8</v>
      </c>
      <c r="DQ53" s="137">
        <f>_xlfn.XLOOKUP(DQ30,'Asteroid 整理'!$A$11:$A$16,'Asteroid 整理'!$B$11:$B$16)</f>
        <v>0.8</v>
      </c>
      <c r="DR53" s="137">
        <f>_xlfn.XLOOKUP(DR30,'Asteroid 整理'!$A$11:$A$16,'Asteroid 整理'!$B$11:$B$16)</f>
        <v>0.8</v>
      </c>
      <c r="GK53" s="160">
        <f t="shared" si="113"/>
        <v>137</v>
      </c>
      <c r="GL53" s="137">
        <f>GL20*_xlfn.XLOOKUP(Case!I314,'Asteroid 整理'!$A$11:$A$16,'Asteroid 整理'!$B$11:$B$16)</f>
        <v>39750</v>
      </c>
      <c r="GM53" s="137">
        <f>GM20*_xlfn.XLOOKUP(Case!J314,'Asteroid 整理'!$A$11:$A$16,'Asteroid 整理'!$B$11:$B$16)</f>
        <v>76000</v>
      </c>
      <c r="GN53" s="137">
        <f>GN20*_xlfn.XLOOKUP(Case!K314,'Asteroid 整理'!$A$11:$A$16,'Asteroid 整理'!$B$11:$B$16)</f>
        <v>35100</v>
      </c>
      <c r="GO53" s="137">
        <f>GO20*_xlfn.XLOOKUP(Case!L314,'Asteroid 整理'!$A$11:$A$16,'Asteroid 整理'!$B$11:$B$16)</f>
        <v>23800</v>
      </c>
    </row>
    <row r="54" spans="46:197" ht="15.75">
      <c r="AT54" s="160">
        <f t="shared" si="123"/>
        <v>85</v>
      </c>
      <c r="AU54" s="137">
        <f>_xlfn.XLOOKUP(AU8,Case!$I$211:$L$211,Case!$I219:$L219)</f>
        <v>3</v>
      </c>
      <c r="AV54" s="137">
        <f>_xlfn.XLOOKUP(AV8,Case!$I$211:$L$211,Case!$I219:$L219)</f>
        <v>0</v>
      </c>
      <c r="AW54" s="137">
        <f>_xlfn.XLOOKUP(AW8,Case!$I$211:$L$211,Case!$I219:$L219)</f>
        <v>0</v>
      </c>
      <c r="AX54" s="137">
        <f>_xlfn.XLOOKUP(AX8,Case!$I$211:$L$211,Case!$I219:$L219)</f>
        <v>4</v>
      </c>
      <c r="AY54" s="137">
        <f>_xlfn.XLOOKUP(AY8,Case!$I$211:$L$211,Case!$I219:$L219)</f>
        <v>4</v>
      </c>
      <c r="AZ54" s="137">
        <f>_xlfn.XLOOKUP(AZ8,Case!$I$211:$L$211,Case!$I219:$L219)</f>
        <v>3</v>
      </c>
      <c r="BA54" s="137">
        <f>_xlfn.XLOOKUP(BA8,Case!$I$211:$L$211,Case!$I219:$L219)</f>
        <v>4</v>
      </c>
      <c r="BB54" s="137">
        <f>_xlfn.XLOOKUP(BB8,Case!$I$211:$L$211,Case!$I219:$L219)</f>
        <v>3</v>
      </c>
      <c r="BC54" s="137">
        <f>_xlfn.XLOOKUP(BC8,Case!$I$211:$L$211,Case!$I219:$L219)</f>
        <v>0</v>
      </c>
      <c r="BD54" s="137">
        <f>_xlfn.XLOOKUP(BD8,Case!$I$211:$L$211,Case!$I219:$L219)</f>
        <v>0</v>
      </c>
      <c r="DE54" s="199">
        <f t="shared" si="111"/>
        <v>119</v>
      </c>
      <c r="DF54" s="196"/>
      <c r="DG54" s="137">
        <f>_xlfn.XLOOKUP(DG31,'Asteroid 整理'!$A$11:$A$16,'Asteroid 整理'!$B$11:$B$16)</f>
        <v>0.9</v>
      </c>
      <c r="DH54" s="137">
        <f>_xlfn.XLOOKUP(DH31,'Asteroid 整理'!$A$11:$A$16,'Asteroid 整理'!$B$11:$B$16)</f>
        <v>0.9</v>
      </c>
      <c r="DI54" s="137">
        <f>_xlfn.XLOOKUP(DI31,'Asteroid 整理'!$A$11:$A$16,'Asteroid 整理'!$B$11:$B$16)</f>
        <v>0.9</v>
      </c>
      <c r="DJ54" s="137">
        <f>_xlfn.XLOOKUP(DJ31,'Asteroid 整理'!$A$11:$A$16,'Asteroid 整理'!$B$11:$B$16)</f>
        <v>0.9</v>
      </c>
      <c r="DK54" s="137">
        <f>_xlfn.XLOOKUP(DK31,'Asteroid 整理'!$A$11:$A$16,'Asteroid 整理'!$B$11:$B$16)</f>
        <v>0.9</v>
      </c>
      <c r="DL54" s="137">
        <f>_xlfn.XLOOKUP(DL31,'Asteroid 整理'!$A$11:$A$16,'Asteroid 整理'!$B$11:$B$16)</f>
        <v>1</v>
      </c>
      <c r="DM54" s="137">
        <f>_xlfn.XLOOKUP(DM31,'Asteroid 整理'!$A$11:$A$16,'Asteroid 整理'!$B$11:$B$16)</f>
        <v>1</v>
      </c>
      <c r="DN54" s="137">
        <f>_xlfn.XLOOKUP(DN31,'Asteroid 整理'!$A$11:$A$16,'Asteroid 整理'!$B$11:$B$16)</f>
        <v>1</v>
      </c>
      <c r="DO54" s="137">
        <f>_xlfn.XLOOKUP(DO31,'Asteroid 整理'!$A$11:$A$16,'Asteroid 整理'!$B$11:$B$16)</f>
        <v>1</v>
      </c>
      <c r="DP54" s="137">
        <f>_xlfn.XLOOKUP(DP31,'Asteroid 整理'!$A$11:$A$16,'Asteroid 整理'!$B$11:$B$16)</f>
        <v>1</v>
      </c>
      <c r="DQ54" s="137">
        <f>_xlfn.XLOOKUP(DQ31,'Asteroid 整理'!$A$11:$A$16,'Asteroid 整理'!$B$11:$B$16)</f>
        <v>1</v>
      </c>
      <c r="DR54" s="137">
        <f>_xlfn.XLOOKUP(DR31,'Asteroid 整理'!$A$11:$A$16,'Asteroid 整理'!$B$11:$B$16)</f>
        <v>1</v>
      </c>
      <c r="GK54" s="160">
        <f t="shared" si="113"/>
        <v>138</v>
      </c>
      <c r="GL54" s="137">
        <f>GL21*_xlfn.XLOOKUP(Case!I315,'Asteroid 整理'!$A$11:$A$16,'Asteroid 整理'!$B$11:$B$16)</f>
        <v>35700</v>
      </c>
      <c r="GM54" s="137">
        <f>GM21*_xlfn.XLOOKUP(Case!J315,'Asteroid 整理'!$A$11:$A$16,'Asteroid 整理'!$B$11:$B$16)</f>
        <v>27000</v>
      </c>
      <c r="GN54" s="137">
        <f>GN21*_xlfn.XLOOKUP(Case!K315,'Asteroid 整理'!$A$11:$A$16,'Asteroid 整理'!$B$11:$B$16)</f>
        <v>37400</v>
      </c>
      <c r="GO54" s="137">
        <f>GO21*_xlfn.XLOOKUP(Case!L315,'Asteroid 整理'!$A$11:$A$16,'Asteroid 整理'!$B$11:$B$16)</f>
        <v>52700</v>
      </c>
    </row>
    <row r="55" spans="46:197" ht="15.75">
      <c r="AT55" s="160">
        <f t="shared" si="123"/>
        <v>86</v>
      </c>
      <c r="AU55" s="137">
        <f>_xlfn.XLOOKUP(AU9,Case!$I$211:$L$211,Case!$I220:$L220)</f>
        <v>2</v>
      </c>
      <c r="AV55" s="137">
        <f>_xlfn.XLOOKUP(AV9,Case!$I$211:$L$211,Case!$I220:$L220)</f>
        <v>1</v>
      </c>
      <c r="AW55" s="137">
        <f>_xlfn.XLOOKUP(AW9,Case!$I$211:$L$211,Case!$I220:$L220)</f>
        <v>5</v>
      </c>
      <c r="AX55" s="137">
        <f>_xlfn.XLOOKUP(AX9,Case!$I$211:$L$211,Case!$I220:$L220)</f>
        <v>5</v>
      </c>
      <c r="AY55" s="137">
        <f>_xlfn.XLOOKUP(AY9,Case!$I$211:$L$211,Case!$I220:$L220)</f>
        <v>1</v>
      </c>
      <c r="AZ55" s="137">
        <f>_xlfn.XLOOKUP(AZ9,Case!$I$211:$L$211,Case!$I220:$L220)</f>
        <v>2</v>
      </c>
      <c r="BA55" s="137">
        <f>_xlfn.XLOOKUP(BA9,Case!$I$211:$L$211,Case!$I220:$L220)</f>
        <v>1</v>
      </c>
      <c r="BB55" s="137">
        <f>_xlfn.XLOOKUP(BB9,Case!$I$211:$L$211,Case!$I220:$L220)</f>
        <v>2</v>
      </c>
      <c r="BC55" s="137">
        <f>_xlfn.XLOOKUP(BC9,Case!$I$211:$L$211,Case!$I220:$L220)</f>
        <v>1</v>
      </c>
      <c r="BD55" s="137">
        <f>_xlfn.XLOOKUP(BD9,Case!$I$211:$L$211,Case!$I220:$L220)</f>
        <v>1</v>
      </c>
      <c r="DE55" s="199">
        <f t="shared" si="111"/>
        <v>120</v>
      </c>
      <c r="DF55" s="196"/>
      <c r="DG55" s="137">
        <f>_xlfn.XLOOKUP(DG32,'Asteroid 整理'!$A$11:$A$16,'Asteroid 整理'!$B$11:$B$16)</f>
        <v>0.9</v>
      </c>
      <c r="DH55" s="137">
        <f>_xlfn.XLOOKUP(DH32,'Asteroid 整理'!$A$11:$A$16,'Asteroid 整理'!$B$11:$B$16)</f>
        <v>0.9</v>
      </c>
      <c r="DI55" s="137">
        <f>_xlfn.XLOOKUP(DI32,'Asteroid 整理'!$A$11:$A$16,'Asteroid 整理'!$B$11:$B$16)</f>
        <v>0.9</v>
      </c>
      <c r="DJ55" s="137">
        <f>_xlfn.XLOOKUP(DJ32,'Asteroid 整理'!$A$11:$A$16,'Asteroid 整理'!$B$11:$B$16)</f>
        <v>0.9</v>
      </c>
      <c r="DK55" s="137">
        <f>_xlfn.XLOOKUP(DK32,'Asteroid 整理'!$A$11:$A$16,'Asteroid 整理'!$B$11:$B$16)</f>
        <v>0.9</v>
      </c>
      <c r="DL55" s="137">
        <f>_xlfn.XLOOKUP(DL32,'Asteroid 整理'!$A$11:$A$16,'Asteroid 整理'!$B$11:$B$16)</f>
        <v>0.95</v>
      </c>
      <c r="DM55" s="137">
        <f>_xlfn.XLOOKUP(DM32,'Asteroid 整理'!$A$11:$A$16,'Asteroid 整理'!$B$11:$B$16)</f>
        <v>0.95</v>
      </c>
      <c r="DN55" s="137">
        <f>_xlfn.XLOOKUP(DN32,'Asteroid 整理'!$A$11:$A$16,'Asteroid 整理'!$B$11:$B$16)</f>
        <v>0.95</v>
      </c>
      <c r="DO55" s="137">
        <f>_xlfn.XLOOKUP(DO32,'Asteroid 整理'!$A$11:$A$16,'Asteroid 整理'!$B$11:$B$16)</f>
        <v>0.95</v>
      </c>
      <c r="DP55" s="137">
        <f>_xlfn.XLOOKUP(DP32,'Asteroid 整理'!$A$11:$A$16,'Asteroid 整理'!$B$11:$B$16)</f>
        <v>0.95</v>
      </c>
      <c r="DQ55" s="137">
        <f>_xlfn.XLOOKUP(DQ32,'Asteroid 整理'!$A$11:$A$16,'Asteroid 整理'!$B$11:$B$16)</f>
        <v>0.95</v>
      </c>
      <c r="DR55" s="137">
        <f>_xlfn.XLOOKUP(DR32,'Asteroid 整理'!$A$11:$A$16,'Asteroid 整理'!$B$11:$B$16)</f>
        <v>0.95</v>
      </c>
      <c r="GK55" s="160">
        <f t="shared" si="113"/>
        <v>139</v>
      </c>
      <c r="GL55" s="137">
        <f>GL22*_xlfn.XLOOKUP(Case!I316,'Asteroid 整理'!$A$11:$A$16,'Asteroid 整理'!$B$11:$B$16)</f>
        <v>38000</v>
      </c>
      <c r="GM55" s="137">
        <f>GM22*_xlfn.XLOOKUP(Case!J316,'Asteroid 整理'!$A$11:$A$16,'Asteroid 整理'!$B$11:$B$16)</f>
        <v>46500</v>
      </c>
      <c r="GN55" s="137">
        <f>GN22*_xlfn.XLOOKUP(Case!K316,'Asteroid 整理'!$A$11:$A$16,'Asteroid 整理'!$B$11:$B$16)</f>
        <v>39000</v>
      </c>
      <c r="GO55" s="137">
        <f>GO22*_xlfn.XLOOKUP(Case!L316,'Asteroid 整理'!$A$11:$A$16,'Asteroid 整理'!$B$11:$B$16)</f>
        <v>45900</v>
      </c>
    </row>
    <row r="56" spans="46:197" ht="15.75">
      <c r="AT56" s="160">
        <f t="shared" si="123"/>
        <v>87</v>
      </c>
      <c r="AU56" s="137">
        <f>_xlfn.XLOOKUP(AU10,Case!$I$211:$L$211,Case!$I221:$L221)</f>
        <v>2</v>
      </c>
      <c r="AV56" s="137">
        <f>_xlfn.XLOOKUP(AV10,Case!$I$211:$L$211,Case!$I221:$L221)</f>
        <v>5</v>
      </c>
      <c r="AW56" s="137">
        <f>_xlfn.XLOOKUP(AW10,Case!$I$211:$L$211,Case!$I221:$L221)</f>
        <v>4</v>
      </c>
      <c r="AX56" s="137">
        <f>_xlfn.XLOOKUP(AX10,Case!$I$211:$L$211,Case!$I221:$L221)</f>
        <v>4</v>
      </c>
      <c r="AY56" s="137">
        <f>_xlfn.XLOOKUP(AY10,Case!$I$211:$L$211,Case!$I221:$L221)</f>
        <v>3</v>
      </c>
      <c r="AZ56" s="137">
        <f>_xlfn.XLOOKUP(AZ10,Case!$I$211:$L$211,Case!$I221:$L221)</f>
        <v>5</v>
      </c>
      <c r="BA56" s="137">
        <f>_xlfn.XLOOKUP(BA10,Case!$I$211:$L$211,Case!$I221:$L221)</f>
        <v>2</v>
      </c>
      <c r="BB56" s="137">
        <f>_xlfn.XLOOKUP(BB10,Case!$I$211:$L$211,Case!$I221:$L221)</f>
        <v>4</v>
      </c>
      <c r="BC56" s="137">
        <f>_xlfn.XLOOKUP(BC10,Case!$I$211:$L$211,Case!$I221:$L221)</f>
        <v>2</v>
      </c>
      <c r="BD56" s="137">
        <f>_xlfn.XLOOKUP(BD10,Case!$I$211:$L$211,Case!$I221:$L221)</f>
        <v>3</v>
      </c>
      <c r="GK56" s="160">
        <f t="shared" si="113"/>
        <v>140</v>
      </c>
      <c r="GL56" s="137">
        <f>GL23*_xlfn.XLOOKUP(Case!I317,'Asteroid 整理'!$A$11:$A$16,'Asteroid 整理'!$B$11:$B$16)</f>
        <v>18750</v>
      </c>
      <c r="GM56" s="137">
        <f>GM23*_xlfn.XLOOKUP(Case!J317,'Asteroid 整理'!$A$11:$A$16,'Asteroid 整理'!$B$11:$B$16)</f>
        <v>59250</v>
      </c>
      <c r="GN56" s="137">
        <f>GN23*_xlfn.XLOOKUP(Case!K317,'Asteroid 整理'!$A$11:$A$16,'Asteroid 整理'!$B$11:$B$16)</f>
        <v>56700</v>
      </c>
      <c r="GO56" s="137">
        <f>GO23*_xlfn.XLOOKUP(Case!L317,'Asteroid 整理'!$A$11:$A$16,'Asteroid 整理'!$B$11:$B$16)</f>
        <v>39950</v>
      </c>
    </row>
    <row r="57" spans="46:197" ht="15.75">
      <c r="AT57" s="160">
        <f t="shared" si="123"/>
        <v>88</v>
      </c>
      <c r="AU57" s="137">
        <f>_xlfn.XLOOKUP(AU11,Case!$I$211:$L$211,Case!$I222:$L222)</f>
        <v>2</v>
      </c>
      <c r="AV57" s="137">
        <f>_xlfn.XLOOKUP(AV11,Case!$I$211:$L$211,Case!$I222:$L222)</f>
        <v>2</v>
      </c>
      <c r="AW57" s="137">
        <f>_xlfn.XLOOKUP(AW11,Case!$I$211:$L$211,Case!$I222:$L222)</f>
        <v>0</v>
      </c>
      <c r="AX57" s="137">
        <f>_xlfn.XLOOKUP(AX11,Case!$I$211:$L$211,Case!$I222:$L222)</f>
        <v>0</v>
      </c>
      <c r="AY57" s="137">
        <f>_xlfn.XLOOKUP(AY11,Case!$I$211:$L$211,Case!$I222:$L222)</f>
        <v>2</v>
      </c>
      <c r="AZ57" s="137">
        <f>_xlfn.XLOOKUP(AZ11,Case!$I$211:$L$211,Case!$I222:$L222)</f>
        <v>2</v>
      </c>
      <c r="BA57" s="137">
        <f>_xlfn.XLOOKUP(BA11,Case!$I$211:$L$211,Case!$I222:$L222)</f>
        <v>0</v>
      </c>
      <c r="BB57" s="137">
        <f>_xlfn.XLOOKUP(BB11,Case!$I$211:$L$211,Case!$I222:$L222)</f>
        <v>2</v>
      </c>
      <c r="BC57" s="137">
        <f>_xlfn.XLOOKUP(BC11,Case!$I$211:$L$211,Case!$I222:$L222)</f>
        <v>0</v>
      </c>
      <c r="BD57" s="137">
        <f>_xlfn.XLOOKUP(BD11,Case!$I$211:$L$211,Case!$I222:$L222)</f>
        <v>0</v>
      </c>
      <c r="GK57" s="160">
        <f t="shared" si="113"/>
        <v>141</v>
      </c>
      <c r="GL57" s="137">
        <f>GL24*_xlfn.XLOOKUP(Case!I318,'Asteroid 整理'!$A$11:$A$16,'Asteroid 整理'!$B$11:$B$16)</f>
        <v>48750</v>
      </c>
      <c r="GM57" s="137">
        <f>GM24*_xlfn.XLOOKUP(Case!J318,'Asteroid 整理'!$A$11:$A$16,'Asteroid 整理'!$B$11:$B$16)</f>
        <v>53200</v>
      </c>
      <c r="GN57" s="137">
        <f>GN24*_xlfn.XLOOKUP(Case!K318,'Asteroid 整理'!$A$11:$A$16,'Asteroid 整理'!$B$11:$B$16)</f>
        <v>44250</v>
      </c>
      <c r="GO57" s="137">
        <f>GO24*_xlfn.XLOOKUP(Case!L318,'Asteroid 整理'!$A$11:$A$16,'Asteroid 整理'!$B$11:$B$16)</f>
        <v>49000</v>
      </c>
    </row>
    <row r="58" spans="46:197" ht="15.75">
      <c r="AT58" s="160">
        <f t="shared" si="123"/>
        <v>89</v>
      </c>
      <c r="AU58" s="137">
        <f>_xlfn.XLOOKUP(AU12,Case!$I$211:$L$211,Case!$I223:$L223)</f>
        <v>2</v>
      </c>
      <c r="AV58" s="137">
        <f>_xlfn.XLOOKUP(AV12,Case!$I$211:$L$211,Case!$I223:$L223)</f>
        <v>2</v>
      </c>
      <c r="AW58" s="137">
        <f>_xlfn.XLOOKUP(AW12,Case!$I$211:$L$211,Case!$I223:$L223)</f>
        <v>0</v>
      </c>
      <c r="AX58" s="137">
        <f>_xlfn.XLOOKUP(AX12,Case!$I$211:$L$211,Case!$I223:$L223)</f>
        <v>1</v>
      </c>
      <c r="AY58" s="137">
        <f>_xlfn.XLOOKUP(AY12,Case!$I$211:$L$211,Case!$I223:$L223)</f>
        <v>0</v>
      </c>
      <c r="AZ58" s="137">
        <f>_xlfn.XLOOKUP(AZ12,Case!$I$211:$L$211,Case!$I223:$L223)</f>
        <v>2</v>
      </c>
      <c r="BA58" s="137">
        <f>_xlfn.XLOOKUP(BA12,Case!$I$211:$L$211,Case!$I223:$L223)</f>
        <v>1</v>
      </c>
      <c r="BB58" s="137">
        <f>_xlfn.XLOOKUP(BB12,Case!$I$211:$L$211,Case!$I223:$L223)</f>
        <v>2</v>
      </c>
      <c r="BC58" s="137">
        <f>_xlfn.XLOOKUP(BC12,Case!$I$211:$L$211,Case!$I223:$L223)</f>
        <v>2</v>
      </c>
      <c r="BD58" s="137">
        <f>_xlfn.XLOOKUP(BD12,Case!$I$211:$L$211,Case!$I223:$L223)</f>
        <v>0</v>
      </c>
      <c r="GK58" s="160">
        <f t="shared" si="113"/>
        <v>142</v>
      </c>
      <c r="GL58" s="137">
        <f>GL25*_xlfn.XLOOKUP(Case!I319,'Asteroid 整理'!$A$11:$A$16,'Asteroid 整理'!$B$11:$B$16)</f>
        <v>42000</v>
      </c>
      <c r="GM58" s="137">
        <f>GM25*_xlfn.XLOOKUP(Case!J319,'Asteroid 整理'!$A$11:$A$16,'Asteroid 整理'!$B$11:$B$16)</f>
        <v>28000</v>
      </c>
      <c r="GN58" s="137">
        <f>GN25*_xlfn.XLOOKUP(Case!K319,'Asteroid 整理'!$A$11:$A$16,'Asteroid 整理'!$B$11:$B$16)</f>
        <v>61200</v>
      </c>
      <c r="GO58" s="137">
        <f>GO25*_xlfn.XLOOKUP(Case!L319,'Asteroid 整理'!$A$11:$A$16,'Asteroid 整理'!$B$11:$B$16)</f>
        <v>44000</v>
      </c>
    </row>
    <row r="59" spans="46:197" ht="15.75">
      <c r="AT59" s="160">
        <f t="shared" si="123"/>
        <v>90</v>
      </c>
      <c r="AU59" s="137">
        <f>_xlfn.XLOOKUP(AU13,Case!$I$211:$L$211,Case!$I224:$L224)</f>
        <v>0</v>
      </c>
      <c r="AV59" s="137">
        <f>_xlfn.XLOOKUP(AV13,Case!$I$211:$L$211,Case!$I224:$L224)</f>
        <v>2</v>
      </c>
      <c r="AW59" s="137">
        <f>_xlfn.XLOOKUP(AW13,Case!$I$211:$L$211,Case!$I224:$L224)</f>
        <v>0</v>
      </c>
      <c r="AX59" s="137">
        <f>_xlfn.XLOOKUP(AX13,Case!$I$211:$L$211,Case!$I224:$L224)</f>
        <v>2</v>
      </c>
      <c r="AY59" s="137">
        <f>_xlfn.XLOOKUP(AY13,Case!$I$211:$L$211,Case!$I224:$L224)</f>
        <v>4</v>
      </c>
      <c r="AZ59" s="137">
        <f>_xlfn.XLOOKUP(AZ13,Case!$I$211:$L$211,Case!$I224:$L224)</f>
        <v>0</v>
      </c>
      <c r="BA59" s="137">
        <f>_xlfn.XLOOKUP(BA13,Case!$I$211:$L$211,Case!$I224:$L224)</f>
        <v>2</v>
      </c>
      <c r="BB59" s="137">
        <f>_xlfn.XLOOKUP(BB13,Case!$I$211:$L$211,Case!$I224:$L224)</f>
        <v>4</v>
      </c>
      <c r="BC59" s="137">
        <f>_xlfn.XLOOKUP(BC13,Case!$I$211:$L$211,Case!$I224:$L224)</f>
        <v>0</v>
      </c>
      <c r="BD59" s="137">
        <f>_xlfn.XLOOKUP(BD13,Case!$I$211:$L$211,Case!$I224:$L224)</f>
        <v>4</v>
      </c>
      <c r="GK59" s="160">
        <f t="shared" si="113"/>
        <v>143</v>
      </c>
      <c r="GL59" s="137">
        <f>GL26*_xlfn.XLOOKUP(Case!I320,'Asteroid 整理'!$A$11:$A$16,'Asteroid 整理'!$B$11:$B$16)</f>
        <v>66300</v>
      </c>
      <c r="GM59" s="137">
        <f>GM26*_xlfn.XLOOKUP(Case!J320,'Asteroid 整理'!$A$11:$A$16,'Asteroid 整理'!$B$11:$B$16)</f>
        <v>59000</v>
      </c>
      <c r="GN59" s="137">
        <f>GN26*_xlfn.XLOOKUP(Case!K320,'Asteroid 整理'!$A$11:$A$16,'Asteroid 整理'!$B$11:$B$16)</f>
        <v>33000</v>
      </c>
      <c r="GO59" s="137">
        <f>GO26*_xlfn.XLOOKUP(Case!L320,'Asteroid 整理'!$A$11:$A$16,'Asteroid 整理'!$B$11:$B$16)</f>
        <v>17600</v>
      </c>
    </row>
    <row r="60" spans="46:197" ht="15.75">
      <c r="AT60" s="160">
        <f t="shared" si="123"/>
        <v>91</v>
      </c>
      <c r="AU60" s="137">
        <f>_xlfn.XLOOKUP(AU14,Case!$I$211:$L$211,Case!$I225:$L225)</f>
        <v>2</v>
      </c>
      <c r="AV60" s="137">
        <f>_xlfn.XLOOKUP(AV14,Case!$I$211:$L$211,Case!$I225:$L225)</f>
        <v>4</v>
      </c>
      <c r="AW60" s="137">
        <f>_xlfn.XLOOKUP(AW14,Case!$I$211:$L$211,Case!$I225:$L225)</f>
        <v>0</v>
      </c>
      <c r="AX60" s="137">
        <f>_xlfn.XLOOKUP(AX14,Case!$I$211:$L$211,Case!$I225:$L225)</f>
        <v>0</v>
      </c>
      <c r="AY60" s="137">
        <f>_xlfn.XLOOKUP(AY14,Case!$I$211:$L$211,Case!$I225:$L225)</f>
        <v>4</v>
      </c>
      <c r="AZ60" s="137">
        <f>_xlfn.XLOOKUP(AZ14,Case!$I$211:$L$211,Case!$I225:$L225)</f>
        <v>0</v>
      </c>
      <c r="BA60" s="137">
        <f>_xlfn.XLOOKUP(BA14,Case!$I$211:$L$211,Case!$I225:$L225)</f>
        <v>2</v>
      </c>
      <c r="BB60" s="137">
        <f>_xlfn.XLOOKUP(BB14,Case!$I$211:$L$211,Case!$I225:$L225)</f>
        <v>3</v>
      </c>
      <c r="BC60" s="137">
        <f>_xlfn.XLOOKUP(BC14,Case!$I$211:$L$211,Case!$I225:$L225)</f>
        <v>4</v>
      </c>
      <c r="BD60" s="137">
        <f>_xlfn.XLOOKUP(BD14,Case!$I$211:$L$211,Case!$I225:$L225)</f>
        <v>3</v>
      </c>
      <c r="GK60" s="160">
        <f t="shared" si="113"/>
        <v>144</v>
      </c>
      <c r="GL60" s="137">
        <f>GL27*_xlfn.XLOOKUP(Case!I321,'Asteroid 整理'!$A$11:$A$16,'Asteroid 整理'!$B$11:$B$16)</f>
        <v>32000</v>
      </c>
      <c r="GM60" s="137">
        <f>GM27*_xlfn.XLOOKUP(Case!J321,'Asteroid 整理'!$A$11:$A$16,'Asteroid 整理'!$B$11:$B$16)</f>
        <v>35150</v>
      </c>
      <c r="GN60" s="137">
        <f>GN27*_xlfn.XLOOKUP(Case!K321,'Asteroid 整理'!$A$11:$A$16,'Asteroid 整理'!$B$11:$B$16)</f>
        <v>29750</v>
      </c>
      <c r="GO60" s="137">
        <f>GO27*_xlfn.XLOOKUP(Case!L321,'Asteroid 整理'!$A$11:$A$16,'Asteroid 整理'!$B$11:$B$16)</f>
        <v>85500</v>
      </c>
    </row>
    <row r="61" spans="46:197" ht="15.75">
      <c r="AT61" s="160">
        <f t="shared" si="123"/>
        <v>92</v>
      </c>
      <c r="AU61" s="137">
        <f>_xlfn.XLOOKUP(AU15,Case!$I$211:$L$211,Case!$I226:$L226)</f>
        <v>4</v>
      </c>
      <c r="AV61" s="137">
        <f>_xlfn.XLOOKUP(AV15,Case!$I$211:$L$211,Case!$I226:$L226)</f>
        <v>0</v>
      </c>
      <c r="AW61" s="137">
        <f>_xlfn.XLOOKUP(AW15,Case!$I$211:$L$211,Case!$I226:$L226)</f>
        <v>0</v>
      </c>
      <c r="AX61" s="137">
        <f>_xlfn.XLOOKUP(AX15,Case!$I$211:$L$211,Case!$I226:$L226)</f>
        <v>3</v>
      </c>
      <c r="AY61" s="137">
        <f>_xlfn.XLOOKUP(AY15,Case!$I$211:$L$211,Case!$I226:$L226)</f>
        <v>0</v>
      </c>
      <c r="AZ61" s="137">
        <f>_xlfn.XLOOKUP(AZ15,Case!$I$211:$L$211,Case!$I226:$L226)</f>
        <v>2</v>
      </c>
      <c r="BA61" s="137">
        <f>_xlfn.XLOOKUP(BA15,Case!$I$211:$L$211,Case!$I226:$L226)</f>
        <v>2</v>
      </c>
      <c r="BB61" s="137">
        <f>_xlfn.XLOOKUP(BB15,Case!$I$211:$L$211,Case!$I226:$L226)</f>
        <v>3</v>
      </c>
      <c r="BC61" s="137">
        <f>_xlfn.XLOOKUP(BC15,Case!$I$211:$L$211,Case!$I226:$L226)</f>
        <v>2</v>
      </c>
      <c r="BD61" s="137">
        <f>_xlfn.XLOOKUP(BD15,Case!$I$211:$L$211,Case!$I226:$L226)</f>
        <v>3</v>
      </c>
      <c r="GK61" s="160">
        <f t="shared" si="113"/>
        <v>145</v>
      </c>
      <c r="GL61" s="137">
        <f>GL28*_xlfn.XLOOKUP(Case!I322,'Asteroid 整理'!$A$11:$A$16,'Asteroid 整理'!$B$11:$B$16)</f>
        <v>58900</v>
      </c>
      <c r="GM61" s="137">
        <f>GM28*_xlfn.XLOOKUP(Case!J322,'Asteroid 整理'!$A$11:$A$16,'Asteroid 整理'!$B$11:$B$16)</f>
        <v>35200</v>
      </c>
      <c r="GN61" s="137">
        <f>GN28*_xlfn.XLOOKUP(Case!K322,'Asteroid 整理'!$A$11:$A$16,'Asteroid 整理'!$B$11:$B$16)</f>
        <v>56250</v>
      </c>
      <c r="GO61" s="137">
        <f>GO28*_xlfn.XLOOKUP(Case!L322,'Asteroid 整理'!$A$11:$A$16,'Asteroid 整理'!$B$11:$B$16)</f>
        <v>24000</v>
      </c>
    </row>
    <row r="62" spans="46:197" ht="15.75">
      <c r="AT62" s="160">
        <f t="shared" si="123"/>
        <v>93</v>
      </c>
      <c r="AU62" s="137">
        <f>_xlfn.XLOOKUP(AU16,Case!$I$211:$L$211,Case!$I227:$L227)</f>
        <v>2</v>
      </c>
      <c r="AV62" s="137">
        <f>_xlfn.XLOOKUP(AV16,Case!$I$211:$L$211,Case!$I227:$L227)</f>
        <v>3</v>
      </c>
      <c r="AW62" s="137">
        <f>_xlfn.XLOOKUP(AW16,Case!$I$211:$L$211,Case!$I227:$L227)</f>
        <v>5</v>
      </c>
      <c r="AX62" s="137">
        <f>_xlfn.XLOOKUP(AX16,Case!$I$211:$L$211,Case!$I227:$L227)</f>
        <v>3</v>
      </c>
      <c r="AY62" s="137">
        <f>_xlfn.XLOOKUP(AY16,Case!$I$211:$L$211,Case!$I227:$L227)</f>
        <v>5</v>
      </c>
      <c r="AZ62" s="137">
        <f>_xlfn.XLOOKUP(AZ16,Case!$I$211:$L$211,Case!$I227:$L227)</f>
        <v>5</v>
      </c>
      <c r="BA62" s="137">
        <f>_xlfn.XLOOKUP(BA16,Case!$I$211:$L$211,Case!$I227:$L227)</f>
        <v>2</v>
      </c>
      <c r="BB62" s="137">
        <f>_xlfn.XLOOKUP(BB16,Case!$I$211:$L$211,Case!$I227:$L227)</f>
        <v>2</v>
      </c>
      <c r="BC62" s="137">
        <f>_xlfn.XLOOKUP(BC16,Case!$I$211:$L$211,Case!$I227:$L227)</f>
        <v>3</v>
      </c>
      <c r="BD62" s="137">
        <f>_xlfn.XLOOKUP(BD16,Case!$I$211:$L$211,Case!$I227:$L227)</f>
        <v>4</v>
      </c>
      <c r="GK62" s="160">
        <f t="shared" si="113"/>
        <v>146</v>
      </c>
      <c r="GL62" s="137">
        <f>GL29*_xlfn.XLOOKUP(Case!I323,'Asteroid 整理'!$A$11:$A$16,'Asteroid 整理'!$B$11:$B$16)</f>
        <v>23200</v>
      </c>
      <c r="GM62" s="137">
        <f>GM29*_xlfn.XLOOKUP(Case!J323,'Asteroid 整理'!$A$11:$A$16,'Asteroid 整理'!$B$11:$B$16)</f>
        <v>21750</v>
      </c>
      <c r="GN62" s="137">
        <f>GN29*_xlfn.XLOOKUP(Case!K323,'Asteroid 整理'!$A$11:$A$16,'Asteroid 整理'!$B$11:$B$16)</f>
        <v>56700</v>
      </c>
      <c r="GO62" s="137">
        <f>GO29*_xlfn.XLOOKUP(Case!L323,'Asteroid 整理'!$A$11:$A$16,'Asteroid 整理'!$B$11:$B$16)</f>
        <v>59250</v>
      </c>
    </row>
    <row r="63" spans="46:197" ht="15.75">
      <c r="AT63" s="160">
        <f t="shared" si="123"/>
        <v>94</v>
      </c>
      <c r="AU63" s="137">
        <f>_xlfn.XLOOKUP(AU17,Case!$I$211:$L$211,Case!$I228:$L228)</f>
        <v>1</v>
      </c>
      <c r="AV63" s="137">
        <f>_xlfn.XLOOKUP(AV17,Case!$I$211:$L$211,Case!$I228:$L228)</f>
        <v>1</v>
      </c>
      <c r="AW63" s="137">
        <f>_xlfn.XLOOKUP(AW17,Case!$I$211:$L$211,Case!$I228:$L228)</f>
        <v>3</v>
      </c>
      <c r="AX63" s="137">
        <f>_xlfn.XLOOKUP(AX17,Case!$I$211:$L$211,Case!$I228:$L228)</f>
        <v>0</v>
      </c>
      <c r="AY63" s="137">
        <f>_xlfn.XLOOKUP(AY17,Case!$I$211:$L$211,Case!$I228:$L228)</f>
        <v>3</v>
      </c>
      <c r="AZ63" s="137">
        <f>_xlfn.XLOOKUP(AZ17,Case!$I$211:$L$211,Case!$I228:$L228)</f>
        <v>4</v>
      </c>
      <c r="BA63" s="137">
        <f>_xlfn.XLOOKUP(BA17,Case!$I$211:$L$211,Case!$I228:$L228)</f>
        <v>0</v>
      </c>
      <c r="BB63" s="137">
        <f>_xlfn.XLOOKUP(BB17,Case!$I$211:$L$211,Case!$I228:$L228)</f>
        <v>3</v>
      </c>
      <c r="BC63" s="137">
        <f>_xlfn.XLOOKUP(BC17,Case!$I$211:$L$211,Case!$I228:$L228)</f>
        <v>1</v>
      </c>
      <c r="BD63" s="137">
        <f>_xlfn.XLOOKUP(BD17,Case!$I$211:$L$211,Case!$I228:$L228)</f>
        <v>0</v>
      </c>
      <c r="GK63" s="160">
        <f t="shared" si="113"/>
        <v>147</v>
      </c>
      <c r="GL63" s="137">
        <f>GL30*_xlfn.XLOOKUP(Case!I324,'Asteroid 整理'!$A$11:$A$16,'Asteroid 整理'!$B$11:$B$16)</f>
        <v>35200</v>
      </c>
      <c r="GM63" s="137">
        <f>GM30*_xlfn.XLOOKUP(Case!J324,'Asteroid 整理'!$A$11:$A$16,'Asteroid 整理'!$B$11:$B$16)</f>
        <v>63200</v>
      </c>
      <c r="GN63" s="137">
        <f>GN30*_xlfn.XLOOKUP(Case!K324,'Asteroid 整理'!$A$11:$A$16,'Asteroid 整理'!$B$11:$B$16)</f>
        <v>49000</v>
      </c>
      <c r="GO63" s="137">
        <f>GO30*_xlfn.XLOOKUP(Case!L324,'Asteroid 整理'!$A$11:$A$16,'Asteroid 整理'!$B$11:$B$16)</f>
        <v>13600</v>
      </c>
    </row>
    <row r="64" spans="46:197" ht="15.75">
      <c r="AT64" s="160">
        <f t="shared" si="123"/>
        <v>95</v>
      </c>
      <c r="AU64" s="137">
        <f>_xlfn.XLOOKUP(AU18,Case!$I$211:$L$211,Case!$I229:$L229)</f>
        <v>3</v>
      </c>
      <c r="AV64" s="137">
        <f>_xlfn.XLOOKUP(AV18,Case!$I$211:$L$211,Case!$I229:$L229)</f>
        <v>2</v>
      </c>
      <c r="AW64" s="137">
        <f>_xlfn.XLOOKUP(AW18,Case!$I$211:$L$211,Case!$I229:$L229)</f>
        <v>1</v>
      </c>
      <c r="AX64" s="137">
        <f>_xlfn.XLOOKUP(AX18,Case!$I$211:$L$211,Case!$I229:$L229)</f>
        <v>2</v>
      </c>
      <c r="AY64" s="137">
        <f>_xlfn.XLOOKUP(AY18,Case!$I$211:$L$211,Case!$I229:$L229)</f>
        <v>1</v>
      </c>
      <c r="AZ64" s="137">
        <f>_xlfn.XLOOKUP(AZ18,Case!$I$211:$L$211,Case!$I229:$L229)</f>
        <v>4</v>
      </c>
      <c r="BA64" s="137">
        <f>_xlfn.XLOOKUP(BA18,Case!$I$211:$L$211,Case!$I229:$L229)</f>
        <v>3</v>
      </c>
      <c r="BB64" s="137">
        <f>_xlfn.XLOOKUP(BB18,Case!$I$211:$L$211,Case!$I229:$L229)</f>
        <v>4</v>
      </c>
      <c r="BC64" s="137">
        <f>_xlfn.XLOOKUP(BC18,Case!$I$211:$L$211,Case!$I229:$L229)</f>
        <v>1</v>
      </c>
      <c r="BD64" s="137">
        <f>_xlfn.XLOOKUP(BD18,Case!$I$211:$L$211,Case!$I229:$L229)</f>
        <v>2</v>
      </c>
      <c r="GK64" s="160">
        <f t="shared" si="113"/>
        <v>148</v>
      </c>
      <c r="GL64" s="137">
        <f>GL31*_xlfn.XLOOKUP(Case!I325,'Asteroid 整理'!$A$11:$A$16,'Asteroid 整理'!$B$11:$B$16)</f>
        <v>44100</v>
      </c>
      <c r="GM64" s="137">
        <f>GM31*_xlfn.XLOOKUP(Case!J325,'Asteroid 整理'!$A$11:$A$16,'Asteroid 整理'!$B$11:$B$16)</f>
        <v>55000</v>
      </c>
      <c r="GN64" s="137">
        <f>GN31*_xlfn.XLOOKUP(Case!K325,'Asteroid 整理'!$A$11:$A$16,'Asteroid 整理'!$B$11:$B$16)</f>
        <v>36100</v>
      </c>
      <c r="GO64" s="137">
        <f>GO31*_xlfn.XLOOKUP(Case!L325,'Asteroid 整理'!$A$11:$A$16,'Asteroid 整理'!$B$11:$B$16)</f>
        <v>29700</v>
      </c>
    </row>
    <row r="65" spans="46:197" ht="15.75">
      <c r="AT65" s="160">
        <f t="shared" si="123"/>
        <v>96</v>
      </c>
      <c r="AU65" s="137">
        <f>_xlfn.XLOOKUP(AU19,Case!$I$211:$L$211,Case!$I230:$L230)</f>
        <v>5</v>
      </c>
      <c r="AV65" s="137">
        <f>_xlfn.XLOOKUP(AV19,Case!$I$211:$L$211,Case!$I230:$L230)</f>
        <v>1</v>
      </c>
      <c r="AW65" s="137">
        <f>_xlfn.XLOOKUP(AW19,Case!$I$211:$L$211,Case!$I230:$L230)</f>
        <v>2</v>
      </c>
      <c r="AX65" s="137">
        <f>_xlfn.XLOOKUP(AX19,Case!$I$211:$L$211,Case!$I230:$L230)</f>
        <v>1</v>
      </c>
      <c r="AY65" s="137">
        <f>_xlfn.XLOOKUP(AY19,Case!$I$211:$L$211,Case!$I230:$L230)</f>
        <v>2</v>
      </c>
      <c r="AZ65" s="137">
        <f>_xlfn.XLOOKUP(AZ19,Case!$I$211:$L$211,Case!$I230:$L230)</f>
        <v>2</v>
      </c>
      <c r="BA65" s="137">
        <f>_xlfn.XLOOKUP(BA19,Case!$I$211:$L$211,Case!$I230:$L230)</f>
        <v>1</v>
      </c>
      <c r="BB65" s="137">
        <f>_xlfn.XLOOKUP(BB19,Case!$I$211:$L$211,Case!$I230:$L230)</f>
        <v>2</v>
      </c>
      <c r="BC65" s="137">
        <f>_xlfn.XLOOKUP(BC19,Case!$I$211:$L$211,Case!$I230:$L230)</f>
        <v>2</v>
      </c>
      <c r="BD65" s="137">
        <f>_xlfn.XLOOKUP(BD19,Case!$I$211:$L$211,Case!$I230:$L230)</f>
        <v>5</v>
      </c>
      <c r="GK65" s="160">
        <f t="shared" si="113"/>
        <v>149</v>
      </c>
      <c r="GL65" s="137">
        <f>GL32*_xlfn.XLOOKUP(Case!I326,'Asteroid 整理'!$A$11:$A$16,'Asteroid 整理'!$B$11:$B$16)</f>
        <v>57000</v>
      </c>
      <c r="GM65" s="137">
        <f>GM32*_xlfn.XLOOKUP(Case!J326,'Asteroid 整理'!$A$11:$A$16,'Asteroid 整理'!$B$11:$B$16)</f>
        <v>34400</v>
      </c>
      <c r="GN65" s="137">
        <f>GN32*_xlfn.XLOOKUP(Case!K326,'Asteroid 整理'!$A$11:$A$16,'Asteroid 整理'!$B$11:$B$16)</f>
        <v>30600</v>
      </c>
      <c r="GO65" s="137">
        <f>GO32*_xlfn.XLOOKUP(Case!L326,'Asteroid 整理'!$A$11:$A$16,'Asteroid 整理'!$B$11:$B$16)</f>
        <v>39900</v>
      </c>
    </row>
    <row r="66" spans="46:197" ht="15.75">
      <c r="AT66" s="160">
        <f t="shared" si="123"/>
        <v>97</v>
      </c>
      <c r="AU66" s="137">
        <f>_xlfn.XLOOKUP(AU20,Case!$I$211:$L$211,Case!$I231:$L231)</f>
        <v>5</v>
      </c>
      <c r="AV66" s="137">
        <f>_xlfn.XLOOKUP(AV20,Case!$I$211:$L$211,Case!$I231:$L231)</f>
        <v>4</v>
      </c>
      <c r="AW66" s="137">
        <f>_xlfn.XLOOKUP(AW20,Case!$I$211:$L$211,Case!$I231:$L231)</f>
        <v>5</v>
      </c>
      <c r="AX66" s="137">
        <f>_xlfn.XLOOKUP(AX20,Case!$I$211:$L$211,Case!$I231:$L231)</f>
        <v>3</v>
      </c>
      <c r="AY66" s="137">
        <f>_xlfn.XLOOKUP(AY20,Case!$I$211:$L$211,Case!$I231:$L231)</f>
        <v>3</v>
      </c>
      <c r="AZ66" s="137">
        <f>_xlfn.XLOOKUP(AZ20,Case!$I$211:$L$211,Case!$I231:$L231)</f>
        <v>1</v>
      </c>
      <c r="BA66" s="137">
        <f>_xlfn.XLOOKUP(BA20,Case!$I$211:$L$211,Case!$I231:$L231)</f>
        <v>4</v>
      </c>
      <c r="BB66" s="137">
        <f>_xlfn.XLOOKUP(BB20,Case!$I$211:$L$211,Case!$I231:$L231)</f>
        <v>5</v>
      </c>
      <c r="BC66" s="137">
        <f>_xlfn.XLOOKUP(BC20,Case!$I$211:$L$211,Case!$I231:$L231)</f>
        <v>1</v>
      </c>
      <c r="BD66" s="137">
        <f>_xlfn.XLOOKUP(BD20,Case!$I$211:$L$211,Case!$I231:$L231)</f>
        <v>1</v>
      </c>
      <c r="GK66" s="160">
        <f t="shared" si="113"/>
        <v>150</v>
      </c>
      <c r="GL66" s="137">
        <f>GL33*_xlfn.XLOOKUP(Case!I327,'Asteroid 整理'!$A$11:$A$16,'Asteroid 整理'!$B$11:$B$16)</f>
        <v>52250</v>
      </c>
      <c r="GM66" s="137">
        <f>GM33*_xlfn.XLOOKUP(Case!J327,'Asteroid 整理'!$A$11:$A$16,'Asteroid 整理'!$B$11:$B$16)</f>
        <v>24800</v>
      </c>
      <c r="GN66" s="137">
        <f>GN33*_xlfn.XLOOKUP(Case!K327,'Asteroid 整理'!$A$11:$A$16,'Asteroid 整理'!$B$11:$B$16)</f>
        <v>45000</v>
      </c>
      <c r="GO66" s="137">
        <f>GO33*_xlfn.XLOOKUP(Case!L327,'Asteroid 整理'!$A$11:$A$16,'Asteroid 整理'!$B$11:$B$16)</f>
        <v>56100</v>
      </c>
    </row>
    <row r="67" spans="46:197" ht="15.75">
      <c r="AT67" s="160">
        <f t="shared" si="123"/>
        <v>98</v>
      </c>
      <c r="AU67" s="137">
        <f>_xlfn.XLOOKUP(AU21,Case!$I$211:$L$211,Case!$I232:$L232)</f>
        <v>5</v>
      </c>
      <c r="AV67" s="137">
        <f>_xlfn.XLOOKUP(AV21,Case!$I$211:$L$211,Case!$I232:$L232)</f>
        <v>5</v>
      </c>
      <c r="AW67" s="137">
        <f>_xlfn.XLOOKUP(AW21,Case!$I$211:$L$211,Case!$I232:$L232)</f>
        <v>1</v>
      </c>
      <c r="AX67" s="137">
        <f>_xlfn.XLOOKUP(AX21,Case!$I$211:$L$211,Case!$I232:$L232)</f>
        <v>5</v>
      </c>
      <c r="AY67" s="137">
        <f>_xlfn.XLOOKUP(AY21,Case!$I$211:$L$211,Case!$I232:$L232)</f>
        <v>5</v>
      </c>
      <c r="AZ67" s="137">
        <f>_xlfn.XLOOKUP(AZ21,Case!$I$211:$L$211,Case!$I232:$L232)</f>
        <v>5</v>
      </c>
      <c r="BA67" s="137">
        <f>_xlfn.XLOOKUP(BA21,Case!$I$211:$L$211,Case!$I232:$L232)</f>
        <v>1</v>
      </c>
      <c r="BB67" s="137">
        <f>_xlfn.XLOOKUP(BB21,Case!$I$211:$L$211,Case!$I232:$L232)</f>
        <v>1</v>
      </c>
      <c r="BC67" s="137">
        <f>_xlfn.XLOOKUP(BC21,Case!$I$211:$L$211,Case!$I232:$L232)</f>
        <v>4</v>
      </c>
      <c r="BD67" s="137">
        <f>_xlfn.XLOOKUP(BD21,Case!$I$211:$L$211,Case!$I232:$L232)</f>
        <v>1</v>
      </c>
    </row>
    <row r="68" spans="46:197" ht="16.5" thickBot="1">
      <c r="AT68" s="160">
        <f t="shared" si="123"/>
        <v>99</v>
      </c>
      <c r="AU68" s="137">
        <f>_xlfn.XLOOKUP(AU22,Case!$I$211:$L$211,Case!$I233:$L233)</f>
        <v>5</v>
      </c>
      <c r="AV68" s="137">
        <f>_xlfn.XLOOKUP(AV22,Case!$I$211:$L$211,Case!$I233:$L233)</f>
        <v>2</v>
      </c>
      <c r="AW68" s="137">
        <f>_xlfn.XLOOKUP(AW22,Case!$I$211:$L$211,Case!$I233:$L233)</f>
        <v>5</v>
      </c>
      <c r="AX68" s="137">
        <f>_xlfn.XLOOKUP(AX22,Case!$I$211:$L$211,Case!$I233:$L233)</f>
        <v>3</v>
      </c>
      <c r="AY68" s="137">
        <f>_xlfn.XLOOKUP(AY22,Case!$I$211:$L$211,Case!$I233:$L233)</f>
        <v>1</v>
      </c>
      <c r="AZ68" s="137">
        <f>_xlfn.XLOOKUP(AZ22,Case!$I$211:$L$211,Case!$I233:$L233)</f>
        <v>5</v>
      </c>
      <c r="BA68" s="137">
        <f>_xlfn.XLOOKUP(BA22,Case!$I$211:$L$211,Case!$I233:$L233)</f>
        <v>5</v>
      </c>
      <c r="BB68" s="137">
        <f>_xlfn.XLOOKUP(BB22,Case!$I$211:$L$211,Case!$I233:$L233)</f>
        <v>1</v>
      </c>
      <c r="BC68" s="137">
        <f>_xlfn.XLOOKUP(BC22,Case!$I$211:$L$211,Case!$I233:$L233)</f>
        <v>1</v>
      </c>
      <c r="BD68" s="137">
        <f>_xlfn.XLOOKUP(BD22,Case!$I$211:$L$211,Case!$I233:$L233)</f>
        <v>1</v>
      </c>
      <c r="GK68" s="137" t="s">
        <v>400</v>
      </c>
    </row>
    <row r="69" spans="46:197" ht="16.5" thickBot="1">
      <c r="AT69" s="160">
        <f t="shared" si="123"/>
        <v>100</v>
      </c>
      <c r="AU69" s="137">
        <f>_xlfn.XLOOKUP(AU23,Case!$I$211:$L$211,Case!$I234:$L234)</f>
        <v>4</v>
      </c>
      <c r="AV69" s="137">
        <f>_xlfn.XLOOKUP(AV23,Case!$I$211:$L$211,Case!$I234:$L234)</f>
        <v>4</v>
      </c>
      <c r="AW69" s="137">
        <f>_xlfn.XLOOKUP(AW23,Case!$I$211:$L$211,Case!$I234:$L234)</f>
        <v>4</v>
      </c>
      <c r="AX69" s="137">
        <f>_xlfn.XLOOKUP(AX23,Case!$I$211:$L$211,Case!$I234:$L234)</f>
        <v>4</v>
      </c>
      <c r="AY69" s="137">
        <f>_xlfn.XLOOKUP(AY23,Case!$I$211:$L$211,Case!$I234:$L234)</f>
        <v>4</v>
      </c>
      <c r="AZ69" s="137">
        <f>_xlfn.XLOOKUP(AZ23,Case!$I$211:$L$211,Case!$I234:$L234)</f>
        <v>3</v>
      </c>
      <c r="BA69" s="137">
        <f>_xlfn.XLOOKUP(BA23,Case!$I$211:$L$211,Case!$I234:$L234)</f>
        <v>4</v>
      </c>
      <c r="BB69" s="137">
        <f>_xlfn.XLOOKUP(BB23,Case!$I$211:$L$211,Case!$I234:$L234)</f>
        <v>4</v>
      </c>
      <c r="BC69" s="137">
        <f>_xlfn.XLOOKUP(BC23,Case!$I$211:$L$211,Case!$I234:$L234)</f>
        <v>4</v>
      </c>
      <c r="BD69" s="137">
        <f>_xlfn.XLOOKUP(BD23,Case!$I$211:$L$211,Case!$I234:$L234)</f>
        <v>4</v>
      </c>
      <c r="GK69" s="154" t="s">
        <v>30</v>
      </c>
      <c r="GL69" s="150" t="s">
        <v>32</v>
      </c>
      <c r="GM69" s="151" t="s">
        <v>33</v>
      </c>
      <c r="GN69" s="152" t="s">
        <v>34</v>
      </c>
      <c r="GO69" s="153" t="s">
        <v>35</v>
      </c>
    </row>
    <row r="70" spans="46:197" ht="15" thickBot="1">
      <c r="GK70" s="141" t="s">
        <v>10</v>
      </c>
      <c r="GL70" s="161">
        <v>400</v>
      </c>
      <c r="GM70" s="163">
        <v>150</v>
      </c>
      <c r="GN70" s="165"/>
      <c r="GO70" s="167"/>
    </row>
    <row r="71" spans="46:197" ht="15" thickBot="1">
      <c r="GK71" s="141" t="s">
        <v>11</v>
      </c>
      <c r="GL71" s="161"/>
      <c r="GM71" s="163">
        <v>90</v>
      </c>
      <c r="GN71" s="165">
        <v>90</v>
      </c>
      <c r="GO71" s="167"/>
    </row>
    <row r="72" spans="46:197" ht="15" thickBot="1">
      <c r="GK72" s="141" t="s">
        <v>12</v>
      </c>
      <c r="GL72" s="161"/>
      <c r="GM72" s="163"/>
      <c r="GN72" s="165"/>
      <c r="GO72" s="167">
        <v>60</v>
      </c>
    </row>
    <row r="73" spans="46:197" ht="15" thickBot="1">
      <c r="GK73" s="141" t="s">
        <v>13</v>
      </c>
      <c r="GL73" s="161"/>
      <c r="GM73" s="163"/>
      <c r="GN73" s="165">
        <v>75</v>
      </c>
      <c r="GO73" s="167">
        <v>120</v>
      </c>
    </row>
    <row r="74" spans="46:197" ht="15" thickBot="1">
      <c r="GK74" s="141" t="s">
        <v>14</v>
      </c>
      <c r="GL74" s="161"/>
      <c r="GM74" s="163"/>
      <c r="GN74" s="165"/>
      <c r="GO74" s="167"/>
    </row>
    <row r="75" spans="46:197" ht="15" thickBot="1">
      <c r="GK75" s="141" t="s">
        <v>15</v>
      </c>
      <c r="GL75" s="161"/>
      <c r="GM75" s="163"/>
      <c r="GN75" s="165"/>
      <c r="GO75" s="167"/>
    </row>
    <row r="76" spans="46:197" ht="15" thickBot="1">
      <c r="GK76" s="141" t="s">
        <v>16</v>
      </c>
      <c r="GL76" s="161"/>
      <c r="GM76" s="163"/>
      <c r="GN76" s="165"/>
      <c r="GO76" s="167"/>
    </row>
  </sheetData>
  <sortState xmlns:xlrd2="http://schemas.microsoft.com/office/spreadsheetml/2017/richdata2" ref="CQ4:DC27">
    <sortCondition descending="1" ref="DC4:DC27"/>
  </sortState>
  <phoneticPr fontId="37" type="noConversion"/>
  <conditionalFormatting sqref="BQ4:BQ23">
    <cfRule type="cellIs" dxfId="6" priority="8" operator="greaterThan">
      <formula>27500</formula>
    </cfRule>
  </conditionalFormatting>
  <conditionalFormatting sqref="BQ27:BQ46">
    <cfRule type="cellIs" dxfId="5" priority="7" operator="greaterThan">
      <formula>27500</formula>
    </cfRule>
  </conditionalFormatting>
  <conditionalFormatting sqref="CH3:CH7">
    <cfRule type="duplicateValues" dxfId="4" priority="6"/>
  </conditionalFormatting>
  <conditionalFormatting sqref="CH15:CH19">
    <cfRule type="duplicateValues" dxfId="3" priority="4"/>
  </conditionalFormatting>
  <conditionalFormatting sqref="CH22:CH26">
    <cfRule type="duplicateValues" dxfId="2" priority="1"/>
  </conditionalFormatting>
  <conditionalFormatting sqref="DC4:DC27">
    <cfRule type="colorScale" priority="32">
      <colorScale>
        <cfvo type="min"/>
        <cfvo type="percentile" val="50"/>
        <cfvo type="max"/>
        <color rgb="FF63BE7B"/>
        <color rgb="FFFFEB84"/>
        <color rgb="FFF8696B"/>
      </colorScale>
    </cfRule>
  </conditionalFormatting>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155A6-532D-40C5-828A-09FF6C341EE7}">
  <dimension ref="A1:BE216"/>
  <sheetViews>
    <sheetView workbookViewId="0">
      <selection activeCell="AM47" sqref="AM47"/>
    </sheetView>
  </sheetViews>
  <sheetFormatPr defaultRowHeight="14.25"/>
  <cols>
    <col min="1" max="1" width="12.375" style="137" customWidth="1"/>
    <col min="2" max="2" width="9.25" style="137" bestFit="1" customWidth="1"/>
    <col min="3" max="3" width="9.125" style="137" bestFit="1" customWidth="1"/>
    <col min="4" max="4" width="9" style="137"/>
    <col min="5" max="5" width="10.375" style="137" bestFit="1" customWidth="1"/>
    <col min="6" max="6" width="9.625" style="137" bestFit="1" customWidth="1"/>
    <col min="7" max="7" width="9.25" style="137" bestFit="1" customWidth="1"/>
    <col min="8" max="12" width="9.125" style="137" bestFit="1" customWidth="1"/>
    <col min="13" max="13" width="9.5" style="137" bestFit="1" customWidth="1"/>
    <col min="14" max="14" width="9" style="137"/>
    <col min="15" max="15" width="12.125" style="137" bestFit="1" customWidth="1"/>
    <col min="16" max="16" width="10.625" style="137" bestFit="1" customWidth="1"/>
    <col min="17" max="17" width="10.5" style="137" bestFit="1" customWidth="1"/>
    <col min="18" max="22" width="9.125" style="137" bestFit="1" customWidth="1"/>
    <col min="23" max="23" width="9" style="137"/>
    <col min="24" max="24" width="11.25" style="137" customWidth="1"/>
    <col min="25" max="25" width="11" style="137" bestFit="1" customWidth="1"/>
    <col min="26" max="26" width="8.5" style="137" bestFit="1" customWidth="1"/>
    <col min="27" max="27" width="10.5" style="137" bestFit="1" customWidth="1"/>
    <col min="28" max="28" width="8.25" style="137" bestFit="1" customWidth="1"/>
    <col min="29" max="29" width="10.25" style="137" bestFit="1" customWidth="1"/>
    <col min="30" max="30" width="8.875" style="137" bestFit="1" customWidth="1"/>
    <col min="31" max="31" width="11" style="137" bestFit="1" customWidth="1"/>
    <col min="32" max="32" width="9" style="137"/>
    <col min="33" max="33" width="13" style="137" bestFit="1" customWidth="1"/>
    <col min="34" max="34" width="7.25" style="137" bestFit="1" customWidth="1"/>
    <col min="35" max="35" width="8.625" style="137" bestFit="1" customWidth="1"/>
    <col min="36" max="37" width="7.125" style="137" bestFit="1" customWidth="1"/>
    <col min="38" max="38" width="8.25" style="137" bestFit="1" customWidth="1"/>
    <col min="39" max="39" width="8.625" style="137" bestFit="1" customWidth="1"/>
    <col min="40" max="40" width="8.25" style="137" bestFit="1" customWidth="1"/>
    <col min="41" max="41" width="7.125" style="137" bestFit="1" customWidth="1"/>
    <col min="42" max="42" width="7.25" style="137" bestFit="1" customWidth="1"/>
    <col min="43" max="44" width="8.625" style="137" bestFit="1" customWidth="1"/>
    <col min="45" max="46" width="7.25" style="137" bestFit="1" customWidth="1"/>
    <col min="47" max="48" width="8.25" style="137" bestFit="1" customWidth="1"/>
    <col min="49" max="49" width="8.625" style="137" bestFit="1" customWidth="1"/>
    <col min="50" max="50" width="8.25" style="137" bestFit="1" customWidth="1"/>
    <col min="51" max="51" width="7.125" style="137" bestFit="1" customWidth="1"/>
    <col min="52" max="52" width="7.25" style="137" bestFit="1" customWidth="1"/>
    <col min="53" max="53" width="7.125" style="137" bestFit="1" customWidth="1"/>
    <col min="54" max="54" width="8.625" style="137" bestFit="1" customWidth="1"/>
    <col min="55" max="56" width="7.125" style="137" bestFit="1" customWidth="1"/>
    <col min="57" max="57" width="8.25" style="137" bestFit="1" customWidth="1"/>
    <col min="58" max="16384" width="9" style="137"/>
  </cols>
  <sheetData>
    <row r="1" spans="1:57" s="136" customFormat="1">
      <c r="A1" s="136" t="s">
        <v>45</v>
      </c>
      <c r="E1" s="136" t="s">
        <v>379</v>
      </c>
      <c r="O1" s="136" t="s">
        <v>51</v>
      </c>
      <c r="X1" s="136" t="s">
        <v>389</v>
      </c>
      <c r="AG1" s="136" t="s">
        <v>57</v>
      </c>
    </row>
    <row r="2" spans="1:57" ht="15" thickBot="1">
      <c r="A2" s="137" t="s">
        <v>378</v>
      </c>
      <c r="E2" s="137" t="s">
        <v>380</v>
      </c>
      <c r="O2" s="137" t="s">
        <v>387</v>
      </c>
      <c r="X2" s="137" t="s">
        <v>397</v>
      </c>
      <c r="AG2" s="137" t="s">
        <v>410</v>
      </c>
    </row>
    <row r="3" spans="1:57" ht="15" thickBot="1">
      <c r="A3" s="154" t="s">
        <v>30</v>
      </c>
      <c r="B3" s="141" t="s">
        <v>11</v>
      </c>
      <c r="C3" s="141" t="s">
        <v>13</v>
      </c>
      <c r="E3" s="171" t="s">
        <v>8</v>
      </c>
      <c r="F3" s="141" t="s">
        <v>10</v>
      </c>
      <c r="G3" s="141" t="s">
        <v>11</v>
      </c>
      <c r="H3" s="141" t="s">
        <v>12</v>
      </c>
      <c r="I3" s="141" t="s">
        <v>13</v>
      </c>
      <c r="J3" s="141" t="s">
        <v>14</v>
      </c>
      <c r="K3" s="141" t="s">
        <v>15</v>
      </c>
      <c r="L3" s="141" t="s">
        <v>16</v>
      </c>
      <c r="O3" s="171" t="s">
        <v>8</v>
      </c>
      <c r="P3" s="141" t="s">
        <v>10</v>
      </c>
      <c r="Q3" s="141" t="s">
        <v>11</v>
      </c>
      <c r="R3" s="141" t="s">
        <v>12</v>
      </c>
      <c r="S3" s="141" t="s">
        <v>13</v>
      </c>
      <c r="T3" s="141" t="s">
        <v>14</v>
      </c>
      <c r="U3" s="141" t="s">
        <v>15</v>
      </c>
      <c r="V3" s="141" t="s">
        <v>16</v>
      </c>
      <c r="X3" s="154" t="s">
        <v>351</v>
      </c>
      <c r="Y3" s="141" t="s">
        <v>10</v>
      </c>
      <c r="Z3" s="141" t="s">
        <v>11</v>
      </c>
      <c r="AA3" s="141" t="s">
        <v>12</v>
      </c>
      <c r="AB3" s="141" t="s">
        <v>13</v>
      </c>
      <c r="AC3" s="141" t="s">
        <v>14</v>
      </c>
      <c r="AD3" s="141" t="s">
        <v>15</v>
      </c>
      <c r="AE3" s="141" t="s">
        <v>16</v>
      </c>
      <c r="AG3" s="148" t="s">
        <v>230</v>
      </c>
      <c r="AH3" s="187" t="s">
        <v>110</v>
      </c>
      <c r="AI3" s="187" t="s">
        <v>100</v>
      </c>
      <c r="AJ3" s="187" t="s">
        <v>105</v>
      </c>
      <c r="AK3" s="187" t="s">
        <v>133</v>
      </c>
      <c r="AL3" s="187" t="s">
        <v>135</v>
      </c>
      <c r="AM3" s="187" t="s">
        <v>112</v>
      </c>
      <c r="AN3" s="187" t="s">
        <v>132</v>
      </c>
      <c r="AO3" s="187" t="s">
        <v>101</v>
      </c>
      <c r="AP3" s="187" t="s">
        <v>104</v>
      </c>
      <c r="AQ3" s="187" t="s">
        <v>108</v>
      </c>
      <c r="AR3" s="187" t="s">
        <v>115</v>
      </c>
      <c r="AS3" s="187" t="s">
        <v>102</v>
      </c>
      <c r="AT3" s="187" t="s">
        <v>117</v>
      </c>
      <c r="AU3" s="187" t="s">
        <v>120</v>
      </c>
      <c r="AV3" s="187" t="s">
        <v>119</v>
      </c>
      <c r="AW3" s="187" t="s">
        <v>113</v>
      </c>
      <c r="AX3" s="187" t="s">
        <v>106</v>
      </c>
      <c r="AY3" s="187" t="s">
        <v>116</v>
      </c>
      <c r="AZ3" s="187" t="s">
        <v>109</v>
      </c>
      <c r="BA3" s="187" t="s">
        <v>103</v>
      </c>
      <c r="BB3" s="187" t="s">
        <v>137</v>
      </c>
      <c r="BC3" s="187" t="s">
        <v>114</v>
      </c>
      <c r="BD3" s="187" t="s">
        <v>136</v>
      </c>
      <c r="BE3" s="187" t="s">
        <v>134</v>
      </c>
    </row>
    <row r="4" spans="1:57">
      <c r="A4" s="152" t="s">
        <v>34</v>
      </c>
      <c r="B4" s="165">
        <v>150</v>
      </c>
      <c r="C4" s="165">
        <v>125</v>
      </c>
      <c r="E4" s="175" t="s">
        <v>210</v>
      </c>
      <c r="F4" s="180">
        <v>2800000</v>
      </c>
      <c r="G4" s="180">
        <v>1000000</v>
      </c>
      <c r="H4" s="180">
        <v>180000</v>
      </c>
      <c r="I4" s="180">
        <v>20000</v>
      </c>
      <c r="J4" s="180">
        <v>8000</v>
      </c>
      <c r="K4" s="180">
        <v>2000</v>
      </c>
      <c r="L4" s="180">
        <v>400</v>
      </c>
      <c r="O4" s="176" t="s">
        <v>386</v>
      </c>
      <c r="P4" s="181">
        <v>8000000</v>
      </c>
      <c r="Q4" s="181">
        <v>4000000</v>
      </c>
      <c r="R4" s="181">
        <v>600000</v>
      </c>
      <c r="S4" s="181">
        <v>400000</v>
      </c>
      <c r="T4" s="181">
        <v>12000</v>
      </c>
      <c r="U4" s="181">
        <v>6000</v>
      </c>
      <c r="V4" s="181">
        <v>3000</v>
      </c>
      <c r="X4" s="150" t="s">
        <v>32</v>
      </c>
      <c r="Y4" s="161">
        <v>4000</v>
      </c>
      <c r="Z4" s="161">
        <v>0</v>
      </c>
      <c r="AA4" s="161">
        <v>0</v>
      </c>
      <c r="AB4" s="161">
        <v>0</v>
      </c>
      <c r="AC4" s="161">
        <v>0</v>
      </c>
      <c r="AD4" s="161">
        <v>0</v>
      </c>
      <c r="AE4" s="161">
        <v>0</v>
      </c>
      <c r="AG4" s="148" t="s">
        <v>351</v>
      </c>
      <c r="AH4" s="187" t="s">
        <v>34</v>
      </c>
      <c r="AI4" s="187" t="s">
        <v>32</v>
      </c>
      <c r="AJ4" s="187" t="s">
        <v>35</v>
      </c>
      <c r="AK4" s="187" t="s">
        <v>35</v>
      </c>
      <c r="AL4" s="187" t="s">
        <v>33</v>
      </c>
      <c r="AM4" s="187" t="s">
        <v>32</v>
      </c>
      <c r="AN4" s="187" t="s">
        <v>33</v>
      </c>
      <c r="AO4" s="187" t="s">
        <v>35</v>
      </c>
      <c r="AP4" s="187" t="s">
        <v>34</v>
      </c>
      <c r="AQ4" s="187" t="s">
        <v>32</v>
      </c>
      <c r="AR4" s="187" t="s">
        <v>32</v>
      </c>
      <c r="AS4" s="187" t="s">
        <v>34</v>
      </c>
      <c r="AT4" s="187" t="s">
        <v>34</v>
      </c>
      <c r="AU4" s="187" t="s">
        <v>33</v>
      </c>
      <c r="AV4" s="187" t="s">
        <v>33</v>
      </c>
      <c r="AW4" s="187" t="s">
        <v>32</v>
      </c>
      <c r="AX4" s="187" t="s">
        <v>33</v>
      </c>
      <c r="AY4" s="187" t="s">
        <v>35</v>
      </c>
      <c r="AZ4" s="187" t="s">
        <v>34</v>
      </c>
      <c r="BA4" s="187" t="s">
        <v>35</v>
      </c>
      <c r="BB4" s="187" t="s">
        <v>32</v>
      </c>
      <c r="BC4" s="187" t="s">
        <v>35</v>
      </c>
      <c r="BD4" s="187" t="s">
        <v>35</v>
      </c>
      <c r="BE4" s="187" t="s">
        <v>33</v>
      </c>
    </row>
    <row r="5" spans="1:57" ht="15" thickBot="1">
      <c r="X5" s="151" t="s">
        <v>33</v>
      </c>
      <c r="Y5" s="163">
        <v>1000</v>
      </c>
      <c r="Z5" s="163">
        <v>600</v>
      </c>
      <c r="AA5" s="163">
        <v>0</v>
      </c>
      <c r="AB5" s="163">
        <v>0</v>
      </c>
      <c r="AC5" s="163">
        <v>0</v>
      </c>
      <c r="AD5" s="163">
        <v>0</v>
      </c>
      <c r="AE5" s="163">
        <v>0</v>
      </c>
      <c r="AG5" s="148" t="s">
        <v>394</v>
      </c>
      <c r="AH5" s="187">
        <v>1800</v>
      </c>
      <c r="AI5" s="187">
        <v>600</v>
      </c>
      <c r="AJ5" s="187">
        <v>8400</v>
      </c>
      <c r="AK5" s="187">
        <v>7200</v>
      </c>
      <c r="AL5" s="187">
        <v>900</v>
      </c>
      <c r="AM5" s="187">
        <v>200</v>
      </c>
      <c r="AN5" s="187">
        <v>150</v>
      </c>
      <c r="AO5" s="187">
        <v>6000</v>
      </c>
      <c r="AP5" s="187">
        <v>1200</v>
      </c>
      <c r="AQ5" s="187">
        <v>400</v>
      </c>
      <c r="AR5" s="187">
        <v>300</v>
      </c>
      <c r="AS5" s="187">
        <v>2400</v>
      </c>
      <c r="AT5" s="187">
        <v>600</v>
      </c>
      <c r="AU5" s="187">
        <v>750</v>
      </c>
      <c r="AV5" s="187">
        <v>300</v>
      </c>
      <c r="AW5" s="187">
        <v>500</v>
      </c>
      <c r="AX5" s="187">
        <v>600</v>
      </c>
      <c r="AY5" s="187">
        <v>4800</v>
      </c>
      <c r="AZ5" s="187">
        <v>3000</v>
      </c>
      <c r="BA5" s="187">
        <v>3600</v>
      </c>
      <c r="BB5" s="187">
        <v>100</v>
      </c>
      <c r="BC5" s="187">
        <v>2400</v>
      </c>
      <c r="BD5" s="187">
        <v>1200</v>
      </c>
      <c r="BE5" s="187">
        <v>450</v>
      </c>
    </row>
    <row r="6" spans="1:57" ht="15" thickBot="1">
      <c r="A6" s="171" t="s">
        <v>8</v>
      </c>
      <c r="B6" s="141" t="s">
        <v>11</v>
      </c>
      <c r="C6" s="141" t="s">
        <v>13</v>
      </c>
      <c r="E6" s="189" t="s">
        <v>381</v>
      </c>
      <c r="O6" s="189" t="s">
        <v>381</v>
      </c>
      <c r="X6" s="152" t="s">
        <v>34</v>
      </c>
      <c r="Y6" s="165">
        <v>0</v>
      </c>
      <c r="Z6" s="165">
        <v>150</v>
      </c>
      <c r="AA6" s="165">
        <v>0</v>
      </c>
      <c r="AB6" s="165">
        <v>125</v>
      </c>
      <c r="AC6" s="165">
        <v>0</v>
      </c>
      <c r="AD6" s="165">
        <v>0</v>
      </c>
      <c r="AE6" s="165">
        <v>0</v>
      </c>
    </row>
    <row r="7" spans="1:57">
      <c r="A7" s="176" t="s">
        <v>25</v>
      </c>
      <c r="B7" s="181">
        <v>4000000</v>
      </c>
      <c r="C7" s="181">
        <v>400000</v>
      </c>
      <c r="E7" s="136" t="s">
        <v>219</v>
      </c>
      <c r="F7" s="136" t="s">
        <v>382</v>
      </c>
      <c r="O7" s="136" t="s">
        <v>219</v>
      </c>
      <c r="P7" s="136" t="s">
        <v>382</v>
      </c>
      <c r="Q7" s="136" t="s">
        <v>388</v>
      </c>
      <c r="X7" s="153" t="s">
        <v>35</v>
      </c>
      <c r="Y7" s="167">
        <v>0</v>
      </c>
      <c r="Z7" s="167">
        <v>0</v>
      </c>
      <c r="AA7" s="167">
        <v>50</v>
      </c>
      <c r="AB7" s="167">
        <v>100</v>
      </c>
      <c r="AC7" s="167">
        <v>0</v>
      </c>
      <c r="AD7" s="167">
        <v>0</v>
      </c>
      <c r="AE7" s="167">
        <v>0</v>
      </c>
      <c r="AG7" s="269" t="s">
        <v>370</v>
      </c>
    </row>
    <row r="8" spans="1:57">
      <c r="E8" s="190" vm="2976">
        <v>45230</v>
      </c>
      <c r="F8" s="137">
        <f>SUMPRODUCT(F$4:L$4,_xlfn.XLOOKUP($E8,'Add-In Output 整理'!$A$2:$A$422,'Add-In Output 整理'!$B$2:$H$422))</f>
        <v>59178400</v>
      </c>
      <c r="O8" s="190" vm="2949">
        <v>45257</v>
      </c>
      <c r="P8" s="137">
        <f>SUMPRODUCT(P$4:V$4,_xlfn.XLOOKUP($O8,'Add-In Output 整理'!$A$2:$A$422,'Add-In Output 整理'!$B$2:$H$422))</f>
        <v>331532000</v>
      </c>
      <c r="Q8" s="137">
        <f>P8-MIN(P9:P$216)</f>
        <v>19279000</v>
      </c>
      <c r="AG8" s="198" t="s">
        <v>209</v>
      </c>
      <c r="AH8" s="187" t="s">
        <v>110</v>
      </c>
      <c r="AI8" s="187" t="s">
        <v>100</v>
      </c>
      <c r="AJ8" s="187" t="s">
        <v>105</v>
      </c>
      <c r="AK8" s="187" t="s">
        <v>133</v>
      </c>
      <c r="AL8" s="187" t="s">
        <v>135</v>
      </c>
      <c r="AM8" s="187" t="s">
        <v>112</v>
      </c>
      <c r="AN8" s="187" t="s">
        <v>132</v>
      </c>
      <c r="AO8" s="187" t="s">
        <v>101</v>
      </c>
      <c r="AP8" s="187" t="s">
        <v>104</v>
      </c>
      <c r="AQ8" s="187" t="s">
        <v>108</v>
      </c>
      <c r="AR8" s="187" t="s">
        <v>115</v>
      </c>
      <c r="AS8" s="187" t="s">
        <v>102</v>
      </c>
      <c r="AT8" s="187" t="s">
        <v>117</v>
      </c>
      <c r="AU8" s="187" t="s">
        <v>120</v>
      </c>
      <c r="AV8" s="187" t="s">
        <v>119</v>
      </c>
      <c r="AW8" s="187" t="s">
        <v>113</v>
      </c>
      <c r="AX8" s="187" t="s">
        <v>106</v>
      </c>
      <c r="AY8" s="187" t="s">
        <v>116</v>
      </c>
      <c r="AZ8" s="187" t="s">
        <v>109</v>
      </c>
      <c r="BA8" s="187" t="s">
        <v>103</v>
      </c>
      <c r="BB8" s="187" t="s">
        <v>137</v>
      </c>
      <c r="BC8" s="187" t="s">
        <v>114</v>
      </c>
      <c r="BD8" s="187" t="s">
        <v>136</v>
      </c>
      <c r="BE8" s="187" t="s">
        <v>134</v>
      </c>
    </row>
    <row r="9" spans="1:57" ht="16.5" thickBot="1">
      <c r="E9" s="190" vm="2977">
        <v>45229</v>
      </c>
      <c r="F9" s="137">
        <f>SUMPRODUCT(F$4:L$4,_xlfn.XLOOKUP($E9,'Add-In Output 整理'!$A$2:$A$422,'Add-In Output 整理'!$B$2:$H$422))</f>
        <v>58815200</v>
      </c>
      <c r="O9" s="190" vm="2950">
        <v>45256</v>
      </c>
      <c r="P9" s="137">
        <f>SUMPRODUCT(P$4:V$4,_xlfn.XLOOKUP($O9,'Add-In Output 整理'!$A$2:$A$422,'Add-In Output 整理'!$B$2:$H$422))</f>
        <v>333258000</v>
      </c>
      <c r="Q9" s="137">
        <f>P9-MIN(P10:P$216)</f>
        <v>21005000</v>
      </c>
      <c r="Y9" s="137" t="s">
        <v>223</v>
      </c>
      <c r="AG9" s="199">
        <v>101</v>
      </c>
      <c r="AH9" s="137">
        <f>_xlfn.XLOOKUP(AH$4,Case!$I$255:$L$255,Case!$I259:$L259)</f>
        <v>0</v>
      </c>
      <c r="AI9" s="137">
        <f>_xlfn.XLOOKUP(AI$4,Case!$I$255:$L$255,Case!$I259:$L259)</f>
        <v>0</v>
      </c>
      <c r="AJ9" s="137">
        <f>_xlfn.XLOOKUP(AJ$4,Case!$I$255:$L$255,Case!$I259:$L259)</f>
        <v>4</v>
      </c>
      <c r="AK9" s="137">
        <f>_xlfn.XLOOKUP(AK$4,Case!$I$255:$L$255,Case!$I259:$L259)</f>
        <v>4</v>
      </c>
      <c r="AL9" s="137">
        <f>_xlfn.XLOOKUP(AL$4,Case!$I$255:$L$255,Case!$I259:$L259)</f>
        <v>4</v>
      </c>
      <c r="AM9" s="137">
        <f>_xlfn.XLOOKUP(AM$4,Case!$I$255:$L$255,Case!$I259:$L259)</f>
        <v>0</v>
      </c>
      <c r="AN9" s="137">
        <f>_xlfn.XLOOKUP(AN$4,Case!$I$255:$L$255,Case!$I259:$L259)</f>
        <v>4</v>
      </c>
      <c r="AO9" s="137">
        <f>_xlfn.XLOOKUP(AO$4,Case!$I$255:$L$255,Case!$I259:$L259)</f>
        <v>4</v>
      </c>
      <c r="AP9" s="137">
        <f>_xlfn.XLOOKUP(AP$4,Case!$I$255:$L$255,Case!$I259:$L259)</f>
        <v>0</v>
      </c>
      <c r="AQ9" s="137">
        <f>_xlfn.XLOOKUP(AQ$4,Case!$I$255:$L$255,Case!$I259:$L259)</f>
        <v>0</v>
      </c>
      <c r="AR9" s="137">
        <f>_xlfn.XLOOKUP(AR$4,Case!$I$255:$L$255,Case!$I259:$L259)</f>
        <v>0</v>
      </c>
      <c r="AS9" s="137">
        <f>_xlfn.XLOOKUP(AS$4,Case!$I$255:$L$255,Case!$I259:$L259)</f>
        <v>0</v>
      </c>
      <c r="AT9" s="137">
        <f>_xlfn.XLOOKUP(AT$4,Case!$I$255:$L$255,Case!$I259:$L259)</f>
        <v>0</v>
      </c>
      <c r="AU9" s="137">
        <f>_xlfn.XLOOKUP(AU$4,Case!$I$255:$L$255,Case!$I259:$L259)</f>
        <v>4</v>
      </c>
      <c r="AV9" s="137">
        <f>_xlfn.XLOOKUP(AV$4,Case!$I$255:$L$255,Case!$I259:$L259)</f>
        <v>4</v>
      </c>
      <c r="AW9" s="137">
        <f>_xlfn.XLOOKUP(AW$4,Case!$I$255:$L$255,Case!$I259:$L259)</f>
        <v>0</v>
      </c>
      <c r="AX9" s="137">
        <f>_xlfn.XLOOKUP(AX$4,Case!$I$255:$L$255,Case!$I259:$L259)</f>
        <v>4</v>
      </c>
      <c r="AY9" s="137">
        <f>_xlfn.XLOOKUP(AY$4,Case!$I$255:$L$255,Case!$I259:$L259)</f>
        <v>4</v>
      </c>
      <c r="AZ9" s="137">
        <f>_xlfn.XLOOKUP(AZ$4,Case!$I$255:$L$255,Case!$I259:$L259)</f>
        <v>0</v>
      </c>
      <c r="BA9" s="137">
        <f>_xlfn.XLOOKUP(BA$4,Case!$I$255:$L$255,Case!$I259:$L259)</f>
        <v>4</v>
      </c>
      <c r="BB9" s="137">
        <f>_xlfn.XLOOKUP(BB$4,Case!$I$255:$L$255,Case!$I259:$L259)</f>
        <v>0</v>
      </c>
      <c r="BC9" s="137">
        <f>_xlfn.XLOOKUP(BC$4,Case!$I$255:$L$255,Case!$I259:$L259)</f>
        <v>4</v>
      </c>
      <c r="BD9" s="137">
        <f>_xlfn.XLOOKUP(BD$4,Case!$I$255:$L$255,Case!$I259:$L259)</f>
        <v>4</v>
      </c>
      <c r="BE9" s="137">
        <f>_xlfn.XLOOKUP(BE$4,Case!$I$255:$L$255,Case!$I259:$L259)</f>
        <v>4</v>
      </c>
    </row>
    <row r="10" spans="1:57" ht="16.5" thickBot="1">
      <c r="E10" s="190" vm="2978">
        <v>45228</v>
      </c>
      <c r="F10" s="137">
        <f>SUMPRODUCT(F$4:L$4,_xlfn.XLOOKUP($E10,'Add-In Output 整理'!$A$2:$A$422,'Add-In Output 整理'!$B$2:$H$422))</f>
        <v>59780000</v>
      </c>
      <c r="O10" s="190" vm="2951">
        <v>45255</v>
      </c>
      <c r="P10" s="137">
        <f>SUMPRODUCT(P$4:V$4,_xlfn.XLOOKUP($O10,'Add-In Output 整理'!$A$2:$A$422,'Add-In Output 整理'!$B$2:$H$422))</f>
        <v>333387000</v>
      </c>
      <c r="Q10" s="137">
        <f>P10-MIN(P11:P$216)</f>
        <v>21134000</v>
      </c>
      <c r="X10" s="191" t="s">
        <v>219</v>
      </c>
      <c r="Y10" s="140" t="s">
        <v>10</v>
      </c>
      <c r="Z10" s="141" t="s">
        <v>11</v>
      </c>
      <c r="AA10" s="141" t="s">
        <v>12</v>
      </c>
      <c r="AB10" s="141" t="s">
        <v>13</v>
      </c>
      <c r="AC10" s="141" t="s">
        <v>14</v>
      </c>
      <c r="AD10" s="141" t="s">
        <v>15</v>
      </c>
      <c r="AE10" s="141" t="s">
        <v>16</v>
      </c>
      <c r="AG10" s="199">
        <f t="shared" ref="AG10:AG28" si="0">AG9+1</f>
        <v>102</v>
      </c>
      <c r="AH10" s="137">
        <f>_xlfn.XLOOKUP(AH$4,Case!$I$255:$L$255,Case!$I260:$L260)</f>
        <v>4</v>
      </c>
      <c r="AI10" s="137">
        <f>_xlfn.XLOOKUP(AI$4,Case!$I$255:$L$255,Case!$I260:$L260)</f>
        <v>4</v>
      </c>
      <c r="AJ10" s="137">
        <f>_xlfn.XLOOKUP(AJ$4,Case!$I$255:$L$255,Case!$I260:$L260)</f>
        <v>3</v>
      </c>
      <c r="AK10" s="137">
        <f>_xlfn.XLOOKUP(AK$4,Case!$I$255:$L$255,Case!$I260:$L260)</f>
        <v>3</v>
      </c>
      <c r="AL10" s="137">
        <f>_xlfn.XLOOKUP(AL$4,Case!$I$255:$L$255,Case!$I260:$L260)</f>
        <v>0</v>
      </c>
      <c r="AM10" s="137">
        <f>_xlfn.XLOOKUP(AM$4,Case!$I$255:$L$255,Case!$I260:$L260)</f>
        <v>4</v>
      </c>
      <c r="AN10" s="137">
        <f>_xlfn.XLOOKUP(AN$4,Case!$I$255:$L$255,Case!$I260:$L260)</f>
        <v>0</v>
      </c>
      <c r="AO10" s="137">
        <f>_xlfn.XLOOKUP(AO$4,Case!$I$255:$L$255,Case!$I260:$L260)</f>
        <v>3</v>
      </c>
      <c r="AP10" s="137">
        <f>_xlfn.XLOOKUP(AP$4,Case!$I$255:$L$255,Case!$I260:$L260)</f>
        <v>4</v>
      </c>
      <c r="AQ10" s="137">
        <f>_xlfn.XLOOKUP(AQ$4,Case!$I$255:$L$255,Case!$I260:$L260)</f>
        <v>4</v>
      </c>
      <c r="AR10" s="137">
        <f>_xlfn.XLOOKUP(AR$4,Case!$I$255:$L$255,Case!$I260:$L260)</f>
        <v>4</v>
      </c>
      <c r="AS10" s="137">
        <f>_xlfn.XLOOKUP(AS$4,Case!$I$255:$L$255,Case!$I260:$L260)</f>
        <v>4</v>
      </c>
      <c r="AT10" s="137">
        <f>_xlfn.XLOOKUP(AT$4,Case!$I$255:$L$255,Case!$I260:$L260)</f>
        <v>4</v>
      </c>
      <c r="AU10" s="137">
        <f>_xlfn.XLOOKUP(AU$4,Case!$I$255:$L$255,Case!$I260:$L260)</f>
        <v>0</v>
      </c>
      <c r="AV10" s="137">
        <f>_xlfn.XLOOKUP(AV$4,Case!$I$255:$L$255,Case!$I260:$L260)</f>
        <v>0</v>
      </c>
      <c r="AW10" s="137">
        <f>_xlfn.XLOOKUP(AW$4,Case!$I$255:$L$255,Case!$I260:$L260)</f>
        <v>4</v>
      </c>
      <c r="AX10" s="137">
        <f>_xlfn.XLOOKUP(AX$4,Case!$I$255:$L$255,Case!$I260:$L260)</f>
        <v>0</v>
      </c>
      <c r="AY10" s="137">
        <f>_xlfn.XLOOKUP(AY$4,Case!$I$255:$L$255,Case!$I260:$L260)</f>
        <v>3</v>
      </c>
      <c r="AZ10" s="137">
        <f>_xlfn.XLOOKUP(AZ$4,Case!$I$255:$L$255,Case!$I260:$L260)</f>
        <v>4</v>
      </c>
      <c r="BA10" s="137">
        <f>_xlfn.XLOOKUP(BA$4,Case!$I$255:$L$255,Case!$I260:$L260)</f>
        <v>3</v>
      </c>
      <c r="BB10" s="137">
        <f>_xlfn.XLOOKUP(BB$4,Case!$I$255:$L$255,Case!$I260:$L260)</f>
        <v>4</v>
      </c>
      <c r="BC10" s="137">
        <f>_xlfn.XLOOKUP(BC$4,Case!$I$255:$L$255,Case!$I260:$L260)</f>
        <v>3</v>
      </c>
      <c r="BD10" s="137">
        <f>_xlfn.XLOOKUP(BD$4,Case!$I$255:$L$255,Case!$I260:$L260)</f>
        <v>3</v>
      </c>
      <c r="BE10" s="137">
        <f>_xlfn.XLOOKUP(BE$4,Case!$I$255:$L$255,Case!$I260:$L260)</f>
        <v>0</v>
      </c>
    </row>
    <row r="11" spans="1:57" ht="15.75">
      <c r="E11" s="190" vm="2979">
        <v>45227</v>
      </c>
      <c r="F11" s="137">
        <f>SUMPRODUCT(F$4:L$4,_xlfn.XLOOKUP($E11,'Add-In Output 整理'!$A$2:$A$422,'Add-In Output 整理'!$B$2:$H$422))</f>
        <v>58167200</v>
      </c>
      <c r="O11" s="190" vm="2952">
        <v>45254</v>
      </c>
      <c r="P11" s="137">
        <f>SUMPRODUCT(P$4:V$4,_xlfn.XLOOKUP($O11,'Add-In Output 整理'!$A$2:$A$422,'Add-In Output 整理'!$B$2:$H$422))</f>
        <v>339719000</v>
      </c>
      <c r="Q11" s="137">
        <f>P11-MIN(P12:P$216)</f>
        <v>27466000</v>
      </c>
      <c r="X11" s="190" vm="2975">
        <v>45231</v>
      </c>
      <c r="Y11" s="137">
        <v>4.3899999999999997</v>
      </c>
      <c r="Z11" s="137">
        <v>10.47</v>
      </c>
      <c r="AA11" s="137">
        <v>61.89</v>
      </c>
      <c r="AB11" s="137">
        <v>498.8</v>
      </c>
      <c r="AC11" s="137">
        <v>1248</v>
      </c>
      <c r="AD11" s="137">
        <v>1992</v>
      </c>
      <c r="AE11" s="137">
        <v>4966</v>
      </c>
      <c r="AG11" s="199">
        <f t="shared" si="0"/>
        <v>103</v>
      </c>
      <c r="AH11" s="137">
        <f>_xlfn.XLOOKUP(AH$4,Case!$I$255:$L$255,Case!$I261:$L261)</f>
        <v>2</v>
      </c>
      <c r="AI11" s="137">
        <f>_xlfn.XLOOKUP(AI$4,Case!$I$255:$L$255,Case!$I261:$L261)</f>
        <v>5</v>
      </c>
      <c r="AJ11" s="137">
        <f>_xlfn.XLOOKUP(AJ$4,Case!$I$255:$L$255,Case!$I261:$L261)</f>
        <v>0</v>
      </c>
      <c r="AK11" s="137">
        <f>_xlfn.XLOOKUP(AK$4,Case!$I$255:$L$255,Case!$I261:$L261)</f>
        <v>0</v>
      </c>
      <c r="AL11" s="137">
        <f>_xlfn.XLOOKUP(AL$4,Case!$I$255:$L$255,Case!$I261:$L261)</f>
        <v>1</v>
      </c>
      <c r="AM11" s="137">
        <f>_xlfn.XLOOKUP(AM$4,Case!$I$255:$L$255,Case!$I261:$L261)</f>
        <v>5</v>
      </c>
      <c r="AN11" s="137">
        <f>_xlfn.XLOOKUP(AN$4,Case!$I$255:$L$255,Case!$I261:$L261)</f>
        <v>1</v>
      </c>
      <c r="AO11" s="137">
        <f>_xlfn.XLOOKUP(AO$4,Case!$I$255:$L$255,Case!$I261:$L261)</f>
        <v>0</v>
      </c>
      <c r="AP11" s="137">
        <f>_xlfn.XLOOKUP(AP$4,Case!$I$255:$L$255,Case!$I261:$L261)</f>
        <v>2</v>
      </c>
      <c r="AQ11" s="137">
        <f>_xlfn.XLOOKUP(AQ$4,Case!$I$255:$L$255,Case!$I261:$L261)</f>
        <v>5</v>
      </c>
      <c r="AR11" s="137">
        <f>_xlfn.XLOOKUP(AR$4,Case!$I$255:$L$255,Case!$I261:$L261)</f>
        <v>5</v>
      </c>
      <c r="AS11" s="137">
        <f>_xlfn.XLOOKUP(AS$4,Case!$I$255:$L$255,Case!$I261:$L261)</f>
        <v>2</v>
      </c>
      <c r="AT11" s="137">
        <f>_xlfn.XLOOKUP(AT$4,Case!$I$255:$L$255,Case!$I261:$L261)</f>
        <v>2</v>
      </c>
      <c r="AU11" s="137">
        <f>_xlfn.XLOOKUP(AU$4,Case!$I$255:$L$255,Case!$I261:$L261)</f>
        <v>1</v>
      </c>
      <c r="AV11" s="137">
        <f>_xlfn.XLOOKUP(AV$4,Case!$I$255:$L$255,Case!$I261:$L261)</f>
        <v>1</v>
      </c>
      <c r="AW11" s="137">
        <f>_xlfn.XLOOKUP(AW$4,Case!$I$255:$L$255,Case!$I261:$L261)</f>
        <v>5</v>
      </c>
      <c r="AX11" s="137">
        <f>_xlfn.XLOOKUP(AX$4,Case!$I$255:$L$255,Case!$I261:$L261)</f>
        <v>1</v>
      </c>
      <c r="AY11" s="137">
        <f>_xlfn.XLOOKUP(AY$4,Case!$I$255:$L$255,Case!$I261:$L261)</f>
        <v>0</v>
      </c>
      <c r="AZ11" s="137">
        <f>_xlfn.XLOOKUP(AZ$4,Case!$I$255:$L$255,Case!$I261:$L261)</f>
        <v>2</v>
      </c>
      <c r="BA11" s="137">
        <f>_xlfn.XLOOKUP(BA$4,Case!$I$255:$L$255,Case!$I261:$L261)</f>
        <v>0</v>
      </c>
      <c r="BB11" s="137">
        <f>_xlfn.XLOOKUP(BB$4,Case!$I$255:$L$255,Case!$I261:$L261)</f>
        <v>5</v>
      </c>
      <c r="BC11" s="137">
        <f>_xlfn.XLOOKUP(BC$4,Case!$I$255:$L$255,Case!$I261:$L261)</f>
        <v>0</v>
      </c>
      <c r="BD11" s="137">
        <f>_xlfn.XLOOKUP(BD$4,Case!$I$255:$L$255,Case!$I261:$L261)</f>
        <v>0</v>
      </c>
      <c r="BE11" s="137">
        <f>_xlfn.XLOOKUP(BE$4,Case!$I$255:$L$255,Case!$I261:$L261)</f>
        <v>1</v>
      </c>
    </row>
    <row r="12" spans="1:57" ht="15.75">
      <c r="E12" s="190" vm="2980">
        <v>45226</v>
      </c>
      <c r="F12" s="137">
        <f>SUMPRODUCT(F$4:L$4,_xlfn.XLOOKUP($E12,'Add-In Output 整理'!$A$2:$A$422,'Add-In Output 整理'!$B$2:$H$422))</f>
        <v>57553600</v>
      </c>
      <c r="O12" s="190" vm="2953">
        <v>45253</v>
      </c>
      <c r="P12" s="137">
        <f>SUMPRODUCT(P$4:V$4,_xlfn.XLOOKUP($O12,'Add-In Output 整理'!$A$2:$A$422,'Add-In Output 整理'!$B$2:$H$422))</f>
        <v>345401000</v>
      </c>
      <c r="Q12" s="137">
        <f>P12-MIN(P13:P$216)</f>
        <v>33148000</v>
      </c>
      <c r="AG12" s="199">
        <f t="shared" si="0"/>
        <v>104</v>
      </c>
      <c r="AH12" s="137">
        <f>_xlfn.XLOOKUP(AH$4,Case!$I$255:$L$255,Case!$I262:$L262)</f>
        <v>5</v>
      </c>
      <c r="AI12" s="137">
        <f>_xlfn.XLOOKUP(AI$4,Case!$I$255:$L$255,Case!$I262:$L262)</f>
        <v>2</v>
      </c>
      <c r="AJ12" s="137">
        <f>_xlfn.XLOOKUP(AJ$4,Case!$I$255:$L$255,Case!$I262:$L262)</f>
        <v>2</v>
      </c>
      <c r="AK12" s="137">
        <f>_xlfn.XLOOKUP(AK$4,Case!$I$255:$L$255,Case!$I262:$L262)</f>
        <v>2</v>
      </c>
      <c r="AL12" s="137">
        <f>_xlfn.XLOOKUP(AL$4,Case!$I$255:$L$255,Case!$I262:$L262)</f>
        <v>4</v>
      </c>
      <c r="AM12" s="137">
        <f>_xlfn.XLOOKUP(AM$4,Case!$I$255:$L$255,Case!$I262:$L262)</f>
        <v>2</v>
      </c>
      <c r="AN12" s="137">
        <f>_xlfn.XLOOKUP(AN$4,Case!$I$255:$L$255,Case!$I262:$L262)</f>
        <v>4</v>
      </c>
      <c r="AO12" s="137">
        <f>_xlfn.XLOOKUP(AO$4,Case!$I$255:$L$255,Case!$I262:$L262)</f>
        <v>2</v>
      </c>
      <c r="AP12" s="137">
        <f>_xlfn.XLOOKUP(AP$4,Case!$I$255:$L$255,Case!$I262:$L262)</f>
        <v>5</v>
      </c>
      <c r="AQ12" s="137">
        <f>_xlfn.XLOOKUP(AQ$4,Case!$I$255:$L$255,Case!$I262:$L262)</f>
        <v>2</v>
      </c>
      <c r="AR12" s="137">
        <f>_xlfn.XLOOKUP(AR$4,Case!$I$255:$L$255,Case!$I262:$L262)</f>
        <v>2</v>
      </c>
      <c r="AS12" s="137">
        <f>_xlfn.XLOOKUP(AS$4,Case!$I$255:$L$255,Case!$I262:$L262)</f>
        <v>5</v>
      </c>
      <c r="AT12" s="137">
        <f>_xlfn.XLOOKUP(AT$4,Case!$I$255:$L$255,Case!$I262:$L262)</f>
        <v>5</v>
      </c>
      <c r="AU12" s="137">
        <f>_xlfn.XLOOKUP(AU$4,Case!$I$255:$L$255,Case!$I262:$L262)</f>
        <v>4</v>
      </c>
      <c r="AV12" s="137">
        <f>_xlfn.XLOOKUP(AV$4,Case!$I$255:$L$255,Case!$I262:$L262)</f>
        <v>4</v>
      </c>
      <c r="AW12" s="137">
        <f>_xlfn.XLOOKUP(AW$4,Case!$I$255:$L$255,Case!$I262:$L262)</f>
        <v>2</v>
      </c>
      <c r="AX12" s="137">
        <f>_xlfn.XLOOKUP(AX$4,Case!$I$255:$L$255,Case!$I262:$L262)</f>
        <v>4</v>
      </c>
      <c r="AY12" s="137">
        <f>_xlfn.XLOOKUP(AY$4,Case!$I$255:$L$255,Case!$I262:$L262)</f>
        <v>2</v>
      </c>
      <c r="AZ12" s="137">
        <f>_xlfn.XLOOKUP(AZ$4,Case!$I$255:$L$255,Case!$I262:$L262)</f>
        <v>5</v>
      </c>
      <c r="BA12" s="137">
        <f>_xlfn.XLOOKUP(BA$4,Case!$I$255:$L$255,Case!$I262:$L262)</f>
        <v>2</v>
      </c>
      <c r="BB12" s="137">
        <f>_xlfn.XLOOKUP(BB$4,Case!$I$255:$L$255,Case!$I262:$L262)</f>
        <v>2</v>
      </c>
      <c r="BC12" s="137">
        <f>_xlfn.XLOOKUP(BC$4,Case!$I$255:$L$255,Case!$I262:$L262)</f>
        <v>2</v>
      </c>
      <c r="BD12" s="137">
        <f>_xlfn.XLOOKUP(BD$4,Case!$I$255:$L$255,Case!$I262:$L262)</f>
        <v>2</v>
      </c>
      <c r="BE12" s="137">
        <f>_xlfn.XLOOKUP(BE$4,Case!$I$255:$L$255,Case!$I262:$L262)</f>
        <v>4</v>
      </c>
    </row>
    <row r="13" spans="1:57" ht="16.5" thickBot="1">
      <c r="E13" s="190" vm="2981">
        <v>45225</v>
      </c>
      <c r="F13" s="137">
        <f>SUMPRODUCT(F$4:L$4,_xlfn.XLOOKUP($E13,'Add-In Output 整理'!$A$2:$A$422,'Add-In Output 整理'!$B$2:$H$422))</f>
        <v>57413600</v>
      </c>
      <c r="O13" s="190" vm="2954">
        <v>45252</v>
      </c>
      <c r="P13" s="137">
        <f>SUMPRODUCT(P$4:V$4,_xlfn.XLOOKUP($O13,'Add-In Output 整理'!$A$2:$A$422,'Add-In Output 整理'!$B$2:$H$422))</f>
        <v>333512000</v>
      </c>
      <c r="Q13" s="137">
        <f>P13-MIN(P14:P$216)</f>
        <v>21259000</v>
      </c>
      <c r="X13" s="137" t="s">
        <v>352</v>
      </c>
      <c r="AG13" s="199">
        <f t="shared" si="0"/>
        <v>105</v>
      </c>
      <c r="AH13" s="137">
        <f>_xlfn.XLOOKUP(AH$4,Case!$I$255:$L$255,Case!$I263:$L263)</f>
        <v>4</v>
      </c>
      <c r="AI13" s="137">
        <f>_xlfn.XLOOKUP(AI$4,Case!$I$255:$L$255,Case!$I263:$L263)</f>
        <v>0</v>
      </c>
      <c r="AJ13" s="137">
        <f>_xlfn.XLOOKUP(AJ$4,Case!$I$255:$L$255,Case!$I263:$L263)</f>
        <v>3</v>
      </c>
      <c r="AK13" s="137">
        <f>_xlfn.XLOOKUP(AK$4,Case!$I$255:$L$255,Case!$I263:$L263)</f>
        <v>3</v>
      </c>
      <c r="AL13" s="137">
        <f>_xlfn.XLOOKUP(AL$4,Case!$I$255:$L$255,Case!$I263:$L263)</f>
        <v>5</v>
      </c>
      <c r="AM13" s="137">
        <f>_xlfn.XLOOKUP(AM$4,Case!$I$255:$L$255,Case!$I263:$L263)</f>
        <v>0</v>
      </c>
      <c r="AN13" s="137">
        <f>_xlfn.XLOOKUP(AN$4,Case!$I$255:$L$255,Case!$I263:$L263)</f>
        <v>5</v>
      </c>
      <c r="AO13" s="137">
        <f>_xlfn.XLOOKUP(AO$4,Case!$I$255:$L$255,Case!$I263:$L263)</f>
        <v>3</v>
      </c>
      <c r="AP13" s="137">
        <f>_xlfn.XLOOKUP(AP$4,Case!$I$255:$L$255,Case!$I263:$L263)</f>
        <v>4</v>
      </c>
      <c r="AQ13" s="137">
        <f>_xlfn.XLOOKUP(AQ$4,Case!$I$255:$L$255,Case!$I263:$L263)</f>
        <v>0</v>
      </c>
      <c r="AR13" s="137">
        <f>_xlfn.XLOOKUP(AR$4,Case!$I$255:$L$255,Case!$I263:$L263)</f>
        <v>0</v>
      </c>
      <c r="AS13" s="137">
        <f>_xlfn.XLOOKUP(AS$4,Case!$I$255:$L$255,Case!$I263:$L263)</f>
        <v>4</v>
      </c>
      <c r="AT13" s="137">
        <f>_xlfn.XLOOKUP(AT$4,Case!$I$255:$L$255,Case!$I263:$L263)</f>
        <v>4</v>
      </c>
      <c r="AU13" s="137">
        <f>_xlfn.XLOOKUP(AU$4,Case!$I$255:$L$255,Case!$I263:$L263)</f>
        <v>5</v>
      </c>
      <c r="AV13" s="137">
        <f>_xlfn.XLOOKUP(AV$4,Case!$I$255:$L$255,Case!$I263:$L263)</f>
        <v>5</v>
      </c>
      <c r="AW13" s="137">
        <f>_xlfn.XLOOKUP(AW$4,Case!$I$255:$L$255,Case!$I263:$L263)</f>
        <v>0</v>
      </c>
      <c r="AX13" s="137">
        <f>_xlfn.XLOOKUP(AX$4,Case!$I$255:$L$255,Case!$I263:$L263)</f>
        <v>5</v>
      </c>
      <c r="AY13" s="137">
        <f>_xlfn.XLOOKUP(AY$4,Case!$I$255:$L$255,Case!$I263:$L263)</f>
        <v>3</v>
      </c>
      <c r="AZ13" s="137">
        <f>_xlfn.XLOOKUP(AZ$4,Case!$I$255:$L$255,Case!$I263:$L263)</f>
        <v>4</v>
      </c>
      <c r="BA13" s="137">
        <f>_xlfn.XLOOKUP(BA$4,Case!$I$255:$L$255,Case!$I263:$L263)</f>
        <v>3</v>
      </c>
      <c r="BB13" s="137">
        <f>_xlfn.XLOOKUP(BB$4,Case!$I$255:$L$255,Case!$I263:$L263)</f>
        <v>0</v>
      </c>
      <c r="BC13" s="137">
        <f>_xlfn.XLOOKUP(BC$4,Case!$I$255:$L$255,Case!$I263:$L263)</f>
        <v>3</v>
      </c>
      <c r="BD13" s="137">
        <f>_xlfn.XLOOKUP(BD$4,Case!$I$255:$L$255,Case!$I263:$L263)</f>
        <v>3</v>
      </c>
      <c r="BE13" s="137">
        <f>_xlfn.XLOOKUP(BE$4,Case!$I$255:$L$255,Case!$I263:$L263)</f>
        <v>5</v>
      </c>
    </row>
    <row r="14" spans="1:57" ht="16.5" thickBot="1">
      <c r="E14" s="190" vm="2982">
        <v>45224</v>
      </c>
      <c r="F14" s="137">
        <f>SUMPRODUCT(F$4:L$4,_xlfn.XLOOKUP($E14,'Add-In Output 整理'!$A$2:$A$422,'Add-In Output 整理'!$B$2:$H$422))</f>
        <v>56873200</v>
      </c>
      <c r="O14" s="190" vm="2955">
        <v>45251</v>
      </c>
      <c r="P14" s="137">
        <f>SUMPRODUCT(P$4:V$4,_xlfn.XLOOKUP($O14,'Add-In Output 整理'!$A$2:$A$422,'Add-In Output 整理'!$B$2:$H$422))</f>
        <v>333886000</v>
      </c>
      <c r="Q14" s="137">
        <f>P14-MIN(P15:P$216)</f>
        <v>21633000</v>
      </c>
      <c r="X14" s="154" t="s">
        <v>351</v>
      </c>
      <c r="Y14" s="137" t="s">
        <v>352</v>
      </c>
      <c r="AG14" s="199">
        <f t="shared" si="0"/>
        <v>106</v>
      </c>
      <c r="AH14" s="137">
        <f>_xlfn.XLOOKUP(AH$4,Case!$I$255:$L$255,Case!$I264:$L264)</f>
        <v>1</v>
      </c>
      <c r="AI14" s="137">
        <f>_xlfn.XLOOKUP(AI$4,Case!$I$255:$L$255,Case!$I264:$L264)</f>
        <v>1</v>
      </c>
      <c r="AJ14" s="137">
        <f>_xlfn.XLOOKUP(AJ$4,Case!$I$255:$L$255,Case!$I264:$L264)</f>
        <v>2</v>
      </c>
      <c r="AK14" s="137">
        <f>_xlfn.XLOOKUP(AK$4,Case!$I$255:$L$255,Case!$I264:$L264)</f>
        <v>2</v>
      </c>
      <c r="AL14" s="137">
        <f>_xlfn.XLOOKUP(AL$4,Case!$I$255:$L$255,Case!$I264:$L264)</f>
        <v>5</v>
      </c>
      <c r="AM14" s="137">
        <f>_xlfn.XLOOKUP(AM$4,Case!$I$255:$L$255,Case!$I264:$L264)</f>
        <v>1</v>
      </c>
      <c r="AN14" s="137">
        <f>_xlfn.XLOOKUP(AN$4,Case!$I$255:$L$255,Case!$I264:$L264)</f>
        <v>5</v>
      </c>
      <c r="AO14" s="137">
        <f>_xlfn.XLOOKUP(AO$4,Case!$I$255:$L$255,Case!$I264:$L264)</f>
        <v>2</v>
      </c>
      <c r="AP14" s="137">
        <f>_xlfn.XLOOKUP(AP$4,Case!$I$255:$L$255,Case!$I264:$L264)</f>
        <v>1</v>
      </c>
      <c r="AQ14" s="137">
        <f>_xlfn.XLOOKUP(AQ$4,Case!$I$255:$L$255,Case!$I264:$L264)</f>
        <v>1</v>
      </c>
      <c r="AR14" s="137">
        <f>_xlfn.XLOOKUP(AR$4,Case!$I$255:$L$255,Case!$I264:$L264)</f>
        <v>1</v>
      </c>
      <c r="AS14" s="137">
        <f>_xlfn.XLOOKUP(AS$4,Case!$I$255:$L$255,Case!$I264:$L264)</f>
        <v>1</v>
      </c>
      <c r="AT14" s="137">
        <f>_xlfn.XLOOKUP(AT$4,Case!$I$255:$L$255,Case!$I264:$L264)</f>
        <v>1</v>
      </c>
      <c r="AU14" s="137">
        <f>_xlfn.XLOOKUP(AU$4,Case!$I$255:$L$255,Case!$I264:$L264)</f>
        <v>5</v>
      </c>
      <c r="AV14" s="137">
        <f>_xlfn.XLOOKUP(AV$4,Case!$I$255:$L$255,Case!$I264:$L264)</f>
        <v>5</v>
      </c>
      <c r="AW14" s="137">
        <f>_xlfn.XLOOKUP(AW$4,Case!$I$255:$L$255,Case!$I264:$L264)</f>
        <v>1</v>
      </c>
      <c r="AX14" s="137">
        <f>_xlfn.XLOOKUP(AX$4,Case!$I$255:$L$255,Case!$I264:$L264)</f>
        <v>5</v>
      </c>
      <c r="AY14" s="137">
        <f>_xlfn.XLOOKUP(AY$4,Case!$I$255:$L$255,Case!$I264:$L264)</f>
        <v>2</v>
      </c>
      <c r="AZ14" s="137">
        <f>_xlfn.XLOOKUP(AZ$4,Case!$I$255:$L$255,Case!$I264:$L264)</f>
        <v>1</v>
      </c>
      <c r="BA14" s="137">
        <f>_xlfn.XLOOKUP(BA$4,Case!$I$255:$L$255,Case!$I264:$L264)</f>
        <v>2</v>
      </c>
      <c r="BB14" s="137">
        <f>_xlfn.XLOOKUP(BB$4,Case!$I$255:$L$255,Case!$I264:$L264)</f>
        <v>1</v>
      </c>
      <c r="BC14" s="137">
        <f>_xlfn.XLOOKUP(BC$4,Case!$I$255:$L$255,Case!$I264:$L264)</f>
        <v>2</v>
      </c>
      <c r="BD14" s="137">
        <f>_xlfn.XLOOKUP(BD$4,Case!$I$255:$L$255,Case!$I264:$L264)</f>
        <v>2</v>
      </c>
      <c r="BE14" s="137">
        <f>_xlfn.XLOOKUP(BE$4,Case!$I$255:$L$255,Case!$I264:$L264)</f>
        <v>5</v>
      </c>
    </row>
    <row r="15" spans="1:57" ht="15.75">
      <c r="E15" s="190" vm="2983">
        <v>45223</v>
      </c>
      <c r="F15" s="137">
        <f>SUMPRODUCT(F$4:L$4,_xlfn.XLOOKUP($E15,'Add-In Output 整理'!$A$2:$A$422,'Add-In Output 整理'!$B$2:$H$422))</f>
        <v>56293400</v>
      </c>
      <c r="O15" s="190" vm="2956">
        <v>45250</v>
      </c>
      <c r="P15" s="137">
        <f>SUMPRODUCT(P$4:V$4,_xlfn.XLOOKUP($O15,'Add-In Output 整理'!$A$2:$A$422,'Add-In Output 整理'!$B$2:$H$422))</f>
        <v>329905000</v>
      </c>
      <c r="Q15" s="137">
        <f>P15-MIN(P16:P$216)</f>
        <v>17652000</v>
      </c>
      <c r="X15" s="150" t="s">
        <v>32</v>
      </c>
      <c r="Y15" s="137">
        <f>SUMPRODUCT(Y4:AE4,$Y$11:$AE$11)</f>
        <v>17560</v>
      </c>
      <c r="AG15" s="199">
        <f t="shared" si="0"/>
        <v>107</v>
      </c>
      <c r="AH15" s="137">
        <f>_xlfn.XLOOKUP(AH$4,Case!$I$255:$L$255,Case!$I265:$L265)</f>
        <v>5</v>
      </c>
      <c r="AI15" s="137">
        <f>_xlfn.XLOOKUP(AI$4,Case!$I$255:$L$255,Case!$I265:$L265)</f>
        <v>3</v>
      </c>
      <c r="AJ15" s="137">
        <f>_xlfn.XLOOKUP(AJ$4,Case!$I$255:$L$255,Case!$I265:$L265)</f>
        <v>2</v>
      </c>
      <c r="AK15" s="137">
        <f>_xlfn.XLOOKUP(AK$4,Case!$I$255:$L$255,Case!$I265:$L265)</f>
        <v>2</v>
      </c>
      <c r="AL15" s="137">
        <f>_xlfn.XLOOKUP(AL$4,Case!$I$255:$L$255,Case!$I265:$L265)</f>
        <v>4</v>
      </c>
      <c r="AM15" s="137">
        <f>_xlfn.XLOOKUP(AM$4,Case!$I$255:$L$255,Case!$I265:$L265)</f>
        <v>3</v>
      </c>
      <c r="AN15" s="137">
        <f>_xlfn.XLOOKUP(AN$4,Case!$I$255:$L$255,Case!$I265:$L265)</f>
        <v>4</v>
      </c>
      <c r="AO15" s="137">
        <f>_xlfn.XLOOKUP(AO$4,Case!$I$255:$L$255,Case!$I265:$L265)</f>
        <v>2</v>
      </c>
      <c r="AP15" s="137">
        <f>_xlfn.XLOOKUP(AP$4,Case!$I$255:$L$255,Case!$I265:$L265)</f>
        <v>5</v>
      </c>
      <c r="AQ15" s="137">
        <f>_xlfn.XLOOKUP(AQ$4,Case!$I$255:$L$255,Case!$I265:$L265)</f>
        <v>3</v>
      </c>
      <c r="AR15" s="137">
        <f>_xlfn.XLOOKUP(AR$4,Case!$I$255:$L$255,Case!$I265:$L265)</f>
        <v>3</v>
      </c>
      <c r="AS15" s="137">
        <f>_xlfn.XLOOKUP(AS$4,Case!$I$255:$L$255,Case!$I265:$L265)</f>
        <v>5</v>
      </c>
      <c r="AT15" s="137">
        <f>_xlfn.XLOOKUP(AT$4,Case!$I$255:$L$255,Case!$I265:$L265)</f>
        <v>5</v>
      </c>
      <c r="AU15" s="137">
        <f>_xlfn.XLOOKUP(AU$4,Case!$I$255:$L$255,Case!$I265:$L265)</f>
        <v>4</v>
      </c>
      <c r="AV15" s="137">
        <f>_xlfn.XLOOKUP(AV$4,Case!$I$255:$L$255,Case!$I265:$L265)</f>
        <v>4</v>
      </c>
      <c r="AW15" s="137">
        <f>_xlfn.XLOOKUP(AW$4,Case!$I$255:$L$255,Case!$I265:$L265)</f>
        <v>3</v>
      </c>
      <c r="AX15" s="137">
        <f>_xlfn.XLOOKUP(AX$4,Case!$I$255:$L$255,Case!$I265:$L265)</f>
        <v>4</v>
      </c>
      <c r="AY15" s="137">
        <f>_xlfn.XLOOKUP(AY$4,Case!$I$255:$L$255,Case!$I265:$L265)</f>
        <v>2</v>
      </c>
      <c r="AZ15" s="137">
        <f>_xlfn.XLOOKUP(AZ$4,Case!$I$255:$L$255,Case!$I265:$L265)</f>
        <v>5</v>
      </c>
      <c r="BA15" s="137">
        <f>_xlfn.XLOOKUP(BA$4,Case!$I$255:$L$255,Case!$I265:$L265)</f>
        <v>2</v>
      </c>
      <c r="BB15" s="137">
        <f>_xlfn.XLOOKUP(BB$4,Case!$I$255:$L$255,Case!$I265:$L265)</f>
        <v>3</v>
      </c>
      <c r="BC15" s="137">
        <f>_xlfn.XLOOKUP(BC$4,Case!$I$255:$L$255,Case!$I265:$L265)</f>
        <v>2</v>
      </c>
      <c r="BD15" s="137">
        <f>_xlfn.XLOOKUP(BD$4,Case!$I$255:$L$255,Case!$I265:$L265)</f>
        <v>2</v>
      </c>
      <c r="BE15" s="137">
        <f>_xlfn.XLOOKUP(BE$4,Case!$I$255:$L$255,Case!$I265:$L265)</f>
        <v>4</v>
      </c>
    </row>
    <row r="16" spans="1:57" ht="15.75">
      <c r="E16" s="190" vm="2984">
        <v>45222</v>
      </c>
      <c r="F16" s="137">
        <f>SUMPRODUCT(F$4:L$4,_xlfn.XLOOKUP($E16,'Add-In Output 整理'!$A$2:$A$422,'Add-In Output 整理'!$B$2:$H$422))</f>
        <v>55522200</v>
      </c>
      <c r="O16" s="190" vm="2957">
        <v>45249</v>
      </c>
      <c r="P16" s="137">
        <f>SUMPRODUCT(P$4:V$4,_xlfn.XLOOKUP($O16,'Add-In Output 整理'!$A$2:$A$422,'Add-In Output 整理'!$B$2:$H$422))</f>
        <v>332432000</v>
      </c>
      <c r="Q16" s="137">
        <f>P16-MIN(P17:P$216)</f>
        <v>20179000</v>
      </c>
      <c r="X16" s="151" t="s">
        <v>33</v>
      </c>
      <c r="Y16" s="137">
        <f>SUMPRODUCT(Y5:AE5,$Y$11:$AE$11)</f>
        <v>10672</v>
      </c>
      <c r="AG16" s="199">
        <f t="shared" si="0"/>
        <v>108</v>
      </c>
      <c r="AH16" s="137">
        <f>_xlfn.XLOOKUP(AH$4,Case!$I$255:$L$255,Case!$I266:$L266)</f>
        <v>0</v>
      </c>
      <c r="AI16" s="137">
        <f>_xlfn.XLOOKUP(AI$4,Case!$I$255:$L$255,Case!$I266:$L266)</f>
        <v>2</v>
      </c>
      <c r="AJ16" s="137">
        <f>_xlfn.XLOOKUP(AJ$4,Case!$I$255:$L$255,Case!$I266:$L266)</f>
        <v>2</v>
      </c>
      <c r="AK16" s="137">
        <f>_xlfn.XLOOKUP(AK$4,Case!$I$255:$L$255,Case!$I266:$L266)</f>
        <v>2</v>
      </c>
      <c r="AL16" s="137">
        <f>_xlfn.XLOOKUP(AL$4,Case!$I$255:$L$255,Case!$I266:$L266)</f>
        <v>0</v>
      </c>
      <c r="AM16" s="137">
        <f>_xlfn.XLOOKUP(AM$4,Case!$I$255:$L$255,Case!$I266:$L266)</f>
        <v>2</v>
      </c>
      <c r="AN16" s="137">
        <f>_xlfn.XLOOKUP(AN$4,Case!$I$255:$L$255,Case!$I266:$L266)</f>
        <v>0</v>
      </c>
      <c r="AO16" s="137">
        <f>_xlfn.XLOOKUP(AO$4,Case!$I$255:$L$255,Case!$I266:$L266)</f>
        <v>2</v>
      </c>
      <c r="AP16" s="137">
        <f>_xlfn.XLOOKUP(AP$4,Case!$I$255:$L$255,Case!$I266:$L266)</f>
        <v>0</v>
      </c>
      <c r="AQ16" s="137">
        <f>_xlfn.XLOOKUP(AQ$4,Case!$I$255:$L$255,Case!$I266:$L266)</f>
        <v>2</v>
      </c>
      <c r="AR16" s="137">
        <f>_xlfn.XLOOKUP(AR$4,Case!$I$255:$L$255,Case!$I266:$L266)</f>
        <v>2</v>
      </c>
      <c r="AS16" s="137">
        <f>_xlfn.XLOOKUP(AS$4,Case!$I$255:$L$255,Case!$I266:$L266)</f>
        <v>0</v>
      </c>
      <c r="AT16" s="137">
        <f>_xlfn.XLOOKUP(AT$4,Case!$I$255:$L$255,Case!$I266:$L266)</f>
        <v>0</v>
      </c>
      <c r="AU16" s="137">
        <f>_xlfn.XLOOKUP(AU$4,Case!$I$255:$L$255,Case!$I266:$L266)</f>
        <v>0</v>
      </c>
      <c r="AV16" s="137">
        <f>_xlfn.XLOOKUP(AV$4,Case!$I$255:$L$255,Case!$I266:$L266)</f>
        <v>0</v>
      </c>
      <c r="AW16" s="137">
        <f>_xlfn.XLOOKUP(AW$4,Case!$I$255:$L$255,Case!$I266:$L266)</f>
        <v>2</v>
      </c>
      <c r="AX16" s="137">
        <f>_xlfn.XLOOKUP(AX$4,Case!$I$255:$L$255,Case!$I266:$L266)</f>
        <v>0</v>
      </c>
      <c r="AY16" s="137">
        <f>_xlfn.XLOOKUP(AY$4,Case!$I$255:$L$255,Case!$I266:$L266)</f>
        <v>2</v>
      </c>
      <c r="AZ16" s="137">
        <f>_xlfn.XLOOKUP(AZ$4,Case!$I$255:$L$255,Case!$I266:$L266)</f>
        <v>0</v>
      </c>
      <c r="BA16" s="137">
        <f>_xlfn.XLOOKUP(BA$4,Case!$I$255:$L$255,Case!$I266:$L266)</f>
        <v>2</v>
      </c>
      <c r="BB16" s="137">
        <f>_xlfn.XLOOKUP(BB$4,Case!$I$255:$L$255,Case!$I266:$L266)</f>
        <v>2</v>
      </c>
      <c r="BC16" s="137">
        <f>_xlfn.XLOOKUP(BC$4,Case!$I$255:$L$255,Case!$I266:$L266)</f>
        <v>2</v>
      </c>
      <c r="BD16" s="137">
        <f>_xlfn.XLOOKUP(BD$4,Case!$I$255:$L$255,Case!$I266:$L266)</f>
        <v>2</v>
      </c>
      <c r="BE16" s="137">
        <f>_xlfn.XLOOKUP(BE$4,Case!$I$255:$L$255,Case!$I266:$L266)</f>
        <v>0</v>
      </c>
    </row>
    <row r="17" spans="5:57" ht="15.75">
      <c r="E17" s="190" vm="2985">
        <v>45221</v>
      </c>
      <c r="F17" s="137">
        <f>SUMPRODUCT(F$4:L$4,_xlfn.XLOOKUP($E17,'Add-In Output 整理'!$A$2:$A$422,'Add-In Output 整理'!$B$2:$H$422))</f>
        <v>56152000</v>
      </c>
      <c r="O17" s="190" vm="2958">
        <v>45248</v>
      </c>
      <c r="P17" s="137">
        <f>SUMPRODUCT(P$4:V$4,_xlfn.XLOOKUP($O17,'Add-In Output 整理'!$A$2:$A$422,'Add-In Output 整理'!$B$2:$H$422))</f>
        <v>334622000</v>
      </c>
      <c r="Q17" s="137">
        <f>P17-MIN(P18:P$216)</f>
        <v>22369000</v>
      </c>
      <c r="X17" s="152" t="s">
        <v>34</v>
      </c>
      <c r="Y17" s="137">
        <f>SUMPRODUCT(Y6:AE6,$Y$11:$AE$11)</f>
        <v>63920.5</v>
      </c>
      <c r="AG17" s="199">
        <f t="shared" si="0"/>
        <v>109</v>
      </c>
      <c r="AH17" s="137">
        <f>_xlfn.XLOOKUP(AH$4,Case!$I$255:$L$255,Case!$I267:$L267)</f>
        <v>0</v>
      </c>
      <c r="AI17" s="137">
        <f>_xlfn.XLOOKUP(AI$4,Case!$I$255:$L$255,Case!$I267:$L267)</f>
        <v>2</v>
      </c>
      <c r="AJ17" s="137">
        <f>_xlfn.XLOOKUP(AJ$4,Case!$I$255:$L$255,Case!$I267:$L267)</f>
        <v>1</v>
      </c>
      <c r="AK17" s="137">
        <f>_xlfn.XLOOKUP(AK$4,Case!$I$255:$L$255,Case!$I267:$L267)</f>
        <v>1</v>
      </c>
      <c r="AL17" s="137">
        <f>_xlfn.XLOOKUP(AL$4,Case!$I$255:$L$255,Case!$I267:$L267)</f>
        <v>2</v>
      </c>
      <c r="AM17" s="137">
        <f>_xlfn.XLOOKUP(AM$4,Case!$I$255:$L$255,Case!$I267:$L267)</f>
        <v>2</v>
      </c>
      <c r="AN17" s="137">
        <f>_xlfn.XLOOKUP(AN$4,Case!$I$255:$L$255,Case!$I267:$L267)</f>
        <v>2</v>
      </c>
      <c r="AO17" s="137">
        <f>_xlfn.XLOOKUP(AO$4,Case!$I$255:$L$255,Case!$I267:$L267)</f>
        <v>1</v>
      </c>
      <c r="AP17" s="137">
        <f>_xlfn.XLOOKUP(AP$4,Case!$I$255:$L$255,Case!$I267:$L267)</f>
        <v>0</v>
      </c>
      <c r="AQ17" s="137">
        <f>_xlfn.XLOOKUP(AQ$4,Case!$I$255:$L$255,Case!$I267:$L267)</f>
        <v>2</v>
      </c>
      <c r="AR17" s="137">
        <f>_xlfn.XLOOKUP(AR$4,Case!$I$255:$L$255,Case!$I267:$L267)</f>
        <v>2</v>
      </c>
      <c r="AS17" s="137">
        <f>_xlfn.XLOOKUP(AS$4,Case!$I$255:$L$255,Case!$I267:$L267)</f>
        <v>0</v>
      </c>
      <c r="AT17" s="137">
        <f>_xlfn.XLOOKUP(AT$4,Case!$I$255:$L$255,Case!$I267:$L267)</f>
        <v>0</v>
      </c>
      <c r="AU17" s="137">
        <f>_xlfn.XLOOKUP(AU$4,Case!$I$255:$L$255,Case!$I267:$L267)</f>
        <v>2</v>
      </c>
      <c r="AV17" s="137">
        <f>_xlfn.XLOOKUP(AV$4,Case!$I$255:$L$255,Case!$I267:$L267)</f>
        <v>2</v>
      </c>
      <c r="AW17" s="137">
        <f>_xlfn.XLOOKUP(AW$4,Case!$I$255:$L$255,Case!$I267:$L267)</f>
        <v>2</v>
      </c>
      <c r="AX17" s="137">
        <f>_xlfn.XLOOKUP(AX$4,Case!$I$255:$L$255,Case!$I267:$L267)</f>
        <v>2</v>
      </c>
      <c r="AY17" s="137">
        <f>_xlfn.XLOOKUP(AY$4,Case!$I$255:$L$255,Case!$I267:$L267)</f>
        <v>1</v>
      </c>
      <c r="AZ17" s="137">
        <f>_xlfn.XLOOKUP(AZ$4,Case!$I$255:$L$255,Case!$I267:$L267)</f>
        <v>0</v>
      </c>
      <c r="BA17" s="137">
        <f>_xlfn.XLOOKUP(BA$4,Case!$I$255:$L$255,Case!$I267:$L267)</f>
        <v>1</v>
      </c>
      <c r="BB17" s="137">
        <f>_xlfn.XLOOKUP(BB$4,Case!$I$255:$L$255,Case!$I267:$L267)</f>
        <v>2</v>
      </c>
      <c r="BC17" s="137">
        <f>_xlfn.XLOOKUP(BC$4,Case!$I$255:$L$255,Case!$I267:$L267)</f>
        <v>1</v>
      </c>
      <c r="BD17" s="137">
        <f>_xlfn.XLOOKUP(BD$4,Case!$I$255:$L$255,Case!$I267:$L267)</f>
        <v>1</v>
      </c>
      <c r="BE17" s="137">
        <f>_xlfn.XLOOKUP(BE$4,Case!$I$255:$L$255,Case!$I267:$L267)</f>
        <v>2</v>
      </c>
    </row>
    <row r="18" spans="5:57" ht="15.75">
      <c r="E18" s="190" vm="2986">
        <v>45220</v>
      </c>
      <c r="F18" s="137">
        <f>SUMPRODUCT(F$4:L$4,_xlfn.XLOOKUP($E18,'Add-In Output 整理'!$A$2:$A$422,'Add-In Output 整理'!$B$2:$H$422))</f>
        <v>55980600</v>
      </c>
      <c r="O18" s="190" vm="2959">
        <v>45247</v>
      </c>
      <c r="P18" s="137">
        <f>SUMPRODUCT(P$4:V$4,_xlfn.XLOOKUP($O18,'Add-In Output 整理'!$A$2:$A$422,'Add-In Output 整理'!$B$2:$H$422))</f>
        <v>328878000</v>
      </c>
      <c r="Q18" s="137">
        <f>P18-MIN(P19:P$216)</f>
        <v>16625000</v>
      </c>
      <c r="X18" s="153" t="s">
        <v>367</v>
      </c>
      <c r="Y18" s="137">
        <f>SUMPRODUCT(Y7:AE7,$Y$11:$AE$11)</f>
        <v>52974.5</v>
      </c>
      <c r="AG18" s="199">
        <f t="shared" si="0"/>
        <v>110</v>
      </c>
      <c r="AH18" s="137">
        <f>_xlfn.XLOOKUP(AH$4,Case!$I$255:$L$255,Case!$I268:$L268)</f>
        <v>4</v>
      </c>
      <c r="AI18" s="137">
        <f>_xlfn.XLOOKUP(AI$4,Case!$I$255:$L$255,Case!$I268:$L268)</f>
        <v>2</v>
      </c>
      <c r="AJ18" s="137">
        <f>_xlfn.XLOOKUP(AJ$4,Case!$I$255:$L$255,Case!$I268:$L268)</f>
        <v>0</v>
      </c>
      <c r="AK18" s="137">
        <f>_xlfn.XLOOKUP(AK$4,Case!$I$255:$L$255,Case!$I268:$L268)</f>
        <v>0</v>
      </c>
      <c r="AL18" s="137">
        <f>_xlfn.XLOOKUP(AL$4,Case!$I$255:$L$255,Case!$I268:$L268)</f>
        <v>0</v>
      </c>
      <c r="AM18" s="137">
        <f>_xlfn.XLOOKUP(AM$4,Case!$I$255:$L$255,Case!$I268:$L268)</f>
        <v>2</v>
      </c>
      <c r="AN18" s="137">
        <f>_xlfn.XLOOKUP(AN$4,Case!$I$255:$L$255,Case!$I268:$L268)</f>
        <v>0</v>
      </c>
      <c r="AO18" s="137">
        <f>_xlfn.XLOOKUP(AO$4,Case!$I$255:$L$255,Case!$I268:$L268)</f>
        <v>0</v>
      </c>
      <c r="AP18" s="137">
        <f>_xlfn.XLOOKUP(AP$4,Case!$I$255:$L$255,Case!$I268:$L268)</f>
        <v>4</v>
      </c>
      <c r="AQ18" s="137">
        <f>_xlfn.XLOOKUP(AQ$4,Case!$I$255:$L$255,Case!$I268:$L268)</f>
        <v>2</v>
      </c>
      <c r="AR18" s="137">
        <f>_xlfn.XLOOKUP(AR$4,Case!$I$255:$L$255,Case!$I268:$L268)</f>
        <v>2</v>
      </c>
      <c r="AS18" s="137">
        <f>_xlfn.XLOOKUP(AS$4,Case!$I$255:$L$255,Case!$I268:$L268)</f>
        <v>4</v>
      </c>
      <c r="AT18" s="137">
        <f>_xlfn.XLOOKUP(AT$4,Case!$I$255:$L$255,Case!$I268:$L268)</f>
        <v>4</v>
      </c>
      <c r="AU18" s="137">
        <f>_xlfn.XLOOKUP(AU$4,Case!$I$255:$L$255,Case!$I268:$L268)</f>
        <v>0</v>
      </c>
      <c r="AV18" s="137">
        <f>_xlfn.XLOOKUP(AV$4,Case!$I$255:$L$255,Case!$I268:$L268)</f>
        <v>0</v>
      </c>
      <c r="AW18" s="137">
        <f>_xlfn.XLOOKUP(AW$4,Case!$I$255:$L$255,Case!$I268:$L268)</f>
        <v>2</v>
      </c>
      <c r="AX18" s="137">
        <f>_xlfn.XLOOKUP(AX$4,Case!$I$255:$L$255,Case!$I268:$L268)</f>
        <v>0</v>
      </c>
      <c r="AY18" s="137">
        <f>_xlfn.XLOOKUP(AY$4,Case!$I$255:$L$255,Case!$I268:$L268)</f>
        <v>0</v>
      </c>
      <c r="AZ18" s="137">
        <f>_xlfn.XLOOKUP(AZ$4,Case!$I$255:$L$255,Case!$I268:$L268)</f>
        <v>4</v>
      </c>
      <c r="BA18" s="137">
        <f>_xlfn.XLOOKUP(BA$4,Case!$I$255:$L$255,Case!$I268:$L268)</f>
        <v>0</v>
      </c>
      <c r="BB18" s="137">
        <f>_xlfn.XLOOKUP(BB$4,Case!$I$255:$L$255,Case!$I268:$L268)</f>
        <v>2</v>
      </c>
      <c r="BC18" s="137">
        <f>_xlfn.XLOOKUP(BC$4,Case!$I$255:$L$255,Case!$I268:$L268)</f>
        <v>0</v>
      </c>
      <c r="BD18" s="137">
        <f>_xlfn.XLOOKUP(BD$4,Case!$I$255:$L$255,Case!$I268:$L268)</f>
        <v>0</v>
      </c>
      <c r="BE18" s="137">
        <f>_xlfn.XLOOKUP(BE$4,Case!$I$255:$L$255,Case!$I268:$L268)</f>
        <v>0</v>
      </c>
    </row>
    <row r="19" spans="5:57" ht="15.75">
      <c r="E19" s="190" vm="2987">
        <v>45219</v>
      </c>
      <c r="F19" s="137">
        <f>SUMPRODUCT(F$4:L$4,_xlfn.XLOOKUP($E19,'Add-In Output 整理'!$A$2:$A$422,'Add-In Output 整理'!$B$2:$H$422))</f>
        <v>56161200</v>
      </c>
      <c r="O19" s="190" vm="2960">
        <v>45246</v>
      </c>
      <c r="P19" s="137">
        <f>SUMPRODUCT(P$4:V$4,_xlfn.XLOOKUP($O19,'Add-In Output 整理'!$A$2:$A$422,'Add-In Output 整理'!$B$2:$H$422))</f>
        <v>322766000</v>
      </c>
      <c r="Q19" s="137">
        <f>P19-MIN(P20:P$216)</f>
        <v>10513000</v>
      </c>
      <c r="AG19" s="199">
        <f t="shared" si="0"/>
        <v>111</v>
      </c>
      <c r="AH19" s="137">
        <f>_xlfn.XLOOKUP(AH$4,Case!$I$255:$L$255,Case!$I269:$L269)</f>
        <v>4</v>
      </c>
      <c r="AI19" s="137">
        <f>_xlfn.XLOOKUP(AI$4,Case!$I$255:$L$255,Case!$I269:$L269)</f>
        <v>0</v>
      </c>
      <c r="AJ19" s="137">
        <f>_xlfn.XLOOKUP(AJ$4,Case!$I$255:$L$255,Case!$I269:$L269)</f>
        <v>2</v>
      </c>
      <c r="AK19" s="137">
        <f>_xlfn.XLOOKUP(AK$4,Case!$I$255:$L$255,Case!$I269:$L269)</f>
        <v>2</v>
      </c>
      <c r="AL19" s="137">
        <f>_xlfn.XLOOKUP(AL$4,Case!$I$255:$L$255,Case!$I269:$L269)</f>
        <v>3</v>
      </c>
      <c r="AM19" s="137">
        <f>_xlfn.XLOOKUP(AM$4,Case!$I$255:$L$255,Case!$I269:$L269)</f>
        <v>0</v>
      </c>
      <c r="AN19" s="137">
        <f>_xlfn.XLOOKUP(AN$4,Case!$I$255:$L$255,Case!$I269:$L269)</f>
        <v>3</v>
      </c>
      <c r="AO19" s="137">
        <f>_xlfn.XLOOKUP(AO$4,Case!$I$255:$L$255,Case!$I269:$L269)</f>
        <v>2</v>
      </c>
      <c r="AP19" s="137">
        <f>_xlfn.XLOOKUP(AP$4,Case!$I$255:$L$255,Case!$I269:$L269)</f>
        <v>4</v>
      </c>
      <c r="AQ19" s="137">
        <f>_xlfn.XLOOKUP(AQ$4,Case!$I$255:$L$255,Case!$I269:$L269)</f>
        <v>0</v>
      </c>
      <c r="AR19" s="137">
        <f>_xlfn.XLOOKUP(AR$4,Case!$I$255:$L$255,Case!$I269:$L269)</f>
        <v>0</v>
      </c>
      <c r="AS19" s="137">
        <f>_xlfn.XLOOKUP(AS$4,Case!$I$255:$L$255,Case!$I269:$L269)</f>
        <v>4</v>
      </c>
      <c r="AT19" s="137">
        <f>_xlfn.XLOOKUP(AT$4,Case!$I$255:$L$255,Case!$I269:$L269)</f>
        <v>4</v>
      </c>
      <c r="AU19" s="137">
        <f>_xlfn.XLOOKUP(AU$4,Case!$I$255:$L$255,Case!$I269:$L269)</f>
        <v>3</v>
      </c>
      <c r="AV19" s="137">
        <f>_xlfn.XLOOKUP(AV$4,Case!$I$255:$L$255,Case!$I269:$L269)</f>
        <v>3</v>
      </c>
      <c r="AW19" s="137">
        <f>_xlfn.XLOOKUP(AW$4,Case!$I$255:$L$255,Case!$I269:$L269)</f>
        <v>0</v>
      </c>
      <c r="AX19" s="137">
        <f>_xlfn.XLOOKUP(AX$4,Case!$I$255:$L$255,Case!$I269:$L269)</f>
        <v>3</v>
      </c>
      <c r="AY19" s="137">
        <f>_xlfn.XLOOKUP(AY$4,Case!$I$255:$L$255,Case!$I269:$L269)</f>
        <v>2</v>
      </c>
      <c r="AZ19" s="137">
        <f>_xlfn.XLOOKUP(AZ$4,Case!$I$255:$L$255,Case!$I269:$L269)</f>
        <v>4</v>
      </c>
      <c r="BA19" s="137">
        <f>_xlfn.XLOOKUP(BA$4,Case!$I$255:$L$255,Case!$I269:$L269)</f>
        <v>2</v>
      </c>
      <c r="BB19" s="137">
        <f>_xlfn.XLOOKUP(BB$4,Case!$I$255:$L$255,Case!$I269:$L269)</f>
        <v>0</v>
      </c>
      <c r="BC19" s="137">
        <f>_xlfn.XLOOKUP(BC$4,Case!$I$255:$L$255,Case!$I269:$L269)</f>
        <v>2</v>
      </c>
      <c r="BD19" s="137">
        <f>_xlfn.XLOOKUP(BD$4,Case!$I$255:$L$255,Case!$I269:$L269)</f>
        <v>2</v>
      </c>
      <c r="BE19" s="137">
        <f>_xlfn.XLOOKUP(BE$4,Case!$I$255:$L$255,Case!$I269:$L269)</f>
        <v>3</v>
      </c>
    </row>
    <row r="20" spans="5:57" ht="15.75">
      <c r="E20" s="190" vm="2988">
        <v>45218</v>
      </c>
      <c r="F20" s="137">
        <f>SUMPRODUCT(F$4:L$4,_xlfn.XLOOKUP($E20,'Add-In Output 整理'!$A$2:$A$422,'Add-In Output 整理'!$B$2:$H$422))</f>
        <v>55846600</v>
      </c>
      <c r="O20" s="190" vm="2961">
        <v>45245</v>
      </c>
      <c r="P20" s="137">
        <f>SUMPRODUCT(P$4:V$4,_xlfn.XLOOKUP($O20,'Add-In Output 整理'!$A$2:$A$422,'Add-In Output 整理'!$B$2:$H$422))</f>
        <v>331194000</v>
      </c>
      <c r="Q20" s="137">
        <f>P20-MIN(P21:P$216)</f>
        <v>18941000</v>
      </c>
      <c r="AG20" s="199">
        <f t="shared" si="0"/>
        <v>112</v>
      </c>
      <c r="AH20" s="137">
        <f>_xlfn.XLOOKUP(AH$4,Case!$I$255:$L$255,Case!$I270:$L270)</f>
        <v>0</v>
      </c>
      <c r="AI20" s="137">
        <f>_xlfn.XLOOKUP(AI$4,Case!$I$255:$L$255,Case!$I270:$L270)</f>
        <v>3</v>
      </c>
      <c r="AJ20" s="137">
        <f>_xlfn.XLOOKUP(AJ$4,Case!$I$255:$L$255,Case!$I270:$L270)</f>
        <v>2</v>
      </c>
      <c r="AK20" s="137">
        <f>_xlfn.XLOOKUP(AK$4,Case!$I$255:$L$255,Case!$I270:$L270)</f>
        <v>2</v>
      </c>
      <c r="AL20" s="137">
        <f>_xlfn.XLOOKUP(AL$4,Case!$I$255:$L$255,Case!$I270:$L270)</f>
        <v>4</v>
      </c>
      <c r="AM20" s="137">
        <f>_xlfn.XLOOKUP(AM$4,Case!$I$255:$L$255,Case!$I270:$L270)</f>
        <v>3</v>
      </c>
      <c r="AN20" s="137">
        <f>_xlfn.XLOOKUP(AN$4,Case!$I$255:$L$255,Case!$I270:$L270)</f>
        <v>4</v>
      </c>
      <c r="AO20" s="137">
        <f>_xlfn.XLOOKUP(AO$4,Case!$I$255:$L$255,Case!$I270:$L270)</f>
        <v>2</v>
      </c>
      <c r="AP20" s="137">
        <f>_xlfn.XLOOKUP(AP$4,Case!$I$255:$L$255,Case!$I270:$L270)</f>
        <v>0</v>
      </c>
      <c r="AQ20" s="137">
        <f>_xlfn.XLOOKUP(AQ$4,Case!$I$255:$L$255,Case!$I270:$L270)</f>
        <v>3</v>
      </c>
      <c r="AR20" s="137">
        <f>_xlfn.XLOOKUP(AR$4,Case!$I$255:$L$255,Case!$I270:$L270)</f>
        <v>3</v>
      </c>
      <c r="AS20" s="137">
        <f>_xlfn.XLOOKUP(AS$4,Case!$I$255:$L$255,Case!$I270:$L270)</f>
        <v>0</v>
      </c>
      <c r="AT20" s="137">
        <f>_xlfn.XLOOKUP(AT$4,Case!$I$255:$L$255,Case!$I270:$L270)</f>
        <v>0</v>
      </c>
      <c r="AU20" s="137">
        <f>_xlfn.XLOOKUP(AU$4,Case!$I$255:$L$255,Case!$I270:$L270)</f>
        <v>4</v>
      </c>
      <c r="AV20" s="137">
        <f>_xlfn.XLOOKUP(AV$4,Case!$I$255:$L$255,Case!$I270:$L270)</f>
        <v>4</v>
      </c>
      <c r="AW20" s="137">
        <f>_xlfn.XLOOKUP(AW$4,Case!$I$255:$L$255,Case!$I270:$L270)</f>
        <v>3</v>
      </c>
      <c r="AX20" s="137">
        <f>_xlfn.XLOOKUP(AX$4,Case!$I$255:$L$255,Case!$I270:$L270)</f>
        <v>4</v>
      </c>
      <c r="AY20" s="137">
        <f>_xlfn.XLOOKUP(AY$4,Case!$I$255:$L$255,Case!$I270:$L270)</f>
        <v>2</v>
      </c>
      <c r="AZ20" s="137">
        <f>_xlfn.XLOOKUP(AZ$4,Case!$I$255:$L$255,Case!$I270:$L270)</f>
        <v>0</v>
      </c>
      <c r="BA20" s="137">
        <f>_xlfn.XLOOKUP(BA$4,Case!$I$255:$L$255,Case!$I270:$L270)</f>
        <v>2</v>
      </c>
      <c r="BB20" s="137">
        <f>_xlfn.XLOOKUP(BB$4,Case!$I$255:$L$255,Case!$I270:$L270)</f>
        <v>3</v>
      </c>
      <c r="BC20" s="137">
        <f>_xlfn.XLOOKUP(BC$4,Case!$I$255:$L$255,Case!$I270:$L270)</f>
        <v>2</v>
      </c>
      <c r="BD20" s="137">
        <f>_xlfn.XLOOKUP(BD$4,Case!$I$255:$L$255,Case!$I270:$L270)</f>
        <v>2</v>
      </c>
      <c r="BE20" s="137">
        <f>_xlfn.XLOOKUP(BE$4,Case!$I$255:$L$255,Case!$I270:$L270)</f>
        <v>4</v>
      </c>
    </row>
    <row r="21" spans="5:57" ht="15.75">
      <c r="E21" s="190" vm="2989">
        <v>45217</v>
      </c>
      <c r="F21" s="137">
        <f>SUMPRODUCT(F$4:L$4,_xlfn.XLOOKUP($E21,'Add-In Output 整理'!$A$2:$A$422,'Add-In Output 整理'!$B$2:$H$422))</f>
        <v>55925400</v>
      </c>
      <c r="O21" s="190" vm="2962">
        <v>45244</v>
      </c>
      <c r="P21" s="137">
        <f>SUMPRODUCT(P$4:V$4,_xlfn.XLOOKUP($O21,'Add-In Output 整理'!$A$2:$A$422,'Add-In Output 整理'!$B$2:$H$422))</f>
        <v>330437000</v>
      </c>
      <c r="Q21" s="137">
        <f>P21-MIN(P22:P$216)</f>
        <v>18184000</v>
      </c>
      <c r="AG21" s="199">
        <f t="shared" si="0"/>
        <v>113</v>
      </c>
      <c r="AH21" s="137">
        <f>_xlfn.XLOOKUP(AH$4,Case!$I$255:$L$255,Case!$I271:$L271)</f>
        <v>5</v>
      </c>
      <c r="AI21" s="137">
        <f>_xlfn.XLOOKUP(AI$4,Case!$I$255:$L$255,Case!$I271:$L271)</f>
        <v>2</v>
      </c>
      <c r="AJ21" s="137">
        <f>_xlfn.XLOOKUP(AJ$4,Case!$I$255:$L$255,Case!$I271:$L271)</f>
        <v>3</v>
      </c>
      <c r="AK21" s="137">
        <f>_xlfn.XLOOKUP(AK$4,Case!$I$255:$L$255,Case!$I271:$L271)</f>
        <v>3</v>
      </c>
      <c r="AL21" s="137">
        <f>_xlfn.XLOOKUP(AL$4,Case!$I$255:$L$255,Case!$I271:$L271)</f>
        <v>4</v>
      </c>
      <c r="AM21" s="137">
        <f>_xlfn.XLOOKUP(AM$4,Case!$I$255:$L$255,Case!$I271:$L271)</f>
        <v>2</v>
      </c>
      <c r="AN21" s="137">
        <f>_xlfn.XLOOKUP(AN$4,Case!$I$255:$L$255,Case!$I271:$L271)</f>
        <v>4</v>
      </c>
      <c r="AO21" s="137">
        <f>_xlfn.XLOOKUP(AO$4,Case!$I$255:$L$255,Case!$I271:$L271)</f>
        <v>3</v>
      </c>
      <c r="AP21" s="137">
        <f>_xlfn.XLOOKUP(AP$4,Case!$I$255:$L$255,Case!$I271:$L271)</f>
        <v>5</v>
      </c>
      <c r="AQ21" s="137">
        <f>_xlfn.XLOOKUP(AQ$4,Case!$I$255:$L$255,Case!$I271:$L271)</f>
        <v>2</v>
      </c>
      <c r="AR21" s="137">
        <f>_xlfn.XLOOKUP(AR$4,Case!$I$255:$L$255,Case!$I271:$L271)</f>
        <v>2</v>
      </c>
      <c r="AS21" s="137">
        <f>_xlfn.XLOOKUP(AS$4,Case!$I$255:$L$255,Case!$I271:$L271)</f>
        <v>5</v>
      </c>
      <c r="AT21" s="137">
        <f>_xlfn.XLOOKUP(AT$4,Case!$I$255:$L$255,Case!$I271:$L271)</f>
        <v>5</v>
      </c>
      <c r="AU21" s="137">
        <f>_xlfn.XLOOKUP(AU$4,Case!$I$255:$L$255,Case!$I271:$L271)</f>
        <v>4</v>
      </c>
      <c r="AV21" s="137">
        <f>_xlfn.XLOOKUP(AV$4,Case!$I$255:$L$255,Case!$I271:$L271)</f>
        <v>4</v>
      </c>
      <c r="AW21" s="137">
        <f>_xlfn.XLOOKUP(AW$4,Case!$I$255:$L$255,Case!$I271:$L271)</f>
        <v>2</v>
      </c>
      <c r="AX21" s="137">
        <f>_xlfn.XLOOKUP(AX$4,Case!$I$255:$L$255,Case!$I271:$L271)</f>
        <v>4</v>
      </c>
      <c r="AY21" s="137">
        <f>_xlfn.XLOOKUP(AY$4,Case!$I$255:$L$255,Case!$I271:$L271)</f>
        <v>3</v>
      </c>
      <c r="AZ21" s="137">
        <f>_xlfn.XLOOKUP(AZ$4,Case!$I$255:$L$255,Case!$I271:$L271)</f>
        <v>5</v>
      </c>
      <c r="BA21" s="137">
        <f>_xlfn.XLOOKUP(BA$4,Case!$I$255:$L$255,Case!$I271:$L271)</f>
        <v>3</v>
      </c>
      <c r="BB21" s="137">
        <f>_xlfn.XLOOKUP(BB$4,Case!$I$255:$L$255,Case!$I271:$L271)</f>
        <v>2</v>
      </c>
      <c r="BC21" s="137">
        <f>_xlfn.XLOOKUP(BC$4,Case!$I$255:$L$255,Case!$I271:$L271)</f>
        <v>3</v>
      </c>
      <c r="BD21" s="137">
        <f>_xlfn.XLOOKUP(BD$4,Case!$I$255:$L$255,Case!$I271:$L271)</f>
        <v>3</v>
      </c>
      <c r="BE21" s="137">
        <f>_xlfn.XLOOKUP(BE$4,Case!$I$255:$L$255,Case!$I271:$L271)</f>
        <v>4</v>
      </c>
    </row>
    <row r="22" spans="5:57" ht="15.75">
      <c r="E22" s="190" vm="2990">
        <v>45216</v>
      </c>
      <c r="F22" s="137">
        <f>SUMPRODUCT(F$4:L$4,_xlfn.XLOOKUP($E22,'Add-In Output 整理'!$A$2:$A$422,'Add-In Output 整理'!$B$2:$H$422))</f>
        <v>55098000</v>
      </c>
      <c r="O22" s="190" vm="2963">
        <v>45243</v>
      </c>
      <c r="P22" s="137">
        <f>SUMPRODUCT(P$4:V$4,_xlfn.XLOOKUP($O22,'Add-In Output 整理'!$A$2:$A$422,'Add-In Output 整理'!$B$2:$H$422))</f>
        <v>331312000</v>
      </c>
      <c r="Q22" s="137">
        <f>P22-MIN(P23:P$216)</f>
        <v>19059000</v>
      </c>
      <c r="AG22" s="199">
        <f t="shared" si="0"/>
        <v>114</v>
      </c>
      <c r="AH22" s="137">
        <f>_xlfn.XLOOKUP(AH$4,Case!$I$255:$L$255,Case!$I272:$L272)</f>
        <v>4</v>
      </c>
      <c r="AI22" s="137">
        <f>_xlfn.XLOOKUP(AI$4,Case!$I$255:$L$255,Case!$I272:$L272)</f>
        <v>0</v>
      </c>
      <c r="AJ22" s="137">
        <f>_xlfn.XLOOKUP(AJ$4,Case!$I$255:$L$255,Case!$I272:$L272)</f>
        <v>3</v>
      </c>
      <c r="AK22" s="137">
        <f>_xlfn.XLOOKUP(AK$4,Case!$I$255:$L$255,Case!$I272:$L272)</f>
        <v>3</v>
      </c>
      <c r="AL22" s="137">
        <f>_xlfn.XLOOKUP(AL$4,Case!$I$255:$L$255,Case!$I272:$L272)</f>
        <v>1</v>
      </c>
      <c r="AM22" s="137">
        <f>_xlfn.XLOOKUP(AM$4,Case!$I$255:$L$255,Case!$I272:$L272)</f>
        <v>0</v>
      </c>
      <c r="AN22" s="137">
        <f>_xlfn.XLOOKUP(AN$4,Case!$I$255:$L$255,Case!$I272:$L272)</f>
        <v>1</v>
      </c>
      <c r="AO22" s="137">
        <f>_xlfn.XLOOKUP(AO$4,Case!$I$255:$L$255,Case!$I272:$L272)</f>
        <v>3</v>
      </c>
      <c r="AP22" s="137">
        <f>_xlfn.XLOOKUP(AP$4,Case!$I$255:$L$255,Case!$I272:$L272)</f>
        <v>4</v>
      </c>
      <c r="AQ22" s="137">
        <f>_xlfn.XLOOKUP(AQ$4,Case!$I$255:$L$255,Case!$I272:$L272)</f>
        <v>0</v>
      </c>
      <c r="AR22" s="137">
        <f>_xlfn.XLOOKUP(AR$4,Case!$I$255:$L$255,Case!$I272:$L272)</f>
        <v>0</v>
      </c>
      <c r="AS22" s="137">
        <f>_xlfn.XLOOKUP(AS$4,Case!$I$255:$L$255,Case!$I272:$L272)</f>
        <v>4</v>
      </c>
      <c r="AT22" s="137">
        <f>_xlfn.XLOOKUP(AT$4,Case!$I$255:$L$255,Case!$I272:$L272)</f>
        <v>4</v>
      </c>
      <c r="AU22" s="137">
        <f>_xlfn.XLOOKUP(AU$4,Case!$I$255:$L$255,Case!$I272:$L272)</f>
        <v>1</v>
      </c>
      <c r="AV22" s="137">
        <f>_xlfn.XLOOKUP(AV$4,Case!$I$255:$L$255,Case!$I272:$L272)</f>
        <v>1</v>
      </c>
      <c r="AW22" s="137">
        <f>_xlfn.XLOOKUP(AW$4,Case!$I$255:$L$255,Case!$I272:$L272)</f>
        <v>0</v>
      </c>
      <c r="AX22" s="137">
        <f>_xlfn.XLOOKUP(AX$4,Case!$I$255:$L$255,Case!$I272:$L272)</f>
        <v>1</v>
      </c>
      <c r="AY22" s="137">
        <f>_xlfn.XLOOKUP(AY$4,Case!$I$255:$L$255,Case!$I272:$L272)</f>
        <v>3</v>
      </c>
      <c r="AZ22" s="137">
        <f>_xlfn.XLOOKUP(AZ$4,Case!$I$255:$L$255,Case!$I272:$L272)</f>
        <v>4</v>
      </c>
      <c r="BA22" s="137">
        <f>_xlfn.XLOOKUP(BA$4,Case!$I$255:$L$255,Case!$I272:$L272)</f>
        <v>3</v>
      </c>
      <c r="BB22" s="137">
        <f>_xlfn.XLOOKUP(BB$4,Case!$I$255:$L$255,Case!$I272:$L272)</f>
        <v>0</v>
      </c>
      <c r="BC22" s="137">
        <f>_xlfn.XLOOKUP(BC$4,Case!$I$255:$L$255,Case!$I272:$L272)</f>
        <v>3</v>
      </c>
      <c r="BD22" s="137">
        <f>_xlfn.XLOOKUP(BD$4,Case!$I$255:$L$255,Case!$I272:$L272)</f>
        <v>3</v>
      </c>
      <c r="BE22" s="137">
        <f>_xlfn.XLOOKUP(BE$4,Case!$I$255:$L$255,Case!$I272:$L272)</f>
        <v>1</v>
      </c>
    </row>
    <row r="23" spans="5:57" ht="15.75">
      <c r="E23" s="190" vm="2991">
        <v>45215</v>
      </c>
      <c r="F23" s="137">
        <f>SUMPRODUCT(F$4:L$4,_xlfn.XLOOKUP($E23,'Add-In Output 整理'!$A$2:$A$422,'Add-In Output 整理'!$B$2:$H$422))</f>
        <v>54593400</v>
      </c>
      <c r="O23" s="190" vm="2964">
        <v>45242</v>
      </c>
      <c r="P23" s="137">
        <f>SUMPRODUCT(P$4:V$4,_xlfn.XLOOKUP($O23,'Add-In Output 整理'!$A$2:$A$422,'Add-In Output 整理'!$B$2:$H$422))</f>
        <v>334181000</v>
      </c>
      <c r="Q23" s="137">
        <f>P23-MIN(P24:P$216)</f>
        <v>21928000</v>
      </c>
      <c r="AG23" s="199">
        <f t="shared" si="0"/>
        <v>115</v>
      </c>
      <c r="AH23" s="137">
        <f>_xlfn.XLOOKUP(AH$4,Case!$I$255:$L$255,Case!$I273:$L273)</f>
        <v>1</v>
      </c>
      <c r="AI23" s="137">
        <f>_xlfn.XLOOKUP(AI$4,Case!$I$255:$L$255,Case!$I273:$L273)</f>
        <v>3</v>
      </c>
      <c r="AJ23" s="137">
        <f>_xlfn.XLOOKUP(AJ$4,Case!$I$255:$L$255,Case!$I273:$L273)</f>
        <v>4</v>
      </c>
      <c r="AK23" s="137">
        <f>_xlfn.XLOOKUP(AK$4,Case!$I$255:$L$255,Case!$I273:$L273)</f>
        <v>4</v>
      </c>
      <c r="AL23" s="137">
        <f>_xlfn.XLOOKUP(AL$4,Case!$I$255:$L$255,Case!$I273:$L273)</f>
        <v>2</v>
      </c>
      <c r="AM23" s="137">
        <f>_xlfn.XLOOKUP(AM$4,Case!$I$255:$L$255,Case!$I273:$L273)</f>
        <v>3</v>
      </c>
      <c r="AN23" s="137">
        <f>_xlfn.XLOOKUP(AN$4,Case!$I$255:$L$255,Case!$I273:$L273)</f>
        <v>2</v>
      </c>
      <c r="AO23" s="137">
        <f>_xlfn.XLOOKUP(AO$4,Case!$I$255:$L$255,Case!$I273:$L273)</f>
        <v>4</v>
      </c>
      <c r="AP23" s="137">
        <f>_xlfn.XLOOKUP(AP$4,Case!$I$255:$L$255,Case!$I273:$L273)</f>
        <v>1</v>
      </c>
      <c r="AQ23" s="137">
        <f>_xlfn.XLOOKUP(AQ$4,Case!$I$255:$L$255,Case!$I273:$L273)</f>
        <v>3</v>
      </c>
      <c r="AR23" s="137">
        <f>_xlfn.XLOOKUP(AR$4,Case!$I$255:$L$255,Case!$I273:$L273)</f>
        <v>3</v>
      </c>
      <c r="AS23" s="137">
        <f>_xlfn.XLOOKUP(AS$4,Case!$I$255:$L$255,Case!$I273:$L273)</f>
        <v>1</v>
      </c>
      <c r="AT23" s="137">
        <f>_xlfn.XLOOKUP(AT$4,Case!$I$255:$L$255,Case!$I273:$L273)</f>
        <v>1</v>
      </c>
      <c r="AU23" s="137">
        <f>_xlfn.XLOOKUP(AU$4,Case!$I$255:$L$255,Case!$I273:$L273)</f>
        <v>2</v>
      </c>
      <c r="AV23" s="137">
        <f>_xlfn.XLOOKUP(AV$4,Case!$I$255:$L$255,Case!$I273:$L273)</f>
        <v>2</v>
      </c>
      <c r="AW23" s="137">
        <f>_xlfn.XLOOKUP(AW$4,Case!$I$255:$L$255,Case!$I273:$L273)</f>
        <v>3</v>
      </c>
      <c r="AX23" s="137">
        <f>_xlfn.XLOOKUP(AX$4,Case!$I$255:$L$255,Case!$I273:$L273)</f>
        <v>2</v>
      </c>
      <c r="AY23" s="137">
        <f>_xlfn.XLOOKUP(AY$4,Case!$I$255:$L$255,Case!$I273:$L273)</f>
        <v>4</v>
      </c>
      <c r="AZ23" s="137">
        <f>_xlfn.XLOOKUP(AZ$4,Case!$I$255:$L$255,Case!$I273:$L273)</f>
        <v>1</v>
      </c>
      <c r="BA23" s="137">
        <f>_xlfn.XLOOKUP(BA$4,Case!$I$255:$L$255,Case!$I273:$L273)</f>
        <v>4</v>
      </c>
      <c r="BB23" s="137">
        <f>_xlfn.XLOOKUP(BB$4,Case!$I$255:$L$255,Case!$I273:$L273)</f>
        <v>3</v>
      </c>
      <c r="BC23" s="137">
        <f>_xlfn.XLOOKUP(BC$4,Case!$I$255:$L$255,Case!$I273:$L273)</f>
        <v>4</v>
      </c>
      <c r="BD23" s="137">
        <f>_xlfn.XLOOKUP(BD$4,Case!$I$255:$L$255,Case!$I273:$L273)</f>
        <v>4</v>
      </c>
      <c r="BE23" s="137">
        <f>_xlfn.XLOOKUP(BE$4,Case!$I$255:$L$255,Case!$I273:$L273)</f>
        <v>2</v>
      </c>
    </row>
    <row r="24" spans="5:57" ht="15.75">
      <c r="E24" s="190" vm="2992">
        <v>45214</v>
      </c>
      <c r="F24" s="137">
        <f>SUMPRODUCT(F$4:L$4,_xlfn.XLOOKUP($E24,'Add-In Output 整理'!$A$2:$A$422,'Add-In Output 整理'!$B$2:$H$422))</f>
        <v>54896000</v>
      </c>
      <c r="O24" s="190" vm="2965">
        <v>45241</v>
      </c>
      <c r="P24" s="137">
        <f>SUMPRODUCT(P$4:V$4,_xlfn.XLOOKUP($O24,'Add-In Output 整理'!$A$2:$A$422,'Add-In Output 整理'!$B$2:$H$422))</f>
        <v>332711000</v>
      </c>
      <c r="Q24" s="137">
        <f>P24-MIN(P25:P$216)</f>
        <v>20458000</v>
      </c>
      <c r="AG24" s="199">
        <f t="shared" si="0"/>
        <v>116</v>
      </c>
      <c r="AH24" s="137">
        <f>_xlfn.XLOOKUP(AH$4,Case!$I$255:$L$255,Case!$I274:$L274)</f>
        <v>2</v>
      </c>
      <c r="AI24" s="137">
        <f>_xlfn.XLOOKUP(AI$4,Case!$I$255:$L$255,Case!$I274:$L274)</f>
        <v>2</v>
      </c>
      <c r="AJ24" s="137">
        <f>_xlfn.XLOOKUP(AJ$4,Case!$I$255:$L$255,Case!$I274:$L274)</f>
        <v>5</v>
      </c>
      <c r="AK24" s="137">
        <f>_xlfn.XLOOKUP(AK$4,Case!$I$255:$L$255,Case!$I274:$L274)</f>
        <v>5</v>
      </c>
      <c r="AL24" s="137">
        <f>_xlfn.XLOOKUP(AL$4,Case!$I$255:$L$255,Case!$I274:$L274)</f>
        <v>1</v>
      </c>
      <c r="AM24" s="137">
        <f>_xlfn.XLOOKUP(AM$4,Case!$I$255:$L$255,Case!$I274:$L274)</f>
        <v>2</v>
      </c>
      <c r="AN24" s="137">
        <f>_xlfn.XLOOKUP(AN$4,Case!$I$255:$L$255,Case!$I274:$L274)</f>
        <v>1</v>
      </c>
      <c r="AO24" s="137">
        <f>_xlfn.XLOOKUP(AO$4,Case!$I$255:$L$255,Case!$I274:$L274)</f>
        <v>5</v>
      </c>
      <c r="AP24" s="137">
        <f>_xlfn.XLOOKUP(AP$4,Case!$I$255:$L$255,Case!$I274:$L274)</f>
        <v>2</v>
      </c>
      <c r="AQ24" s="137">
        <f>_xlfn.XLOOKUP(AQ$4,Case!$I$255:$L$255,Case!$I274:$L274)</f>
        <v>2</v>
      </c>
      <c r="AR24" s="137">
        <f>_xlfn.XLOOKUP(AR$4,Case!$I$255:$L$255,Case!$I274:$L274)</f>
        <v>2</v>
      </c>
      <c r="AS24" s="137">
        <f>_xlfn.XLOOKUP(AS$4,Case!$I$255:$L$255,Case!$I274:$L274)</f>
        <v>2</v>
      </c>
      <c r="AT24" s="137">
        <f>_xlfn.XLOOKUP(AT$4,Case!$I$255:$L$255,Case!$I274:$L274)</f>
        <v>2</v>
      </c>
      <c r="AU24" s="137">
        <f>_xlfn.XLOOKUP(AU$4,Case!$I$255:$L$255,Case!$I274:$L274)</f>
        <v>1</v>
      </c>
      <c r="AV24" s="137">
        <f>_xlfn.XLOOKUP(AV$4,Case!$I$255:$L$255,Case!$I274:$L274)</f>
        <v>1</v>
      </c>
      <c r="AW24" s="137">
        <f>_xlfn.XLOOKUP(AW$4,Case!$I$255:$L$255,Case!$I274:$L274)</f>
        <v>2</v>
      </c>
      <c r="AX24" s="137">
        <f>_xlfn.XLOOKUP(AX$4,Case!$I$255:$L$255,Case!$I274:$L274)</f>
        <v>1</v>
      </c>
      <c r="AY24" s="137">
        <f>_xlfn.XLOOKUP(AY$4,Case!$I$255:$L$255,Case!$I274:$L274)</f>
        <v>5</v>
      </c>
      <c r="AZ24" s="137">
        <f>_xlfn.XLOOKUP(AZ$4,Case!$I$255:$L$255,Case!$I274:$L274)</f>
        <v>2</v>
      </c>
      <c r="BA24" s="137">
        <f>_xlfn.XLOOKUP(BA$4,Case!$I$255:$L$255,Case!$I274:$L274)</f>
        <v>5</v>
      </c>
      <c r="BB24" s="137">
        <f>_xlfn.XLOOKUP(BB$4,Case!$I$255:$L$255,Case!$I274:$L274)</f>
        <v>2</v>
      </c>
      <c r="BC24" s="137">
        <f>_xlfn.XLOOKUP(BC$4,Case!$I$255:$L$255,Case!$I274:$L274)</f>
        <v>5</v>
      </c>
      <c r="BD24" s="137">
        <f>_xlfn.XLOOKUP(BD$4,Case!$I$255:$L$255,Case!$I274:$L274)</f>
        <v>5</v>
      </c>
      <c r="BE24" s="137">
        <f>_xlfn.XLOOKUP(BE$4,Case!$I$255:$L$255,Case!$I274:$L274)</f>
        <v>1</v>
      </c>
    </row>
    <row r="25" spans="5:57" ht="15.75">
      <c r="E25" s="190" vm="2993">
        <v>45213</v>
      </c>
      <c r="F25" s="137">
        <f>SUMPRODUCT(F$4:L$4,_xlfn.XLOOKUP($E25,'Add-In Output 整理'!$A$2:$A$422,'Add-In Output 整理'!$B$2:$H$422))</f>
        <v>54106000</v>
      </c>
      <c r="O25" s="190" vm="2966">
        <v>45240</v>
      </c>
      <c r="P25" s="137">
        <f>SUMPRODUCT(P$4:V$4,_xlfn.XLOOKUP($O25,'Add-In Output 整理'!$A$2:$A$422,'Add-In Output 整理'!$B$2:$H$422))</f>
        <v>330570000</v>
      </c>
      <c r="Q25" s="137">
        <f>P25-MIN(P26:P$216)</f>
        <v>18317000</v>
      </c>
      <c r="AG25" s="199">
        <f t="shared" si="0"/>
        <v>117</v>
      </c>
      <c r="AH25" s="137">
        <f>_xlfn.XLOOKUP(AH$4,Case!$I$255:$L$255,Case!$I275:$L275)</f>
        <v>5</v>
      </c>
      <c r="AI25" s="137">
        <f>_xlfn.XLOOKUP(AI$4,Case!$I$255:$L$255,Case!$I275:$L275)</f>
        <v>3</v>
      </c>
      <c r="AJ25" s="137">
        <f>_xlfn.XLOOKUP(AJ$4,Case!$I$255:$L$255,Case!$I275:$L275)</f>
        <v>1</v>
      </c>
      <c r="AK25" s="137">
        <f>_xlfn.XLOOKUP(AK$4,Case!$I$255:$L$255,Case!$I275:$L275)</f>
        <v>1</v>
      </c>
      <c r="AL25" s="137">
        <f>_xlfn.XLOOKUP(AL$4,Case!$I$255:$L$255,Case!$I275:$L275)</f>
        <v>4</v>
      </c>
      <c r="AM25" s="137">
        <f>_xlfn.XLOOKUP(AM$4,Case!$I$255:$L$255,Case!$I275:$L275)</f>
        <v>3</v>
      </c>
      <c r="AN25" s="137">
        <f>_xlfn.XLOOKUP(AN$4,Case!$I$255:$L$255,Case!$I275:$L275)</f>
        <v>4</v>
      </c>
      <c r="AO25" s="137">
        <f>_xlfn.XLOOKUP(AO$4,Case!$I$255:$L$255,Case!$I275:$L275)</f>
        <v>1</v>
      </c>
      <c r="AP25" s="137">
        <f>_xlfn.XLOOKUP(AP$4,Case!$I$255:$L$255,Case!$I275:$L275)</f>
        <v>5</v>
      </c>
      <c r="AQ25" s="137">
        <f>_xlfn.XLOOKUP(AQ$4,Case!$I$255:$L$255,Case!$I275:$L275)</f>
        <v>3</v>
      </c>
      <c r="AR25" s="137">
        <f>_xlfn.XLOOKUP(AR$4,Case!$I$255:$L$255,Case!$I275:$L275)</f>
        <v>3</v>
      </c>
      <c r="AS25" s="137">
        <f>_xlfn.XLOOKUP(AS$4,Case!$I$255:$L$255,Case!$I275:$L275)</f>
        <v>5</v>
      </c>
      <c r="AT25" s="137">
        <f>_xlfn.XLOOKUP(AT$4,Case!$I$255:$L$255,Case!$I275:$L275)</f>
        <v>5</v>
      </c>
      <c r="AU25" s="137">
        <f>_xlfn.XLOOKUP(AU$4,Case!$I$255:$L$255,Case!$I275:$L275)</f>
        <v>4</v>
      </c>
      <c r="AV25" s="137">
        <f>_xlfn.XLOOKUP(AV$4,Case!$I$255:$L$255,Case!$I275:$L275)</f>
        <v>4</v>
      </c>
      <c r="AW25" s="137">
        <f>_xlfn.XLOOKUP(AW$4,Case!$I$255:$L$255,Case!$I275:$L275)</f>
        <v>3</v>
      </c>
      <c r="AX25" s="137">
        <f>_xlfn.XLOOKUP(AX$4,Case!$I$255:$L$255,Case!$I275:$L275)</f>
        <v>4</v>
      </c>
      <c r="AY25" s="137">
        <f>_xlfn.XLOOKUP(AY$4,Case!$I$255:$L$255,Case!$I275:$L275)</f>
        <v>1</v>
      </c>
      <c r="AZ25" s="137">
        <f>_xlfn.XLOOKUP(AZ$4,Case!$I$255:$L$255,Case!$I275:$L275)</f>
        <v>5</v>
      </c>
      <c r="BA25" s="137">
        <f>_xlfn.XLOOKUP(BA$4,Case!$I$255:$L$255,Case!$I275:$L275)</f>
        <v>1</v>
      </c>
      <c r="BB25" s="137">
        <f>_xlfn.XLOOKUP(BB$4,Case!$I$255:$L$255,Case!$I275:$L275)</f>
        <v>3</v>
      </c>
      <c r="BC25" s="137">
        <f>_xlfn.XLOOKUP(BC$4,Case!$I$255:$L$255,Case!$I275:$L275)</f>
        <v>1</v>
      </c>
      <c r="BD25" s="137">
        <f>_xlfn.XLOOKUP(BD$4,Case!$I$255:$L$255,Case!$I275:$L275)</f>
        <v>1</v>
      </c>
      <c r="BE25" s="137">
        <f>_xlfn.XLOOKUP(BE$4,Case!$I$255:$L$255,Case!$I275:$L275)</f>
        <v>4</v>
      </c>
    </row>
    <row r="26" spans="5:57" ht="15.75">
      <c r="E26" s="190" vm="2994">
        <v>45212</v>
      </c>
      <c r="F26" s="137">
        <f>SUMPRODUCT(F$4:L$4,_xlfn.XLOOKUP($E26,'Add-In Output 整理'!$A$2:$A$422,'Add-In Output 整理'!$B$2:$H$422))</f>
        <v>53942000</v>
      </c>
      <c r="O26" s="190" vm="2967">
        <v>45239</v>
      </c>
      <c r="P26" s="137">
        <f>SUMPRODUCT(P$4:V$4,_xlfn.XLOOKUP($O26,'Add-In Output 整理'!$A$2:$A$422,'Add-In Output 整理'!$B$2:$H$422))</f>
        <v>331754000</v>
      </c>
      <c r="Q26" s="137">
        <f>P26-MIN(P27:P$216)</f>
        <v>19501000</v>
      </c>
      <c r="AG26" s="199">
        <f t="shared" si="0"/>
        <v>118</v>
      </c>
      <c r="AH26" s="137">
        <f>_xlfn.XLOOKUP(AH$4,Case!$I$255:$L$255,Case!$I276:$L276)</f>
        <v>4</v>
      </c>
      <c r="AI26" s="137">
        <f>_xlfn.XLOOKUP(AI$4,Case!$I$255:$L$255,Case!$I276:$L276)</f>
        <v>5</v>
      </c>
      <c r="AJ26" s="137">
        <f>_xlfn.XLOOKUP(AJ$4,Case!$I$255:$L$255,Case!$I276:$L276)</f>
        <v>1</v>
      </c>
      <c r="AK26" s="137">
        <f>_xlfn.XLOOKUP(AK$4,Case!$I$255:$L$255,Case!$I276:$L276)</f>
        <v>1</v>
      </c>
      <c r="AL26" s="137">
        <f>_xlfn.XLOOKUP(AL$4,Case!$I$255:$L$255,Case!$I276:$L276)</f>
        <v>1</v>
      </c>
      <c r="AM26" s="137">
        <f>_xlfn.XLOOKUP(AM$4,Case!$I$255:$L$255,Case!$I276:$L276)</f>
        <v>5</v>
      </c>
      <c r="AN26" s="137">
        <f>_xlfn.XLOOKUP(AN$4,Case!$I$255:$L$255,Case!$I276:$L276)</f>
        <v>1</v>
      </c>
      <c r="AO26" s="137">
        <f>_xlfn.XLOOKUP(AO$4,Case!$I$255:$L$255,Case!$I276:$L276)</f>
        <v>1</v>
      </c>
      <c r="AP26" s="137">
        <f>_xlfn.XLOOKUP(AP$4,Case!$I$255:$L$255,Case!$I276:$L276)</f>
        <v>4</v>
      </c>
      <c r="AQ26" s="137">
        <f>_xlfn.XLOOKUP(AQ$4,Case!$I$255:$L$255,Case!$I276:$L276)</f>
        <v>5</v>
      </c>
      <c r="AR26" s="137">
        <f>_xlfn.XLOOKUP(AR$4,Case!$I$255:$L$255,Case!$I276:$L276)</f>
        <v>5</v>
      </c>
      <c r="AS26" s="137">
        <f>_xlfn.XLOOKUP(AS$4,Case!$I$255:$L$255,Case!$I276:$L276)</f>
        <v>4</v>
      </c>
      <c r="AT26" s="137">
        <f>_xlfn.XLOOKUP(AT$4,Case!$I$255:$L$255,Case!$I276:$L276)</f>
        <v>4</v>
      </c>
      <c r="AU26" s="137">
        <f>_xlfn.XLOOKUP(AU$4,Case!$I$255:$L$255,Case!$I276:$L276)</f>
        <v>1</v>
      </c>
      <c r="AV26" s="137">
        <f>_xlfn.XLOOKUP(AV$4,Case!$I$255:$L$255,Case!$I276:$L276)</f>
        <v>1</v>
      </c>
      <c r="AW26" s="137">
        <f>_xlfn.XLOOKUP(AW$4,Case!$I$255:$L$255,Case!$I276:$L276)</f>
        <v>5</v>
      </c>
      <c r="AX26" s="137">
        <f>_xlfn.XLOOKUP(AX$4,Case!$I$255:$L$255,Case!$I276:$L276)</f>
        <v>1</v>
      </c>
      <c r="AY26" s="137">
        <f>_xlfn.XLOOKUP(AY$4,Case!$I$255:$L$255,Case!$I276:$L276)</f>
        <v>1</v>
      </c>
      <c r="AZ26" s="137">
        <f>_xlfn.XLOOKUP(AZ$4,Case!$I$255:$L$255,Case!$I276:$L276)</f>
        <v>4</v>
      </c>
      <c r="BA26" s="137">
        <f>_xlfn.XLOOKUP(BA$4,Case!$I$255:$L$255,Case!$I276:$L276)</f>
        <v>1</v>
      </c>
      <c r="BB26" s="137">
        <f>_xlfn.XLOOKUP(BB$4,Case!$I$255:$L$255,Case!$I276:$L276)</f>
        <v>5</v>
      </c>
      <c r="BC26" s="137">
        <f>_xlfn.XLOOKUP(BC$4,Case!$I$255:$L$255,Case!$I276:$L276)</f>
        <v>1</v>
      </c>
      <c r="BD26" s="137">
        <f>_xlfn.XLOOKUP(BD$4,Case!$I$255:$L$255,Case!$I276:$L276)</f>
        <v>1</v>
      </c>
      <c r="BE26" s="137">
        <f>_xlfn.XLOOKUP(BE$4,Case!$I$255:$L$255,Case!$I276:$L276)</f>
        <v>1</v>
      </c>
    </row>
    <row r="27" spans="5:57" ht="15.75">
      <c r="E27" s="190" vm="2995">
        <v>45211</v>
      </c>
      <c r="F27" s="137">
        <f>SUMPRODUCT(F$4:L$4,_xlfn.XLOOKUP($E27,'Add-In Output 整理'!$A$2:$A$422,'Add-In Output 整理'!$B$2:$H$422))</f>
        <v>54262400</v>
      </c>
      <c r="O27" s="190" vm="2968">
        <v>45238</v>
      </c>
      <c r="P27" s="137">
        <f>SUMPRODUCT(P$4:V$4,_xlfn.XLOOKUP($O27,'Add-In Output 整理'!$A$2:$A$422,'Add-In Output 整理'!$B$2:$H$422))</f>
        <v>332602000</v>
      </c>
      <c r="Q27" s="137">
        <f>P27-MIN(P28:P$216)</f>
        <v>20349000</v>
      </c>
      <c r="AG27" s="199">
        <f t="shared" si="0"/>
        <v>119</v>
      </c>
      <c r="AH27" s="137">
        <f>_xlfn.XLOOKUP(AH$4,Case!$I$255:$L$255,Case!$I277:$L277)</f>
        <v>3</v>
      </c>
      <c r="AI27" s="137">
        <f>_xlfn.XLOOKUP(AI$4,Case!$I$255:$L$255,Case!$I277:$L277)</f>
        <v>1</v>
      </c>
      <c r="AJ27" s="137">
        <f>_xlfn.XLOOKUP(AJ$4,Case!$I$255:$L$255,Case!$I277:$L277)</f>
        <v>5</v>
      </c>
      <c r="AK27" s="137">
        <f>_xlfn.XLOOKUP(AK$4,Case!$I$255:$L$255,Case!$I277:$L277)</f>
        <v>5</v>
      </c>
      <c r="AL27" s="137">
        <f>_xlfn.XLOOKUP(AL$4,Case!$I$255:$L$255,Case!$I277:$L277)</f>
        <v>2</v>
      </c>
      <c r="AM27" s="137">
        <f>_xlfn.XLOOKUP(AM$4,Case!$I$255:$L$255,Case!$I277:$L277)</f>
        <v>1</v>
      </c>
      <c r="AN27" s="137">
        <f>_xlfn.XLOOKUP(AN$4,Case!$I$255:$L$255,Case!$I277:$L277)</f>
        <v>2</v>
      </c>
      <c r="AO27" s="137">
        <f>_xlfn.XLOOKUP(AO$4,Case!$I$255:$L$255,Case!$I277:$L277)</f>
        <v>5</v>
      </c>
      <c r="AP27" s="137">
        <f>_xlfn.XLOOKUP(AP$4,Case!$I$255:$L$255,Case!$I277:$L277)</f>
        <v>3</v>
      </c>
      <c r="AQ27" s="137">
        <f>_xlfn.XLOOKUP(AQ$4,Case!$I$255:$L$255,Case!$I277:$L277)</f>
        <v>1</v>
      </c>
      <c r="AR27" s="137">
        <f>_xlfn.XLOOKUP(AR$4,Case!$I$255:$L$255,Case!$I277:$L277)</f>
        <v>1</v>
      </c>
      <c r="AS27" s="137">
        <f>_xlfn.XLOOKUP(AS$4,Case!$I$255:$L$255,Case!$I277:$L277)</f>
        <v>3</v>
      </c>
      <c r="AT27" s="137">
        <f>_xlfn.XLOOKUP(AT$4,Case!$I$255:$L$255,Case!$I277:$L277)</f>
        <v>3</v>
      </c>
      <c r="AU27" s="137">
        <f>_xlfn.XLOOKUP(AU$4,Case!$I$255:$L$255,Case!$I277:$L277)</f>
        <v>2</v>
      </c>
      <c r="AV27" s="137">
        <f>_xlfn.XLOOKUP(AV$4,Case!$I$255:$L$255,Case!$I277:$L277)</f>
        <v>2</v>
      </c>
      <c r="AW27" s="137">
        <f>_xlfn.XLOOKUP(AW$4,Case!$I$255:$L$255,Case!$I277:$L277)</f>
        <v>1</v>
      </c>
      <c r="AX27" s="137">
        <f>_xlfn.XLOOKUP(AX$4,Case!$I$255:$L$255,Case!$I277:$L277)</f>
        <v>2</v>
      </c>
      <c r="AY27" s="137">
        <f>_xlfn.XLOOKUP(AY$4,Case!$I$255:$L$255,Case!$I277:$L277)</f>
        <v>5</v>
      </c>
      <c r="AZ27" s="137">
        <f>_xlfn.XLOOKUP(AZ$4,Case!$I$255:$L$255,Case!$I277:$L277)</f>
        <v>3</v>
      </c>
      <c r="BA27" s="137">
        <f>_xlfn.XLOOKUP(BA$4,Case!$I$255:$L$255,Case!$I277:$L277)</f>
        <v>5</v>
      </c>
      <c r="BB27" s="137">
        <f>_xlfn.XLOOKUP(BB$4,Case!$I$255:$L$255,Case!$I277:$L277)</f>
        <v>1</v>
      </c>
      <c r="BC27" s="137">
        <f>_xlfn.XLOOKUP(BC$4,Case!$I$255:$L$255,Case!$I277:$L277)</f>
        <v>5</v>
      </c>
      <c r="BD27" s="137">
        <f>_xlfn.XLOOKUP(BD$4,Case!$I$255:$L$255,Case!$I277:$L277)</f>
        <v>5</v>
      </c>
      <c r="BE27" s="137">
        <f>_xlfn.XLOOKUP(BE$4,Case!$I$255:$L$255,Case!$I277:$L277)</f>
        <v>2</v>
      </c>
    </row>
    <row r="28" spans="5:57" ht="15.75">
      <c r="E28" s="190" vm="2996">
        <v>45210</v>
      </c>
      <c r="F28" s="137">
        <f>SUMPRODUCT(F$4:L$4,_xlfn.XLOOKUP($E28,'Add-In Output 整理'!$A$2:$A$422,'Add-In Output 整理'!$B$2:$H$422))</f>
        <v>54279000</v>
      </c>
      <c r="O28" s="190" vm="2969">
        <v>45237</v>
      </c>
      <c r="P28" s="137">
        <f>SUMPRODUCT(P$4:V$4,_xlfn.XLOOKUP($O28,'Add-In Output 整理'!$A$2:$A$422,'Add-In Output 整理'!$B$2:$H$422))</f>
        <v>337777000</v>
      </c>
      <c r="Q28" s="137">
        <f>P28-MIN(P29:P$216)</f>
        <v>25524000</v>
      </c>
      <c r="AG28" s="199">
        <f t="shared" si="0"/>
        <v>120</v>
      </c>
      <c r="AH28" s="137">
        <f>_xlfn.XLOOKUP(AH$4,Case!$I$255:$L$255,Case!$I278:$L278)</f>
        <v>3</v>
      </c>
      <c r="AI28" s="137">
        <f>_xlfn.XLOOKUP(AI$4,Case!$I$255:$L$255,Case!$I278:$L278)</f>
        <v>4</v>
      </c>
      <c r="AJ28" s="137">
        <f>_xlfn.XLOOKUP(AJ$4,Case!$I$255:$L$255,Case!$I278:$L278)</f>
        <v>4</v>
      </c>
      <c r="AK28" s="137">
        <f>_xlfn.XLOOKUP(AK$4,Case!$I$255:$L$255,Case!$I278:$L278)</f>
        <v>4</v>
      </c>
      <c r="AL28" s="137">
        <f>_xlfn.XLOOKUP(AL$4,Case!$I$255:$L$255,Case!$I278:$L278)</f>
        <v>4</v>
      </c>
      <c r="AM28" s="137">
        <f>_xlfn.XLOOKUP(AM$4,Case!$I$255:$L$255,Case!$I278:$L278)</f>
        <v>4</v>
      </c>
      <c r="AN28" s="137">
        <f>_xlfn.XLOOKUP(AN$4,Case!$I$255:$L$255,Case!$I278:$L278)</f>
        <v>4</v>
      </c>
      <c r="AO28" s="137">
        <f>_xlfn.XLOOKUP(AO$4,Case!$I$255:$L$255,Case!$I278:$L278)</f>
        <v>4</v>
      </c>
      <c r="AP28" s="137">
        <f>_xlfn.XLOOKUP(AP$4,Case!$I$255:$L$255,Case!$I278:$L278)</f>
        <v>3</v>
      </c>
      <c r="AQ28" s="137">
        <f>_xlfn.XLOOKUP(AQ$4,Case!$I$255:$L$255,Case!$I278:$L278)</f>
        <v>4</v>
      </c>
      <c r="AR28" s="137">
        <f>_xlfn.XLOOKUP(AR$4,Case!$I$255:$L$255,Case!$I278:$L278)</f>
        <v>4</v>
      </c>
      <c r="AS28" s="137">
        <f>_xlfn.XLOOKUP(AS$4,Case!$I$255:$L$255,Case!$I278:$L278)</f>
        <v>3</v>
      </c>
      <c r="AT28" s="137">
        <f>_xlfn.XLOOKUP(AT$4,Case!$I$255:$L$255,Case!$I278:$L278)</f>
        <v>3</v>
      </c>
      <c r="AU28" s="137">
        <f>_xlfn.XLOOKUP(AU$4,Case!$I$255:$L$255,Case!$I278:$L278)</f>
        <v>4</v>
      </c>
      <c r="AV28" s="137">
        <f>_xlfn.XLOOKUP(AV$4,Case!$I$255:$L$255,Case!$I278:$L278)</f>
        <v>4</v>
      </c>
      <c r="AW28" s="137">
        <f>_xlfn.XLOOKUP(AW$4,Case!$I$255:$L$255,Case!$I278:$L278)</f>
        <v>4</v>
      </c>
      <c r="AX28" s="137">
        <f>_xlfn.XLOOKUP(AX$4,Case!$I$255:$L$255,Case!$I278:$L278)</f>
        <v>4</v>
      </c>
      <c r="AY28" s="137">
        <f>_xlfn.XLOOKUP(AY$4,Case!$I$255:$L$255,Case!$I278:$L278)</f>
        <v>4</v>
      </c>
      <c r="AZ28" s="137">
        <f>_xlfn.XLOOKUP(AZ$4,Case!$I$255:$L$255,Case!$I278:$L278)</f>
        <v>3</v>
      </c>
      <c r="BA28" s="137">
        <f>_xlfn.XLOOKUP(BA$4,Case!$I$255:$L$255,Case!$I278:$L278)</f>
        <v>4</v>
      </c>
      <c r="BB28" s="137">
        <f>_xlfn.XLOOKUP(BB$4,Case!$I$255:$L$255,Case!$I278:$L278)</f>
        <v>4</v>
      </c>
      <c r="BC28" s="137">
        <f>_xlfn.XLOOKUP(BC$4,Case!$I$255:$L$255,Case!$I278:$L278)</f>
        <v>4</v>
      </c>
      <c r="BD28" s="137">
        <f>_xlfn.XLOOKUP(BD$4,Case!$I$255:$L$255,Case!$I278:$L278)</f>
        <v>4</v>
      </c>
      <c r="BE28" s="137">
        <f>_xlfn.XLOOKUP(BE$4,Case!$I$255:$L$255,Case!$I278:$L278)</f>
        <v>4</v>
      </c>
    </row>
    <row r="29" spans="5:57">
      <c r="E29" s="190" vm="2997">
        <v>45209</v>
      </c>
      <c r="F29" s="137">
        <f>SUMPRODUCT(F$4:L$4,_xlfn.XLOOKUP($E29,'Add-In Output 整理'!$A$2:$A$422,'Add-In Output 整理'!$B$2:$H$422))</f>
        <v>54254200</v>
      </c>
      <c r="O29" s="190" vm="2970">
        <v>45236</v>
      </c>
      <c r="P29" s="137">
        <f>SUMPRODUCT(P$4:V$4,_xlfn.XLOOKUP($O29,'Add-In Output 整理'!$A$2:$A$422,'Add-In Output 整理'!$B$2:$H$422))</f>
        <v>338934000</v>
      </c>
      <c r="Q29" s="137">
        <f>P29-MIN(P30:P$216)</f>
        <v>26681000</v>
      </c>
    </row>
    <row r="30" spans="5:57">
      <c r="E30" s="190" vm="2998">
        <v>45208</v>
      </c>
      <c r="F30" s="137">
        <f>SUMPRODUCT(F$4:L$4,_xlfn.XLOOKUP($E30,'Add-In Output 整理'!$A$2:$A$422,'Add-In Output 整理'!$B$2:$H$422))</f>
        <v>54849200</v>
      </c>
      <c r="O30" s="190" vm="2971">
        <v>45235</v>
      </c>
      <c r="P30" s="137">
        <f>SUMPRODUCT(P$4:V$4,_xlfn.XLOOKUP($O30,'Add-In Output 整理'!$A$2:$A$422,'Add-In Output 整理'!$B$2:$H$422))</f>
        <v>344309000</v>
      </c>
      <c r="Q30" s="137">
        <f>P30-MIN(P31:P$216)</f>
        <v>32056000</v>
      </c>
      <c r="AG30" s="137" t="s">
        <v>396</v>
      </c>
    </row>
    <row r="31" spans="5:57">
      <c r="E31" s="190" vm="2999">
        <v>45207</v>
      </c>
      <c r="F31" s="137">
        <f>SUMPRODUCT(F$4:L$4,_xlfn.XLOOKUP($E31,'Add-In Output 整理'!$A$2:$A$422,'Add-In Output 整理'!$B$2:$H$422))</f>
        <v>53918000</v>
      </c>
      <c r="O31" s="190" vm="2972">
        <v>45234</v>
      </c>
      <c r="P31" s="137">
        <f>SUMPRODUCT(P$4:V$4,_xlfn.XLOOKUP($O31,'Add-In Output 整理'!$A$2:$A$422,'Add-In Output 整理'!$B$2:$H$422))</f>
        <v>346980000</v>
      </c>
      <c r="Q31" s="137">
        <f>P31-MIN(P32:P$216)</f>
        <v>34727000</v>
      </c>
      <c r="AG31" s="198" t="s">
        <v>209</v>
      </c>
      <c r="AH31" s="187" t="s">
        <v>110</v>
      </c>
      <c r="AI31" s="187" t="s">
        <v>100</v>
      </c>
      <c r="AJ31" s="187" t="s">
        <v>105</v>
      </c>
      <c r="AK31" s="187" t="s">
        <v>133</v>
      </c>
      <c r="AL31" s="187" t="s">
        <v>135</v>
      </c>
      <c r="AM31" s="187" t="s">
        <v>112</v>
      </c>
      <c r="AN31" s="187" t="s">
        <v>132</v>
      </c>
      <c r="AO31" s="187" t="s">
        <v>101</v>
      </c>
      <c r="AP31" s="187" t="s">
        <v>104</v>
      </c>
      <c r="AQ31" s="187" t="s">
        <v>108</v>
      </c>
      <c r="AR31" s="187" t="s">
        <v>115</v>
      </c>
      <c r="AS31" s="187" t="s">
        <v>102</v>
      </c>
      <c r="AT31" s="187" t="s">
        <v>117</v>
      </c>
      <c r="AU31" s="187" t="s">
        <v>120</v>
      </c>
      <c r="AV31" s="187" t="s">
        <v>119</v>
      </c>
      <c r="AW31" s="187" t="s">
        <v>113</v>
      </c>
      <c r="AX31" s="187" t="s">
        <v>106</v>
      </c>
      <c r="AY31" s="187" t="s">
        <v>116</v>
      </c>
      <c r="AZ31" s="187" t="s">
        <v>109</v>
      </c>
      <c r="BA31" s="187" t="s">
        <v>103</v>
      </c>
      <c r="BB31" s="187" t="s">
        <v>137</v>
      </c>
      <c r="BC31" s="187" t="s">
        <v>114</v>
      </c>
      <c r="BD31" s="187" t="s">
        <v>136</v>
      </c>
      <c r="BE31" s="187" t="s">
        <v>134</v>
      </c>
    </row>
    <row r="32" spans="5:57" ht="15.75">
      <c r="E32" s="190" vm="3000">
        <v>45206</v>
      </c>
      <c r="F32" s="137">
        <f>SUMPRODUCT(F$4:L$4,_xlfn.XLOOKUP($E32,'Add-In Output 整理'!$A$2:$A$422,'Add-In Output 整理'!$B$2:$H$422))</f>
        <v>55038400</v>
      </c>
      <c r="O32" s="190" vm="2973">
        <v>45233</v>
      </c>
      <c r="P32" s="137">
        <f>SUMPRODUCT(P$4:V$4,_xlfn.XLOOKUP($O32,'Add-In Output 整理'!$A$2:$A$422,'Add-In Output 整理'!$B$2:$H$422))</f>
        <v>349816000</v>
      </c>
      <c r="Q32" s="137">
        <f>P32-MIN(P33:P$216)</f>
        <v>37563000</v>
      </c>
      <c r="AG32" s="199">
        <v>101</v>
      </c>
      <c r="AH32" s="137">
        <f>_xlfn.XLOOKUP(AH9,'Asteroid 整理'!$A$11:$A$16,'Asteroid 整理'!$B$11:$B$16)</f>
        <v>0.75</v>
      </c>
      <c r="AI32" s="137">
        <f>_xlfn.XLOOKUP(AI9,'Asteroid 整理'!$A$11:$A$16,'Asteroid 整理'!$B$11:$B$16)</f>
        <v>0.75</v>
      </c>
      <c r="AJ32" s="137">
        <f>_xlfn.XLOOKUP(AJ9,'Asteroid 整理'!$A$11:$A$16,'Asteroid 整理'!$B$11:$B$16)</f>
        <v>0.95</v>
      </c>
      <c r="AK32" s="137">
        <f>_xlfn.XLOOKUP(AK9,'Asteroid 整理'!$A$11:$A$16,'Asteroid 整理'!$B$11:$B$16)</f>
        <v>0.95</v>
      </c>
      <c r="AL32" s="137">
        <f>_xlfn.XLOOKUP(AL9,'Asteroid 整理'!$A$11:$A$16,'Asteroid 整理'!$B$11:$B$16)</f>
        <v>0.95</v>
      </c>
      <c r="AM32" s="137">
        <f>_xlfn.XLOOKUP(AM9,'Asteroid 整理'!$A$11:$A$16,'Asteroid 整理'!$B$11:$B$16)</f>
        <v>0.75</v>
      </c>
      <c r="AN32" s="137">
        <f>_xlfn.XLOOKUP(AN9,'Asteroid 整理'!$A$11:$A$16,'Asteroid 整理'!$B$11:$B$16)</f>
        <v>0.95</v>
      </c>
      <c r="AO32" s="137">
        <f>_xlfn.XLOOKUP(AO9,'Asteroid 整理'!$A$11:$A$16,'Asteroid 整理'!$B$11:$B$16)</f>
        <v>0.95</v>
      </c>
      <c r="AP32" s="137">
        <f>_xlfn.XLOOKUP(AP9,'Asteroid 整理'!$A$11:$A$16,'Asteroid 整理'!$B$11:$B$16)</f>
        <v>0.75</v>
      </c>
      <c r="AQ32" s="137">
        <f>_xlfn.XLOOKUP(AQ9,'Asteroid 整理'!$A$11:$A$16,'Asteroid 整理'!$B$11:$B$16)</f>
        <v>0.75</v>
      </c>
      <c r="AR32" s="137">
        <f>_xlfn.XLOOKUP(AR9,'Asteroid 整理'!$A$11:$A$16,'Asteroid 整理'!$B$11:$B$16)</f>
        <v>0.75</v>
      </c>
      <c r="AS32" s="137">
        <f>_xlfn.XLOOKUP(AS9,'Asteroid 整理'!$A$11:$A$16,'Asteroid 整理'!$B$11:$B$16)</f>
        <v>0.75</v>
      </c>
      <c r="AT32" s="137">
        <f>_xlfn.XLOOKUP(AT9,'Asteroid 整理'!$A$11:$A$16,'Asteroid 整理'!$B$11:$B$16)</f>
        <v>0.75</v>
      </c>
      <c r="AU32" s="137">
        <f>_xlfn.XLOOKUP(AU9,'Asteroid 整理'!$A$11:$A$16,'Asteroid 整理'!$B$11:$B$16)</f>
        <v>0.95</v>
      </c>
      <c r="AV32" s="137">
        <f>_xlfn.XLOOKUP(AV9,'Asteroid 整理'!$A$11:$A$16,'Asteroid 整理'!$B$11:$B$16)</f>
        <v>0.95</v>
      </c>
      <c r="AW32" s="137">
        <f>_xlfn.XLOOKUP(AW9,'Asteroid 整理'!$A$11:$A$16,'Asteroid 整理'!$B$11:$B$16)</f>
        <v>0.75</v>
      </c>
      <c r="AX32" s="137">
        <f>_xlfn.XLOOKUP(AX9,'Asteroid 整理'!$A$11:$A$16,'Asteroid 整理'!$B$11:$B$16)</f>
        <v>0.95</v>
      </c>
      <c r="AY32" s="137">
        <f>_xlfn.XLOOKUP(AY9,'Asteroid 整理'!$A$11:$A$16,'Asteroid 整理'!$B$11:$B$16)</f>
        <v>0.95</v>
      </c>
      <c r="AZ32" s="137">
        <f>_xlfn.XLOOKUP(AZ9,'Asteroid 整理'!$A$11:$A$16,'Asteroid 整理'!$B$11:$B$16)</f>
        <v>0.75</v>
      </c>
      <c r="BA32" s="137">
        <f>_xlfn.XLOOKUP(BA9,'Asteroid 整理'!$A$11:$A$16,'Asteroid 整理'!$B$11:$B$16)</f>
        <v>0.95</v>
      </c>
      <c r="BB32" s="137">
        <f>_xlfn.XLOOKUP(BB9,'Asteroid 整理'!$A$11:$A$16,'Asteroid 整理'!$B$11:$B$16)</f>
        <v>0.75</v>
      </c>
      <c r="BC32" s="137">
        <f>_xlfn.XLOOKUP(BC9,'Asteroid 整理'!$A$11:$A$16,'Asteroid 整理'!$B$11:$B$16)</f>
        <v>0.95</v>
      </c>
      <c r="BD32" s="137">
        <f>_xlfn.XLOOKUP(BD9,'Asteroid 整理'!$A$11:$A$16,'Asteroid 整理'!$B$11:$B$16)</f>
        <v>0.95</v>
      </c>
      <c r="BE32" s="137">
        <f>_xlfn.XLOOKUP(BE9,'Asteroid 整理'!$A$11:$A$16,'Asteroid 整理'!$B$11:$B$16)</f>
        <v>0.95</v>
      </c>
    </row>
    <row r="33" spans="5:57" ht="15.75">
      <c r="E33" s="190" vm="3001">
        <v>45205</v>
      </c>
      <c r="F33" s="137">
        <f>SUMPRODUCT(F$4:L$4,_xlfn.XLOOKUP($E33,'Add-In Output 整理'!$A$2:$A$422,'Add-In Output 整理'!$B$2:$H$422))</f>
        <v>53351400</v>
      </c>
      <c r="O33" s="190" vm="2974">
        <v>45232</v>
      </c>
      <c r="P33" s="137">
        <f>SUMPRODUCT(P$4:V$4,_xlfn.XLOOKUP($O33,'Add-In Output 整理'!$A$2:$A$422,'Add-In Output 整理'!$B$2:$H$422))</f>
        <v>351435000</v>
      </c>
      <c r="Q33" s="137">
        <f>P33-MIN(P34:P$216)</f>
        <v>39182000</v>
      </c>
      <c r="AG33" s="199">
        <f t="shared" ref="AG33:AG51" si="1">AG32+1</f>
        <v>102</v>
      </c>
      <c r="AH33" s="137">
        <f>_xlfn.XLOOKUP(AH10,'Asteroid 整理'!$A$11:$A$16,'Asteroid 整理'!$B$11:$B$16)</f>
        <v>0.95</v>
      </c>
      <c r="AI33" s="137">
        <f>_xlfn.XLOOKUP(AI10,'Asteroid 整理'!$A$11:$A$16,'Asteroid 整理'!$B$11:$B$16)</f>
        <v>0.95</v>
      </c>
      <c r="AJ33" s="137">
        <f>_xlfn.XLOOKUP(AJ10,'Asteroid 整理'!$A$11:$A$16,'Asteroid 整理'!$B$11:$B$16)</f>
        <v>0.9</v>
      </c>
      <c r="AK33" s="137">
        <f>_xlfn.XLOOKUP(AK10,'Asteroid 整理'!$A$11:$A$16,'Asteroid 整理'!$B$11:$B$16)</f>
        <v>0.9</v>
      </c>
      <c r="AL33" s="137">
        <f>_xlfn.XLOOKUP(AL10,'Asteroid 整理'!$A$11:$A$16,'Asteroid 整理'!$B$11:$B$16)</f>
        <v>0.75</v>
      </c>
      <c r="AM33" s="137">
        <f>_xlfn.XLOOKUP(AM10,'Asteroid 整理'!$A$11:$A$16,'Asteroid 整理'!$B$11:$B$16)</f>
        <v>0.95</v>
      </c>
      <c r="AN33" s="137">
        <f>_xlfn.XLOOKUP(AN10,'Asteroid 整理'!$A$11:$A$16,'Asteroid 整理'!$B$11:$B$16)</f>
        <v>0.75</v>
      </c>
      <c r="AO33" s="137">
        <f>_xlfn.XLOOKUP(AO10,'Asteroid 整理'!$A$11:$A$16,'Asteroid 整理'!$B$11:$B$16)</f>
        <v>0.9</v>
      </c>
      <c r="AP33" s="137">
        <f>_xlfn.XLOOKUP(AP10,'Asteroid 整理'!$A$11:$A$16,'Asteroid 整理'!$B$11:$B$16)</f>
        <v>0.95</v>
      </c>
      <c r="AQ33" s="137">
        <f>_xlfn.XLOOKUP(AQ10,'Asteroid 整理'!$A$11:$A$16,'Asteroid 整理'!$B$11:$B$16)</f>
        <v>0.95</v>
      </c>
      <c r="AR33" s="137">
        <f>_xlfn.XLOOKUP(AR10,'Asteroid 整理'!$A$11:$A$16,'Asteroid 整理'!$B$11:$B$16)</f>
        <v>0.95</v>
      </c>
      <c r="AS33" s="137">
        <f>_xlfn.XLOOKUP(AS10,'Asteroid 整理'!$A$11:$A$16,'Asteroid 整理'!$B$11:$B$16)</f>
        <v>0.95</v>
      </c>
      <c r="AT33" s="137">
        <f>_xlfn.XLOOKUP(AT10,'Asteroid 整理'!$A$11:$A$16,'Asteroid 整理'!$B$11:$B$16)</f>
        <v>0.95</v>
      </c>
      <c r="AU33" s="137">
        <f>_xlfn.XLOOKUP(AU10,'Asteroid 整理'!$A$11:$A$16,'Asteroid 整理'!$B$11:$B$16)</f>
        <v>0.75</v>
      </c>
      <c r="AV33" s="137">
        <f>_xlfn.XLOOKUP(AV10,'Asteroid 整理'!$A$11:$A$16,'Asteroid 整理'!$B$11:$B$16)</f>
        <v>0.75</v>
      </c>
      <c r="AW33" s="137">
        <f>_xlfn.XLOOKUP(AW10,'Asteroid 整理'!$A$11:$A$16,'Asteroid 整理'!$B$11:$B$16)</f>
        <v>0.95</v>
      </c>
      <c r="AX33" s="137">
        <f>_xlfn.XLOOKUP(AX10,'Asteroid 整理'!$A$11:$A$16,'Asteroid 整理'!$B$11:$B$16)</f>
        <v>0.75</v>
      </c>
      <c r="AY33" s="137">
        <f>_xlfn.XLOOKUP(AY10,'Asteroid 整理'!$A$11:$A$16,'Asteroid 整理'!$B$11:$B$16)</f>
        <v>0.9</v>
      </c>
      <c r="AZ33" s="137">
        <f>_xlfn.XLOOKUP(AZ10,'Asteroid 整理'!$A$11:$A$16,'Asteroid 整理'!$B$11:$B$16)</f>
        <v>0.95</v>
      </c>
      <c r="BA33" s="137">
        <f>_xlfn.XLOOKUP(BA10,'Asteroid 整理'!$A$11:$A$16,'Asteroid 整理'!$B$11:$B$16)</f>
        <v>0.9</v>
      </c>
      <c r="BB33" s="137">
        <f>_xlfn.XLOOKUP(BB10,'Asteroid 整理'!$A$11:$A$16,'Asteroid 整理'!$B$11:$B$16)</f>
        <v>0.95</v>
      </c>
      <c r="BC33" s="137">
        <f>_xlfn.XLOOKUP(BC10,'Asteroid 整理'!$A$11:$A$16,'Asteroid 整理'!$B$11:$B$16)</f>
        <v>0.9</v>
      </c>
      <c r="BD33" s="137">
        <f>_xlfn.XLOOKUP(BD10,'Asteroid 整理'!$A$11:$A$16,'Asteroid 整理'!$B$11:$B$16)</f>
        <v>0.9</v>
      </c>
      <c r="BE33" s="137">
        <f>_xlfn.XLOOKUP(BE10,'Asteroid 整理'!$A$11:$A$16,'Asteroid 整理'!$B$11:$B$16)</f>
        <v>0.75</v>
      </c>
    </row>
    <row r="34" spans="5:57" ht="15.75">
      <c r="E34" s="190" vm="3002">
        <v>45204</v>
      </c>
      <c r="F34" s="137">
        <f>SUMPRODUCT(F$4:L$4,_xlfn.XLOOKUP($E34,'Add-In Output 整理'!$A$2:$A$422,'Add-In Output 整理'!$B$2:$H$422))</f>
        <v>56360400</v>
      </c>
      <c r="O34" s="190" vm="2975">
        <v>45231</v>
      </c>
      <c r="P34" s="137">
        <f>SUMPRODUCT(P$4:V$4,_xlfn.XLOOKUP($O34,'Add-In Output 整理'!$A$2:$A$422,'Add-In Output 整理'!$B$2:$H$422))</f>
        <v>355480000</v>
      </c>
      <c r="Q34" s="137">
        <f>P34-MIN(P35:P$216)</f>
        <v>43227000</v>
      </c>
      <c r="AG34" s="199">
        <f t="shared" si="1"/>
        <v>103</v>
      </c>
      <c r="AH34" s="137">
        <f>_xlfn.XLOOKUP(AH11,'Asteroid 整理'!$A$11:$A$16,'Asteroid 整理'!$B$11:$B$16)</f>
        <v>0.85</v>
      </c>
      <c r="AI34" s="137">
        <f>_xlfn.XLOOKUP(AI11,'Asteroid 整理'!$A$11:$A$16,'Asteroid 整理'!$B$11:$B$16)</f>
        <v>1</v>
      </c>
      <c r="AJ34" s="137">
        <f>_xlfn.XLOOKUP(AJ11,'Asteroid 整理'!$A$11:$A$16,'Asteroid 整理'!$B$11:$B$16)</f>
        <v>0.75</v>
      </c>
      <c r="AK34" s="137">
        <f>_xlfn.XLOOKUP(AK11,'Asteroid 整理'!$A$11:$A$16,'Asteroid 整理'!$B$11:$B$16)</f>
        <v>0.75</v>
      </c>
      <c r="AL34" s="137">
        <f>_xlfn.XLOOKUP(AL11,'Asteroid 整理'!$A$11:$A$16,'Asteroid 整理'!$B$11:$B$16)</f>
        <v>0.8</v>
      </c>
      <c r="AM34" s="137">
        <f>_xlfn.XLOOKUP(AM11,'Asteroid 整理'!$A$11:$A$16,'Asteroid 整理'!$B$11:$B$16)</f>
        <v>1</v>
      </c>
      <c r="AN34" s="137">
        <f>_xlfn.XLOOKUP(AN11,'Asteroid 整理'!$A$11:$A$16,'Asteroid 整理'!$B$11:$B$16)</f>
        <v>0.8</v>
      </c>
      <c r="AO34" s="137">
        <f>_xlfn.XLOOKUP(AO11,'Asteroid 整理'!$A$11:$A$16,'Asteroid 整理'!$B$11:$B$16)</f>
        <v>0.75</v>
      </c>
      <c r="AP34" s="137">
        <f>_xlfn.XLOOKUP(AP11,'Asteroid 整理'!$A$11:$A$16,'Asteroid 整理'!$B$11:$B$16)</f>
        <v>0.85</v>
      </c>
      <c r="AQ34" s="137">
        <f>_xlfn.XLOOKUP(AQ11,'Asteroid 整理'!$A$11:$A$16,'Asteroid 整理'!$B$11:$B$16)</f>
        <v>1</v>
      </c>
      <c r="AR34" s="137">
        <f>_xlfn.XLOOKUP(AR11,'Asteroid 整理'!$A$11:$A$16,'Asteroid 整理'!$B$11:$B$16)</f>
        <v>1</v>
      </c>
      <c r="AS34" s="137">
        <f>_xlfn.XLOOKUP(AS11,'Asteroid 整理'!$A$11:$A$16,'Asteroid 整理'!$B$11:$B$16)</f>
        <v>0.85</v>
      </c>
      <c r="AT34" s="137">
        <f>_xlfn.XLOOKUP(AT11,'Asteroid 整理'!$A$11:$A$16,'Asteroid 整理'!$B$11:$B$16)</f>
        <v>0.85</v>
      </c>
      <c r="AU34" s="137">
        <f>_xlfn.XLOOKUP(AU11,'Asteroid 整理'!$A$11:$A$16,'Asteroid 整理'!$B$11:$B$16)</f>
        <v>0.8</v>
      </c>
      <c r="AV34" s="137">
        <f>_xlfn.XLOOKUP(AV11,'Asteroid 整理'!$A$11:$A$16,'Asteroid 整理'!$B$11:$B$16)</f>
        <v>0.8</v>
      </c>
      <c r="AW34" s="137">
        <f>_xlfn.XLOOKUP(AW11,'Asteroid 整理'!$A$11:$A$16,'Asteroid 整理'!$B$11:$B$16)</f>
        <v>1</v>
      </c>
      <c r="AX34" s="137">
        <f>_xlfn.XLOOKUP(AX11,'Asteroid 整理'!$A$11:$A$16,'Asteroid 整理'!$B$11:$B$16)</f>
        <v>0.8</v>
      </c>
      <c r="AY34" s="137">
        <f>_xlfn.XLOOKUP(AY11,'Asteroid 整理'!$A$11:$A$16,'Asteroid 整理'!$B$11:$B$16)</f>
        <v>0.75</v>
      </c>
      <c r="AZ34" s="137">
        <f>_xlfn.XLOOKUP(AZ11,'Asteroid 整理'!$A$11:$A$16,'Asteroid 整理'!$B$11:$B$16)</f>
        <v>0.85</v>
      </c>
      <c r="BA34" s="137">
        <f>_xlfn.XLOOKUP(BA11,'Asteroid 整理'!$A$11:$A$16,'Asteroid 整理'!$B$11:$B$16)</f>
        <v>0.75</v>
      </c>
      <c r="BB34" s="137">
        <f>_xlfn.XLOOKUP(BB11,'Asteroid 整理'!$A$11:$A$16,'Asteroid 整理'!$B$11:$B$16)</f>
        <v>1</v>
      </c>
      <c r="BC34" s="137">
        <f>_xlfn.XLOOKUP(BC11,'Asteroid 整理'!$A$11:$A$16,'Asteroid 整理'!$B$11:$B$16)</f>
        <v>0.75</v>
      </c>
      <c r="BD34" s="137">
        <f>_xlfn.XLOOKUP(BD11,'Asteroid 整理'!$A$11:$A$16,'Asteroid 整理'!$B$11:$B$16)</f>
        <v>0.75</v>
      </c>
      <c r="BE34" s="137">
        <f>_xlfn.XLOOKUP(BE11,'Asteroid 整理'!$A$11:$A$16,'Asteroid 整理'!$B$11:$B$16)</f>
        <v>0.8</v>
      </c>
    </row>
    <row r="35" spans="5:57" ht="15.75">
      <c r="E35" s="190" vm="3003">
        <v>45203</v>
      </c>
      <c r="F35" s="137">
        <f>SUMPRODUCT(F$4:L$4,_xlfn.XLOOKUP($E35,'Add-In Output 整理'!$A$2:$A$422,'Add-In Output 整理'!$B$2:$H$422))</f>
        <v>53859600</v>
      </c>
      <c r="O35" s="190" vm="2976">
        <v>45230</v>
      </c>
      <c r="P35" s="137">
        <f>SUMPRODUCT(P$4:V$4,_xlfn.XLOOKUP($O35,'Add-In Output 整理'!$A$2:$A$422,'Add-In Output 整理'!$B$2:$H$422))</f>
        <v>353373000</v>
      </c>
      <c r="Q35" s="137">
        <f>P35-MIN(P36:P$216)</f>
        <v>41120000</v>
      </c>
      <c r="AG35" s="199">
        <f t="shared" si="1"/>
        <v>104</v>
      </c>
      <c r="AH35" s="137">
        <f>_xlfn.XLOOKUP(AH12,'Asteroid 整理'!$A$11:$A$16,'Asteroid 整理'!$B$11:$B$16)</f>
        <v>1</v>
      </c>
      <c r="AI35" s="137">
        <f>_xlfn.XLOOKUP(AI12,'Asteroid 整理'!$A$11:$A$16,'Asteroid 整理'!$B$11:$B$16)</f>
        <v>0.85</v>
      </c>
      <c r="AJ35" s="137">
        <f>_xlfn.XLOOKUP(AJ12,'Asteroid 整理'!$A$11:$A$16,'Asteroid 整理'!$B$11:$B$16)</f>
        <v>0.85</v>
      </c>
      <c r="AK35" s="137">
        <f>_xlfn.XLOOKUP(AK12,'Asteroid 整理'!$A$11:$A$16,'Asteroid 整理'!$B$11:$B$16)</f>
        <v>0.85</v>
      </c>
      <c r="AL35" s="137">
        <f>_xlfn.XLOOKUP(AL12,'Asteroid 整理'!$A$11:$A$16,'Asteroid 整理'!$B$11:$B$16)</f>
        <v>0.95</v>
      </c>
      <c r="AM35" s="137">
        <f>_xlfn.XLOOKUP(AM12,'Asteroid 整理'!$A$11:$A$16,'Asteroid 整理'!$B$11:$B$16)</f>
        <v>0.85</v>
      </c>
      <c r="AN35" s="137">
        <f>_xlfn.XLOOKUP(AN12,'Asteroid 整理'!$A$11:$A$16,'Asteroid 整理'!$B$11:$B$16)</f>
        <v>0.95</v>
      </c>
      <c r="AO35" s="137">
        <f>_xlfn.XLOOKUP(AO12,'Asteroid 整理'!$A$11:$A$16,'Asteroid 整理'!$B$11:$B$16)</f>
        <v>0.85</v>
      </c>
      <c r="AP35" s="137">
        <f>_xlfn.XLOOKUP(AP12,'Asteroid 整理'!$A$11:$A$16,'Asteroid 整理'!$B$11:$B$16)</f>
        <v>1</v>
      </c>
      <c r="AQ35" s="137">
        <f>_xlfn.XLOOKUP(AQ12,'Asteroid 整理'!$A$11:$A$16,'Asteroid 整理'!$B$11:$B$16)</f>
        <v>0.85</v>
      </c>
      <c r="AR35" s="137">
        <f>_xlfn.XLOOKUP(AR12,'Asteroid 整理'!$A$11:$A$16,'Asteroid 整理'!$B$11:$B$16)</f>
        <v>0.85</v>
      </c>
      <c r="AS35" s="137">
        <f>_xlfn.XLOOKUP(AS12,'Asteroid 整理'!$A$11:$A$16,'Asteroid 整理'!$B$11:$B$16)</f>
        <v>1</v>
      </c>
      <c r="AT35" s="137">
        <f>_xlfn.XLOOKUP(AT12,'Asteroid 整理'!$A$11:$A$16,'Asteroid 整理'!$B$11:$B$16)</f>
        <v>1</v>
      </c>
      <c r="AU35" s="137">
        <f>_xlfn.XLOOKUP(AU12,'Asteroid 整理'!$A$11:$A$16,'Asteroid 整理'!$B$11:$B$16)</f>
        <v>0.95</v>
      </c>
      <c r="AV35" s="137">
        <f>_xlfn.XLOOKUP(AV12,'Asteroid 整理'!$A$11:$A$16,'Asteroid 整理'!$B$11:$B$16)</f>
        <v>0.95</v>
      </c>
      <c r="AW35" s="137">
        <f>_xlfn.XLOOKUP(AW12,'Asteroid 整理'!$A$11:$A$16,'Asteroid 整理'!$B$11:$B$16)</f>
        <v>0.85</v>
      </c>
      <c r="AX35" s="137">
        <f>_xlfn.XLOOKUP(AX12,'Asteroid 整理'!$A$11:$A$16,'Asteroid 整理'!$B$11:$B$16)</f>
        <v>0.95</v>
      </c>
      <c r="AY35" s="137">
        <f>_xlfn.XLOOKUP(AY12,'Asteroid 整理'!$A$11:$A$16,'Asteroid 整理'!$B$11:$B$16)</f>
        <v>0.85</v>
      </c>
      <c r="AZ35" s="137">
        <f>_xlfn.XLOOKUP(AZ12,'Asteroid 整理'!$A$11:$A$16,'Asteroid 整理'!$B$11:$B$16)</f>
        <v>1</v>
      </c>
      <c r="BA35" s="137">
        <f>_xlfn.XLOOKUP(BA12,'Asteroid 整理'!$A$11:$A$16,'Asteroid 整理'!$B$11:$B$16)</f>
        <v>0.85</v>
      </c>
      <c r="BB35" s="137">
        <f>_xlfn.XLOOKUP(BB12,'Asteroid 整理'!$A$11:$A$16,'Asteroid 整理'!$B$11:$B$16)</f>
        <v>0.85</v>
      </c>
      <c r="BC35" s="137">
        <f>_xlfn.XLOOKUP(BC12,'Asteroid 整理'!$A$11:$A$16,'Asteroid 整理'!$B$11:$B$16)</f>
        <v>0.85</v>
      </c>
      <c r="BD35" s="137">
        <f>_xlfn.XLOOKUP(BD12,'Asteroid 整理'!$A$11:$A$16,'Asteroid 整理'!$B$11:$B$16)</f>
        <v>0.85</v>
      </c>
      <c r="BE35" s="137">
        <f>_xlfn.XLOOKUP(BE12,'Asteroid 整理'!$A$11:$A$16,'Asteroid 整理'!$B$11:$B$16)</f>
        <v>0.95</v>
      </c>
    </row>
    <row r="36" spans="5:57" ht="15.75">
      <c r="E36" s="190" vm="3004">
        <v>45202</v>
      </c>
      <c r="F36" s="137">
        <f>SUMPRODUCT(F$4:L$4,_xlfn.XLOOKUP($E36,'Add-In Output 整理'!$A$2:$A$422,'Add-In Output 整理'!$B$2:$H$422))</f>
        <v>55228000</v>
      </c>
      <c r="O36" s="190" vm="2977">
        <v>45229</v>
      </c>
      <c r="P36" s="137">
        <f>SUMPRODUCT(P$4:V$4,_xlfn.XLOOKUP($O36,'Add-In Output 整理'!$A$2:$A$422,'Add-In Output 整理'!$B$2:$H$422))</f>
        <v>348563000</v>
      </c>
      <c r="Q36" s="137">
        <f>P36-MIN(P37:P$216)</f>
        <v>36310000</v>
      </c>
      <c r="AG36" s="199">
        <f t="shared" si="1"/>
        <v>105</v>
      </c>
      <c r="AH36" s="137">
        <f>_xlfn.XLOOKUP(AH13,'Asteroid 整理'!$A$11:$A$16,'Asteroid 整理'!$B$11:$B$16)</f>
        <v>0.95</v>
      </c>
      <c r="AI36" s="137">
        <f>_xlfn.XLOOKUP(AI13,'Asteroid 整理'!$A$11:$A$16,'Asteroid 整理'!$B$11:$B$16)</f>
        <v>0.75</v>
      </c>
      <c r="AJ36" s="137">
        <f>_xlfn.XLOOKUP(AJ13,'Asteroid 整理'!$A$11:$A$16,'Asteroid 整理'!$B$11:$B$16)</f>
        <v>0.9</v>
      </c>
      <c r="AK36" s="137">
        <f>_xlfn.XLOOKUP(AK13,'Asteroid 整理'!$A$11:$A$16,'Asteroid 整理'!$B$11:$B$16)</f>
        <v>0.9</v>
      </c>
      <c r="AL36" s="137">
        <f>_xlfn.XLOOKUP(AL13,'Asteroid 整理'!$A$11:$A$16,'Asteroid 整理'!$B$11:$B$16)</f>
        <v>1</v>
      </c>
      <c r="AM36" s="137">
        <f>_xlfn.XLOOKUP(AM13,'Asteroid 整理'!$A$11:$A$16,'Asteroid 整理'!$B$11:$B$16)</f>
        <v>0.75</v>
      </c>
      <c r="AN36" s="137">
        <f>_xlfn.XLOOKUP(AN13,'Asteroid 整理'!$A$11:$A$16,'Asteroid 整理'!$B$11:$B$16)</f>
        <v>1</v>
      </c>
      <c r="AO36" s="137">
        <f>_xlfn.XLOOKUP(AO13,'Asteroid 整理'!$A$11:$A$16,'Asteroid 整理'!$B$11:$B$16)</f>
        <v>0.9</v>
      </c>
      <c r="AP36" s="137">
        <f>_xlfn.XLOOKUP(AP13,'Asteroid 整理'!$A$11:$A$16,'Asteroid 整理'!$B$11:$B$16)</f>
        <v>0.95</v>
      </c>
      <c r="AQ36" s="137">
        <f>_xlfn.XLOOKUP(AQ13,'Asteroid 整理'!$A$11:$A$16,'Asteroid 整理'!$B$11:$B$16)</f>
        <v>0.75</v>
      </c>
      <c r="AR36" s="137">
        <f>_xlfn.XLOOKUP(AR13,'Asteroid 整理'!$A$11:$A$16,'Asteroid 整理'!$B$11:$B$16)</f>
        <v>0.75</v>
      </c>
      <c r="AS36" s="137">
        <f>_xlfn.XLOOKUP(AS13,'Asteroid 整理'!$A$11:$A$16,'Asteroid 整理'!$B$11:$B$16)</f>
        <v>0.95</v>
      </c>
      <c r="AT36" s="137">
        <f>_xlfn.XLOOKUP(AT13,'Asteroid 整理'!$A$11:$A$16,'Asteroid 整理'!$B$11:$B$16)</f>
        <v>0.95</v>
      </c>
      <c r="AU36" s="137">
        <f>_xlfn.XLOOKUP(AU13,'Asteroid 整理'!$A$11:$A$16,'Asteroid 整理'!$B$11:$B$16)</f>
        <v>1</v>
      </c>
      <c r="AV36" s="137">
        <f>_xlfn.XLOOKUP(AV13,'Asteroid 整理'!$A$11:$A$16,'Asteroid 整理'!$B$11:$B$16)</f>
        <v>1</v>
      </c>
      <c r="AW36" s="137">
        <f>_xlfn.XLOOKUP(AW13,'Asteroid 整理'!$A$11:$A$16,'Asteroid 整理'!$B$11:$B$16)</f>
        <v>0.75</v>
      </c>
      <c r="AX36" s="137">
        <f>_xlfn.XLOOKUP(AX13,'Asteroid 整理'!$A$11:$A$16,'Asteroid 整理'!$B$11:$B$16)</f>
        <v>1</v>
      </c>
      <c r="AY36" s="137">
        <f>_xlfn.XLOOKUP(AY13,'Asteroid 整理'!$A$11:$A$16,'Asteroid 整理'!$B$11:$B$16)</f>
        <v>0.9</v>
      </c>
      <c r="AZ36" s="137">
        <f>_xlfn.XLOOKUP(AZ13,'Asteroid 整理'!$A$11:$A$16,'Asteroid 整理'!$B$11:$B$16)</f>
        <v>0.95</v>
      </c>
      <c r="BA36" s="137">
        <f>_xlfn.XLOOKUP(BA13,'Asteroid 整理'!$A$11:$A$16,'Asteroid 整理'!$B$11:$B$16)</f>
        <v>0.9</v>
      </c>
      <c r="BB36" s="137">
        <f>_xlfn.XLOOKUP(BB13,'Asteroid 整理'!$A$11:$A$16,'Asteroid 整理'!$B$11:$B$16)</f>
        <v>0.75</v>
      </c>
      <c r="BC36" s="137">
        <f>_xlfn.XLOOKUP(BC13,'Asteroid 整理'!$A$11:$A$16,'Asteroid 整理'!$B$11:$B$16)</f>
        <v>0.9</v>
      </c>
      <c r="BD36" s="137">
        <f>_xlfn.XLOOKUP(BD13,'Asteroid 整理'!$A$11:$A$16,'Asteroid 整理'!$B$11:$B$16)</f>
        <v>0.9</v>
      </c>
      <c r="BE36" s="137">
        <f>_xlfn.XLOOKUP(BE13,'Asteroid 整理'!$A$11:$A$16,'Asteroid 整理'!$B$11:$B$16)</f>
        <v>1</v>
      </c>
    </row>
    <row r="37" spans="5:57" ht="15.75">
      <c r="E37" s="190" vm="3005">
        <v>45201</v>
      </c>
      <c r="F37" s="137">
        <f>SUMPRODUCT(F$4:L$4,_xlfn.XLOOKUP($E37,'Add-In Output 整理'!$A$2:$A$422,'Add-In Output 整理'!$B$2:$H$422))</f>
        <v>55885200</v>
      </c>
      <c r="O37" s="190" vm="2978">
        <v>45228</v>
      </c>
      <c r="P37" s="137">
        <f>SUMPRODUCT(P$4:V$4,_xlfn.XLOOKUP($O37,'Add-In Output 整理'!$A$2:$A$422,'Add-In Output 整理'!$B$2:$H$422))</f>
        <v>349907000</v>
      </c>
      <c r="Q37" s="137">
        <f>P37-MIN(P38:P$216)</f>
        <v>37654000</v>
      </c>
      <c r="AG37" s="199">
        <f t="shared" si="1"/>
        <v>106</v>
      </c>
      <c r="AH37" s="137">
        <f>_xlfn.XLOOKUP(AH14,'Asteroid 整理'!$A$11:$A$16,'Asteroid 整理'!$B$11:$B$16)</f>
        <v>0.8</v>
      </c>
      <c r="AI37" s="137">
        <f>_xlfn.XLOOKUP(AI14,'Asteroid 整理'!$A$11:$A$16,'Asteroid 整理'!$B$11:$B$16)</f>
        <v>0.8</v>
      </c>
      <c r="AJ37" s="137">
        <f>_xlfn.XLOOKUP(AJ14,'Asteroid 整理'!$A$11:$A$16,'Asteroid 整理'!$B$11:$B$16)</f>
        <v>0.85</v>
      </c>
      <c r="AK37" s="137">
        <f>_xlfn.XLOOKUP(AK14,'Asteroid 整理'!$A$11:$A$16,'Asteroid 整理'!$B$11:$B$16)</f>
        <v>0.85</v>
      </c>
      <c r="AL37" s="137">
        <f>_xlfn.XLOOKUP(AL14,'Asteroid 整理'!$A$11:$A$16,'Asteroid 整理'!$B$11:$B$16)</f>
        <v>1</v>
      </c>
      <c r="AM37" s="137">
        <f>_xlfn.XLOOKUP(AM14,'Asteroid 整理'!$A$11:$A$16,'Asteroid 整理'!$B$11:$B$16)</f>
        <v>0.8</v>
      </c>
      <c r="AN37" s="137">
        <f>_xlfn.XLOOKUP(AN14,'Asteroid 整理'!$A$11:$A$16,'Asteroid 整理'!$B$11:$B$16)</f>
        <v>1</v>
      </c>
      <c r="AO37" s="137">
        <f>_xlfn.XLOOKUP(AO14,'Asteroid 整理'!$A$11:$A$16,'Asteroid 整理'!$B$11:$B$16)</f>
        <v>0.85</v>
      </c>
      <c r="AP37" s="137">
        <f>_xlfn.XLOOKUP(AP14,'Asteroid 整理'!$A$11:$A$16,'Asteroid 整理'!$B$11:$B$16)</f>
        <v>0.8</v>
      </c>
      <c r="AQ37" s="137">
        <f>_xlfn.XLOOKUP(AQ14,'Asteroid 整理'!$A$11:$A$16,'Asteroid 整理'!$B$11:$B$16)</f>
        <v>0.8</v>
      </c>
      <c r="AR37" s="137">
        <f>_xlfn.XLOOKUP(AR14,'Asteroid 整理'!$A$11:$A$16,'Asteroid 整理'!$B$11:$B$16)</f>
        <v>0.8</v>
      </c>
      <c r="AS37" s="137">
        <f>_xlfn.XLOOKUP(AS14,'Asteroid 整理'!$A$11:$A$16,'Asteroid 整理'!$B$11:$B$16)</f>
        <v>0.8</v>
      </c>
      <c r="AT37" s="137">
        <f>_xlfn.XLOOKUP(AT14,'Asteroid 整理'!$A$11:$A$16,'Asteroid 整理'!$B$11:$B$16)</f>
        <v>0.8</v>
      </c>
      <c r="AU37" s="137">
        <f>_xlfn.XLOOKUP(AU14,'Asteroid 整理'!$A$11:$A$16,'Asteroid 整理'!$B$11:$B$16)</f>
        <v>1</v>
      </c>
      <c r="AV37" s="137">
        <f>_xlfn.XLOOKUP(AV14,'Asteroid 整理'!$A$11:$A$16,'Asteroid 整理'!$B$11:$B$16)</f>
        <v>1</v>
      </c>
      <c r="AW37" s="137">
        <f>_xlfn.XLOOKUP(AW14,'Asteroid 整理'!$A$11:$A$16,'Asteroid 整理'!$B$11:$B$16)</f>
        <v>0.8</v>
      </c>
      <c r="AX37" s="137">
        <f>_xlfn.XLOOKUP(AX14,'Asteroid 整理'!$A$11:$A$16,'Asteroid 整理'!$B$11:$B$16)</f>
        <v>1</v>
      </c>
      <c r="AY37" s="137">
        <f>_xlfn.XLOOKUP(AY14,'Asteroid 整理'!$A$11:$A$16,'Asteroid 整理'!$B$11:$B$16)</f>
        <v>0.85</v>
      </c>
      <c r="AZ37" s="137">
        <f>_xlfn.XLOOKUP(AZ14,'Asteroid 整理'!$A$11:$A$16,'Asteroid 整理'!$B$11:$B$16)</f>
        <v>0.8</v>
      </c>
      <c r="BA37" s="137">
        <f>_xlfn.XLOOKUP(BA14,'Asteroid 整理'!$A$11:$A$16,'Asteroid 整理'!$B$11:$B$16)</f>
        <v>0.85</v>
      </c>
      <c r="BB37" s="137">
        <f>_xlfn.XLOOKUP(BB14,'Asteroid 整理'!$A$11:$A$16,'Asteroid 整理'!$B$11:$B$16)</f>
        <v>0.8</v>
      </c>
      <c r="BC37" s="137">
        <f>_xlfn.XLOOKUP(BC14,'Asteroid 整理'!$A$11:$A$16,'Asteroid 整理'!$B$11:$B$16)</f>
        <v>0.85</v>
      </c>
      <c r="BD37" s="137">
        <f>_xlfn.XLOOKUP(BD14,'Asteroid 整理'!$A$11:$A$16,'Asteroid 整理'!$B$11:$B$16)</f>
        <v>0.85</v>
      </c>
      <c r="BE37" s="137">
        <f>_xlfn.XLOOKUP(BE14,'Asteroid 整理'!$A$11:$A$16,'Asteroid 整理'!$B$11:$B$16)</f>
        <v>1</v>
      </c>
    </row>
    <row r="38" spans="5:57" ht="15.75">
      <c r="E38" s="190" vm="3006">
        <v>45200</v>
      </c>
      <c r="F38" s="137">
        <f>SUMPRODUCT(F$4:L$4,_xlfn.XLOOKUP($E38,'Add-In Output 整理'!$A$2:$A$422,'Add-In Output 整理'!$B$2:$H$422))</f>
        <v>56154600</v>
      </c>
      <c r="O38" s="190" vm="2979">
        <v>45227</v>
      </c>
      <c r="P38" s="137">
        <f>SUMPRODUCT(P$4:V$4,_xlfn.XLOOKUP($O38,'Add-In Output 整理'!$A$2:$A$422,'Add-In Output 整理'!$B$2:$H$422))</f>
        <v>342880000</v>
      </c>
      <c r="Q38" s="137">
        <f>P38-MIN(P39:P$216)</f>
        <v>30627000</v>
      </c>
      <c r="AG38" s="199">
        <f t="shared" si="1"/>
        <v>107</v>
      </c>
      <c r="AH38" s="137">
        <f>_xlfn.XLOOKUP(AH15,'Asteroid 整理'!$A$11:$A$16,'Asteroid 整理'!$B$11:$B$16)</f>
        <v>1</v>
      </c>
      <c r="AI38" s="137">
        <f>_xlfn.XLOOKUP(AI15,'Asteroid 整理'!$A$11:$A$16,'Asteroid 整理'!$B$11:$B$16)</f>
        <v>0.9</v>
      </c>
      <c r="AJ38" s="137">
        <f>_xlfn.XLOOKUP(AJ15,'Asteroid 整理'!$A$11:$A$16,'Asteroid 整理'!$B$11:$B$16)</f>
        <v>0.85</v>
      </c>
      <c r="AK38" s="137">
        <f>_xlfn.XLOOKUP(AK15,'Asteroid 整理'!$A$11:$A$16,'Asteroid 整理'!$B$11:$B$16)</f>
        <v>0.85</v>
      </c>
      <c r="AL38" s="137">
        <f>_xlfn.XLOOKUP(AL15,'Asteroid 整理'!$A$11:$A$16,'Asteroid 整理'!$B$11:$B$16)</f>
        <v>0.95</v>
      </c>
      <c r="AM38" s="137">
        <f>_xlfn.XLOOKUP(AM15,'Asteroid 整理'!$A$11:$A$16,'Asteroid 整理'!$B$11:$B$16)</f>
        <v>0.9</v>
      </c>
      <c r="AN38" s="137">
        <f>_xlfn.XLOOKUP(AN15,'Asteroid 整理'!$A$11:$A$16,'Asteroid 整理'!$B$11:$B$16)</f>
        <v>0.95</v>
      </c>
      <c r="AO38" s="137">
        <f>_xlfn.XLOOKUP(AO15,'Asteroid 整理'!$A$11:$A$16,'Asteroid 整理'!$B$11:$B$16)</f>
        <v>0.85</v>
      </c>
      <c r="AP38" s="137">
        <f>_xlfn.XLOOKUP(AP15,'Asteroid 整理'!$A$11:$A$16,'Asteroid 整理'!$B$11:$B$16)</f>
        <v>1</v>
      </c>
      <c r="AQ38" s="137">
        <f>_xlfn.XLOOKUP(AQ15,'Asteroid 整理'!$A$11:$A$16,'Asteroid 整理'!$B$11:$B$16)</f>
        <v>0.9</v>
      </c>
      <c r="AR38" s="137">
        <f>_xlfn.XLOOKUP(AR15,'Asteroid 整理'!$A$11:$A$16,'Asteroid 整理'!$B$11:$B$16)</f>
        <v>0.9</v>
      </c>
      <c r="AS38" s="137">
        <f>_xlfn.XLOOKUP(AS15,'Asteroid 整理'!$A$11:$A$16,'Asteroid 整理'!$B$11:$B$16)</f>
        <v>1</v>
      </c>
      <c r="AT38" s="137">
        <f>_xlfn.XLOOKUP(AT15,'Asteroid 整理'!$A$11:$A$16,'Asteroid 整理'!$B$11:$B$16)</f>
        <v>1</v>
      </c>
      <c r="AU38" s="137">
        <f>_xlfn.XLOOKUP(AU15,'Asteroid 整理'!$A$11:$A$16,'Asteroid 整理'!$B$11:$B$16)</f>
        <v>0.95</v>
      </c>
      <c r="AV38" s="137">
        <f>_xlfn.XLOOKUP(AV15,'Asteroid 整理'!$A$11:$A$16,'Asteroid 整理'!$B$11:$B$16)</f>
        <v>0.95</v>
      </c>
      <c r="AW38" s="137">
        <f>_xlfn.XLOOKUP(AW15,'Asteroid 整理'!$A$11:$A$16,'Asteroid 整理'!$B$11:$B$16)</f>
        <v>0.9</v>
      </c>
      <c r="AX38" s="137">
        <f>_xlfn.XLOOKUP(AX15,'Asteroid 整理'!$A$11:$A$16,'Asteroid 整理'!$B$11:$B$16)</f>
        <v>0.95</v>
      </c>
      <c r="AY38" s="137">
        <f>_xlfn.XLOOKUP(AY15,'Asteroid 整理'!$A$11:$A$16,'Asteroid 整理'!$B$11:$B$16)</f>
        <v>0.85</v>
      </c>
      <c r="AZ38" s="137">
        <f>_xlfn.XLOOKUP(AZ15,'Asteroid 整理'!$A$11:$A$16,'Asteroid 整理'!$B$11:$B$16)</f>
        <v>1</v>
      </c>
      <c r="BA38" s="137">
        <f>_xlfn.XLOOKUP(BA15,'Asteroid 整理'!$A$11:$A$16,'Asteroid 整理'!$B$11:$B$16)</f>
        <v>0.85</v>
      </c>
      <c r="BB38" s="137">
        <f>_xlfn.XLOOKUP(BB15,'Asteroid 整理'!$A$11:$A$16,'Asteroid 整理'!$B$11:$B$16)</f>
        <v>0.9</v>
      </c>
      <c r="BC38" s="137">
        <f>_xlfn.XLOOKUP(BC15,'Asteroid 整理'!$A$11:$A$16,'Asteroid 整理'!$B$11:$B$16)</f>
        <v>0.85</v>
      </c>
      <c r="BD38" s="137">
        <f>_xlfn.XLOOKUP(BD15,'Asteroid 整理'!$A$11:$A$16,'Asteroid 整理'!$B$11:$B$16)</f>
        <v>0.85</v>
      </c>
      <c r="BE38" s="137">
        <f>_xlfn.XLOOKUP(BE15,'Asteroid 整理'!$A$11:$A$16,'Asteroid 整理'!$B$11:$B$16)</f>
        <v>0.95</v>
      </c>
    </row>
    <row r="39" spans="5:57" ht="15.75">
      <c r="O39" s="190" vm="2980">
        <v>45226</v>
      </c>
      <c r="P39" s="137">
        <f>SUMPRODUCT(P$4:V$4,_xlfn.XLOOKUP($O39,'Add-In Output 整理'!$A$2:$A$422,'Add-In Output 整理'!$B$2:$H$422))</f>
        <v>335662000</v>
      </c>
      <c r="Q39" s="137">
        <f>P39-MIN(P40:P$216)</f>
        <v>23409000</v>
      </c>
      <c r="AG39" s="199">
        <f t="shared" si="1"/>
        <v>108</v>
      </c>
      <c r="AH39" s="137">
        <f>_xlfn.XLOOKUP(AH16,'Asteroid 整理'!$A$11:$A$16,'Asteroid 整理'!$B$11:$B$16)</f>
        <v>0.75</v>
      </c>
      <c r="AI39" s="137">
        <f>_xlfn.XLOOKUP(AI16,'Asteroid 整理'!$A$11:$A$16,'Asteroid 整理'!$B$11:$B$16)</f>
        <v>0.85</v>
      </c>
      <c r="AJ39" s="137">
        <f>_xlfn.XLOOKUP(AJ16,'Asteroid 整理'!$A$11:$A$16,'Asteroid 整理'!$B$11:$B$16)</f>
        <v>0.85</v>
      </c>
      <c r="AK39" s="137">
        <f>_xlfn.XLOOKUP(AK16,'Asteroid 整理'!$A$11:$A$16,'Asteroid 整理'!$B$11:$B$16)</f>
        <v>0.85</v>
      </c>
      <c r="AL39" s="137">
        <f>_xlfn.XLOOKUP(AL16,'Asteroid 整理'!$A$11:$A$16,'Asteroid 整理'!$B$11:$B$16)</f>
        <v>0.75</v>
      </c>
      <c r="AM39" s="137">
        <f>_xlfn.XLOOKUP(AM16,'Asteroid 整理'!$A$11:$A$16,'Asteroid 整理'!$B$11:$B$16)</f>
        <v>0.85</v>
      </c>
      <c r="AN39" s="137">
        <f>_xlfn.XLOOKUP(AN16,'Asteroid 整理'!$A$11:$A$16,'Asteroid 整理'!$B$11:$B$16)</f>
        <v>0.75</v>
      </c>
      <c r="AO39" s="137">
        <f>_xlfn.XLOOKUP(AO16,'Asteroid 整理'!$A$11:$A$16,'Asteroid 整理'!$B$11:$B$16)</f>
        <v>0.85</v>
      </c>
      <c r="AP39" s="137">
        <f>_xlfn.XLOOKUP(AP16,'Asteroid 整理'!$A$11:$A$16,'Asteroid 整理'!$B$11:$B$16)</f>
        <v>0.75</v>
      </c>
      <c r="AQ39" s="137">
        <f>_xlfn.XLOOKUP(AQ16,'Asteroid 整理'!$A$11:$A$16,'Asteroid 整理'!$B$11:$B$16)</f>
        <v>0.85</v>
      </c>
      <c r="AR39" s="137">
        <f>_xlfn.XLOOKUP(AR16,'Asteroid 整理'!$A$11:$A$16,'Asteroid 整理'!$B$11:$B$16)</f>
        <v>0.85</v>
      </c>
      <c r="AS39" s="137">
        <f>_xlfn.XLOOKUP(AS16,'Asteroid 整理'!$A$11:$A$16,'Asteroid 整理'!$B$11:$B$16)</f>
        <v>0.75</v>
      </c>
      <c r="AT39" s="137">
        <f>_xlfn.XLOOKUP(AT16,'Asteroid 整理'!$A$11:$A$16,'Asteroid 整理'!$B$11:$B$16)</f>
        <v>0.75</v>
      </c>
      <c r="AU39" s="137">
        <f>_xlfn.XLOOKUP(AU16,'Asteroid 整理'!$A$11:$A$16,'Asteroid 整理'!$B$11:$B$16)</f>
        <v>0.75</v>
      </c>
      <c r="AV39" s="137">
        <f>_xlfn.XLOOKUP(AV16,'Asteroid 整理'!$A$11:$A$16,'Asteroid 整理'!$B$11:$B$16)</f>
        <v>0.75</v>
      </c>
      <c r="AW39" s="137">
        <f>_xlfn.XLOOKUP(AW16,'Asteroid 整理'!$A$11:$A$16,'Asteroid 整理'!$B$11:$B$16)</f>
        <v>0.85</v>
      </c>
      <c r="AX39" s="137">
        <f>_xlfn.XLOOKUP(AX16,'Asteroid 整理'!$A$11:$A$16,'Asteroid 整理'!$B$11:$B$16)</f>
        <v>0.75</v>
      </c>
      <c r="AY39" s="137">
        <f>_xlfn.XLOOKUP(AY16,'Asteroid 整理'!$A$11:$A$16,'Asteroid 整理'!$B$11:$B$16)</f>
        <v>0.85</v>
      </c>
      <c r="AZ39" s="137">
        <f>_xlfn.XLOOKUP(AZ16,'Asteroid 整理'!$A$11:$A$16,'Asteroid 整理'!$B$11:$B$16)</f>
        <v>0.75</v>
      </c>
      <c r="BA39" s="137">
        <f>_xlfn.XLOOKUP(BA16,'Asteroid 整理'!$A$11:$A$16,'Asteroid 整理'!$B$11:$B$16)</f>
        <v>0.85</v>
      </c>
      <c r="BB39" s="137">
        <f>_xlfn.XLOOKUP(BB16,'Asteroid 整理'!$A$11:$A$16,'Asteroid 整理'!$B$11:$B$16)</f>
        <v>0.85</v>
      </c>
      <c r="BC39" s="137">
        <f>_xlfn.XLOOKUP(BC16,'Asteroid 整理'!$A$11:$A$16,'Asteroid 整理'!$B$11:$B$16)</f>
        <v>0.85</v>
      </c>
      <c r="BD39" s="137">
        <f>_xlfn.XLOOKUP(BD16,'Asteroid 整理'!$A$11:$A$16,'Asteroid 整理'!$B$11:$B$16)</f>
        <v>0.85</v>
      </c>
      <c r="BE39" s="137">
        <f>_xlfn.XLOOKUP(BE16,'Asteroid 整理'!$A$11:$A$16,'Asteroid 整理'!$B$11:$B$16)</f>
        <v>0.75</v>
      </c>
    </row>
    <row r="40" spans="5:57" ht="15.75">
      <c r="O40" s="190" vm="2981">
        <v>45225</v>
      </c>
      <c r="P40" s="137">
        <f>SUMPRODUCT(P$4:V$4,_xlfn.XLOOKUP($O40,'Add-In Output 整理'!$A$2:$A$422,'Add-In Output 整理'!$B$2:$H$422))</f>
        <v>335720000</v>
      </c>
      <c r="Q40" s="137">
        <f>P40-MIN(P41:P$216)</f>
        <v>23467000</v>
      </c>
      <c r="AG40" s="199">
        <f t="shared" si="1"/>
        <v>109</v>
      </c>
      <c r="AH40" s="137">
        <f>_xlfn.XLOOKUP(AH17,'Asteroid 整理'!$A$11:$A$16,'Asteroid 整理'!$B$11:$B$16)</f>
        <v>0.75</v>
      </c>
      <c r="AI40" s="137">
        <f>_xlfn.XLOOKUP(AI17,'Asteroid 整理'!$A$11:$A$16,'Asteroid 整理'!$B$11:$B$16)</f>
        <v>0.85</v>
      </c>
      <c r="AJ40" s="137">
        <f>_xlfn.XLOOKUP(AJ17,'Asteroid 整理'!$A$11:$A$16,'Asteroid 整理'!$B$11:$B$16)</f>
        <v>0.8</v>
      </c>
      <c r="AK40" s="137">
        <f>_xlfn.XLOOKUP(AK17,'Asteroid 整理'!$A$11:$A$16,'Asteroid 整理'!$B$11:$B$16)</f>
        <v>0.8</v>
      </c>
      <c r="AL40" s="137">
        <f>_xlfn.XLOOKUP(AL17,'Asteroid 整理'!$A$11:$A$16,'Asteroid 整理'!$B$11:$B$16)</f>
        <v>0.85</v>
      </c>
      <c r="AM40" s="137">
        <f>_xlfn.XLOOKUP(AM17,'Asteroid 整理'!$A$11:$A$16,'Asteroid 整理'!$B$11:$B$16)</f>
        <v>0.85</v>
      </c>
      <c r="AN40" s="137">
        <f>_xlfn.XLOOKUP(AN17,'Asteroid 整理'!$A$11:$A$16,'Asteroid 整理'!$B$11:$B$16)</f>
        <v>0.85</v>
      </c>
      <c r="AO40" s="137">
        <f>_xlfn.XLOOKUP(AO17,'Asteroid 整理'!$A$11:$A$16,'Asteroid 整理'!$B$11:$B$16)</f>
        <v>0.8</v>
      </c>
      <c r="AP40" s="137">
        <f>_xlfn.XLOOKUP(AP17,'Asteroid 整理'!$A$11:$A$16,'Asteroid 整理'!$B$11:$B$16)</f>
        <v>0.75</v>
      </c>
      <c r="AQ40" s="137">
        <f>_xlfn.XLOOKUP(AQ17,'Asteroid 整理'!$A$11:$A$16,'Asteroid 整理'!$B$11:$B$16)</f>
        <v>0.85</v>
      </c>
      <c r="AR40" s="137">
        <f>_xlfn.XLOOKUP(AR17,'Asteroid 整理'!$A$11:$A$16,'Asteroid 整理'!$B$11:$B$16)</f>
        <v>0.85</v>
      </c>
      <c r="AS40" s="137">
        <f>_xlfn.XLOOKUP(AS17,'Asteroid 整理'!$A$11:$A$16,'Asteroid 整理'!$B$11:$B$16)</f>
        <v>0.75</v>
      </c>
      <c r="AT40" s="137">
        <f>_xlfn.XLOOKUP(AT17,'Asteroid 整理'!$A$11:$A$16,'Asteroid 整理'!$B$11:$B$16)</f>
        <v>0.75</v>
      </c>
      <c r="AU40" s="137">
        <f>_xlfn.XLOOKUP(AU17,'Asteroid 整理'!$A$11:$A$16,'Asteroid 整理'!$B$11:$B$16)</f>
        <v>0.85</v>
      </c>
      <c r="AV40" s="137">
        <f>_xlfn.XLOOKUP(AV17,'Asteroid 整理'!$A$11:$A$16,'Asteroid 整理'!$B$11:$B$16)</f>
        <v>0.85</v>
      </c>
      <c r="AW40" s="137">
        <f>_xlfn.XLOOKUP(AW17,'Asteroid 整理'!$A$11:$A$16,'Asteroid 整理'!$B$11:$B$16)</f>
        <v>0.85</v>
      </c>
      <c r="AX40" s="137">
        <f>_xlfn.XLOOKUP(AX17,'Asteroid 整理'!$A$11:$A$16,'Asteroid 整理'!$B$11:$B$16)</f>
        <v>0.85</v>
      </c>
      <c r="AY40" s="137">
        <f>_xlfn.XLOOKUP(AY17,'Asteroid 整理'!$A$11:$A$16,'Asteroid 整理'!$B$11:$B$16)</f>
        <v>0.8</v>
      </c>
      <c r="AZ40" s="137">
        <f>_xlfn.XLOOKUP(AZ17,'Asteroid 整理'!$A$11:$A$16,'Asteroid 整理'!$B$11:$B$16)</f>
        <v>0.75</v>
      </c>
      <c r="BA40" s="137">
        <f>_xlfn.XLOOKUP(BA17,'Asteroid 整理'!$A$11:$A$16,'Asteroid 整理'!$B$11:$B$16)</f>
        <v>0.8</v>
      </c>
      <c r="BB40" s="137">
        <f>_xlfn.XLOOKUP(BB17,'Asteroid 整理'!$A$11:$A$16,'Asteroid 整理'!$B$11:$B$16)</f>
        <v>0.85</v>
      </c>
      <c r="BC40" s="137">
        <f>_xlfn.XLOOKUP(BC17,'Asteroid 整理'!$A$11:$A$16,'Asteroid 整理'!$B$11:$B$16)</f>
        <v>0.8</v>
      </c>
      <c r="BD40" s="137">
        <f>_xlfn.XLOOKUP(BD17,'Asteroid 整理'!$A$11:$A$16,'Asteroid 整理'!$B$11:$B$16)</f>
        <v>0.8</v>
      </c>
      <c r="BE40" s="137">
        <f>_xlfn.XLOOKUP(BE17,'Asteroid 整理'!$A$11:$A$16,'Asteroid 整理'!$B$11:$B$16)</f>
        <v>0.85</v>
      </c>
    </row>
    <row r="41" spans="5:57" ht="15.75">
      <c r="O41" s="190" vm="2982">
        <v>45224</v>
      </c>
      <c r="P41" s="137">
        <f>SUMPRODUCT(P$4:V$4,_xlfn.XLOOKUP($O41,'Add-In Output 整理'!$A$2:$A$422,'Add-In Output 整理'!$B$2:$H$422))</f>
        <v>335430000</v>
      </c>
      <c r="Q41" s="137">
        <f>P41-MIN(P42:P$216)</f>
        <v>23177000</v>
      </c>
      <c r="AG41" s="199">
        <f t="shared" si="1"/>
        <v>110</v>
      </c>
      <c r="AH41" s="137">
        <f>_xlfn.XLOOKUP(AH18,'Asteroid 整理'!$A$11:$A$16,'Asteroid 整理'!$B$11:$B$16)</f>
        <v>0.95</v>
      </c>
      <c r="AI41" s="137">
        <f>_xlfn.XLOOKUP(AI18,'Asteroid 整理'!$A$11:$A$16,'Asteroid 整理'!$B$11:$B$16)</f>
        <v>0.85</v>
      </c>
      <c r="AJ41" s="137">
        <f>_xlfn.XLOOKUP(AJ18,'Asteroid 整理'!$A$11:$A$16,'Asteroid 整理'!$B$11:$B$16)</f>
        <v>0.75</v>
      </c>
      <c r="AK41" s="137">
        <f>_xlfn.XLOOKUP(AK18,'Asteroid 整理'!$A$11:$A$16,'Asteroid 整理'!$B$11:$B$16)</f>
        <v>0.75</v>
      </c>
      <c r="AL41" s="137">
        <f>_xlfn.XLOOKUP(AL18,'Asteroid 整理'!$A$11:$A$16,'Asteroid 整理'!$B$11:$B$16)</f>
        <v>0.75</v>
      </c>
      <c r="AM41" s="137">
        <f>_xlfn.XLOOKUP(AM18,'Asteroid 整理'!$A$11:$A$16,'Asteroid 整理'!$B$11:$B$16)</f>
        <v>0.85</v>
      </c>
      <c r="AN41" s="137">
        <f>_xlfn.XLOOKUP(AN18,'Asteroid 整理'!$A$11:$A$16,'Asteroid 整理'!$B$11:$B$16)</f>
        <v>0.75</v>
      </c>
      <c r="AO41" s="137">
        <f>_xlfn.XLOOKUP(AO18,'Asteroid 整理'!$A$11:$A$16,'Asteroid 整理'!$B$11:$B$16)</f>
        <v>0.75</v>
      </c>
      <c r="AP41" s="137">
        <f>_xlfn.XLOOKUP(AP18,'Asteroid 整理'!$A$11:$A$16,'Asteroid 整理'!$B$11:$B$16)</f>
        <v>0.95</v>
      </c>
      <c r="AQ41" s="137">
        <f>_xlfn.XLOOKUP(AQ18,'Asteroid 整理'!$A$11:$A$16,'Asteroid 整理'!$B$11:$B$16)</f>
        <v>0.85</v>
      </c>
      <c r="AR41" s="137">
        <f>_xlfn.XLOOKUP(AR18,'Asteroid 整理'!$A$11:$A$16,'Asteroid 整理'!$B$11:$B$16)</f>
        <v>0.85</v>
      </c>
      <c r="AS41" s="137">
        <f>_xlfn.XLOOKUP(AS18,'Asteroid 整理'!$A$11:$A$16,'Asteroid 整理'!$B$11:$B$16)</f>
        <v>0.95</v>
      </c>
      <c r="AT41" s="137">
        <f>_xlfn.XLOOKUP(AT18,'Asteroid 整理'!$A$11:$A$16,'Asteroid 整理'!$B$11:$B$16)</f>
        <v>0.95</v>
      </c>
      <c r="AU41" s="137">
        <f>_xlfn.XLOOKUP(AU18,'Asteroid 整理'!$A$11:$A$16,'Asteroid 整理'!$B$11:$B$16)</f>
        <v>0.75</v>
      </c>
      <c r="AV41" s="137">
        <f>_xlfn.XLOOKUP(AV18,'Asteroid 整理'!$A$11:$A$16,'Asteroid 整理'!$B$11:$B$16)</f>
        <v>0.75</v>
      </c>
      <c r="AW41" s="137">
        <f>_xlfn.XLOOKUP(AW18,'Asteroid 整理'!$A$11:$A$16,'Asteroid 整理'!$B$11:$B$16)</f>
        <v>0.85</v>
      </c>
      <c r="AX41" s="137">
        <f>_xlfn.XLOOKUP(AX18,'Asteroid 整理'!$A$11:$A$16,'Asteroid 整理'!$B$11:$B$16)</f>
        <v>0.75</v>
      </c>
      <c r="AY41" s="137">
        <f>_xlfn.XLOOKUP(AY18,'Asteroid 整理'!$A$11:$A$16,'Asteroid 整理'!$B$11:$B$16)</f>
        <v>0.75</v>
      </c>
      <c r="AZ41" s="137">
        <f>_xlfn.XLOOKUP(AZ18,'Asteroid 整理'!$A$11:$A$16,'Asteroid 整理'!$B$11:$B$16)</f>
        <v>0.95</v>
      </c>
      <c r="BA41" s="137">
        <f>_xlfn.XLOOKUP(BA18,'Asteroid 整理'!$A$11:$A$16,'Asteroid 整理'!$B$11:$B$16)</f>
        <v>0.75</v>
      </c>
      <c r="BB41" s="137">
        <f>_xlfn.XLOOKUP(BB18,'Asteroid 整理'!$A$11:$A$16,'Asteroid 整理'!$B$11:$B$16)</f>
        <v>0.85</v>
      </c>
      <c r="BC41" s="137">
        <f>_xlfn.XLOOKUP(BC18,'Asteroid 整理'!$A$11:$A$16,'Asteroid 整理'!$B$11:$B$16)</f>
        <v>0.75</v>
      </c>
      <c r="BD41" s="137">
        <f>_xlfn.XLOOKUP(BD18,'Asteroid 整理'!$A$11:$A$16,'Asteroid 整理'!$B$11:$B$16)</f>
        <v>0.75</v>
      </c>
      <c r="BE41" s="137">
        <f>_xlfn.XLOOKUP(BE18,'Asteroid 整理'!$A$11:$A$16,'Asteroid 整理'!$B$11:$B$16)</f>
        <v>0.75</v>
      </c>
    </row>
    <row r="42" spans="5:57" ht="15.75">
      <c r="O42" s="190" vm="2983">
        <v>45223</v>
      </c>
      <c r="P42" s="137">
        <f>SUMPRODUCT(P$4:V$4,_xlfn.XLOOKUP($O42,'Add-In Output 整理'!$A$2:$A$422,'Add-In Output 整理'!$B$2:$H$422))</f>
        <v>332958000</v>
      </c>
      <c r="Q42" s="137">
        <f>P42-MIN(P43:P$216)</f>
        <v>20705000</v>
      </c>
      <c r="AG42" s="199">
        <f t="shared" si="1"/>
        <v>111</v>
      </c>
      <c r="AH42" s="137">
        <f>_xlfn.XLOOKUP(AH19,'Asteroid 整理'!$A$11:$A$16,'Asteroid 整理'!$B$11:$B$16)</f>
        <v>0.95</v>
      </c>
      <c r="AI42" s="137">
        <f>_xlfn.XLOOKUP(AI19,'Asteroid 整理'!$A$11:$A$16,'Asteroid 整理'!$B$11:$B$16)</f>
        <v>0.75</v>
      </c>
      <c r="AJ42" s="137">
        <f>_xlfn.XLOOKUP(AJ19,'Asteroid 整理'!$A$11:$A$16,'Asteroid 整理'!$B$11:$B$16)</f>
        <v>0.85</v>
      </c>
      <c r="AK42" s="137">
        <f>_xlfn.XLOOKUP(AK19,'Asteroid 整理'!$A$11:$A$16,'Asteroid 整理'!$B$11:$B$16)</f>
        <v>0.85</v>
      </c>
      <c r="AL42" s="137">
        <f>_xlfn.XLOOKUP(AL19,'Asteroid 整理'!$A$11:$A$16,'Asteroid 整理'!$B$11:$B$16)</f>
        <v>0.9</v>
      </c>
      <c r="AM42" s="137">
        <f>_xlfn.XLOOKUP(AM19,'Asteroid 整理'!$A$11:$A$16,'Asteroid 整理'!$B$11:$B$16)</f>
        <v>0.75</v>
      </c>
      <c r="AN42" s="137">
        <f>_xlfn.XLOOKUP(AN19,'Asteroid 整理'!$A$11:$A$16,'Asteroid 整理'!$B$11:$B$16)</f>
        <v>0.9</v>
      </c>
      <c r="AO42" s="137">
        <f>_xlfn.XLOOKUP(AO19,'Asteroid 整理'!$A$11:$A$16,'Asteroid 整理'!$B$11:$B$16)</f>
        <v>0.85</v>
      </c>
      <c r="AP42" s="137">
        <f>_xlfn.XLOOKUP(AP19,'Asteroid 整理'!$A$11:$A$16,'Asteroid 整理'!$B$11:$B$16)</f>
        <v>0.95</v>
      </c>
      <c r="AQ42" s="137">
        <f>_xlfn.XLOOKUP(AQ19,'Asteroid 整理'!$A$11:$A$16,'Asteroid 整理'!$B$11:$B$16)</f>
        <v>0.75</v>
      </c>
      <c r="AR42" s="137">
        <f>_xlfn.XLOOKUP(AR19,'Asteroid 整理'!$A$11:$A$16,'Asteroid 整理'!$B$11:$B$16)</f>
        <v>0.75</v>
      </c>
      <c r="AS42" s="137">
        <f>_xlfn.XLOOKUP(AS19,'Asteroid 整理'!$A$11:$A$16,'Asteroid 整理'!$B$11:$B$16)</f>
        <v>0.95</v>
      </c>
      <c r="AT42" s="137">
        <f>_xlfn.XLOOKUP(AT19,'Asteroid 整理'!$A$11:$A$16,'Asteroid 整理'!$B$11:$B$16)</f>
        <v>0.95</v>
      </c>
      <c r="AU42" s="137">
        <f>_xlfn.XLOOKUP(AU19,'Asteroid 整理'!$A$11:$A$16,'Asteroid 整理'!$B$11:$B$16)</f>
        <v>0.9</v>
      </c>
      <c r="AV42" s="137">
        <f>_xlfn.XLOOKUP(AV19,'Asteroid 整理'!$A$11:$A$16,'Asteroid 整理'!$B$11:$B$16)</f>
        <v>0.9</v>
      </c>
      <c r="AW42" s="137">
        <f>_xlfn.XLOOKUP(AW19,'Asteroid 整理'!$A$11:$A$16,'Asteroid 整理'!$B$11:$B$16)</f>
        <v>0.75</v>
      </c>
      <c r="AX42" s="137">
        <f>_xlfn.XLOOKUP(AX19,'Asteroid 整理'!$A$11:$A$16,'Asteroid 整理'!$B$11:$B$16)</f>
        <v>0.9</v>
      </c>
      <c r="AY42" s="137">
        <f>_xlfn.XLOOKUP(AY19,'Asteroid 整理'!$A$11:$A$16,'Asteroid 整理'!$B$11:$B$16)</f>
        <v>0.85</v>
      </c>
      <c r="AZ42" s="137">
        <f>_xlfn.XLOOKUP(AZ19,'Asteroid 整理'!$A$11:$A$16,'Asteroid 整理'!$B$11:$B$16)</f>
        <v>0.95</v>
      </c>
      <c r="BA42" s="137">
        <f>_xlfn.XLOOKUP(BA19,'Asteroid 整理'!$A$11:$A$16,'Asteroid 整理'!$B$11:$B$16)</f>
        <v>0.85</v>
      </c>
      <c r="BB42" s="137">
        <f>_xlfn.XLOOKUP(BB19,'Asteroid 整理'!$A$11:$A$16,'Asteroid 整理'!$B$11:$B$16)</f>
        <v>0.75</v>
      </c>
      <c r="BC42" s="137">
        <f>_xlfn.XLOOKUP(BC19,'Asteroid 整理'!$A$11:$A$16,'Asteroid 整理'!$B$11:$B$16)</f>
        <v>0.85</v>
      </c>
      <c r="BD42" s="137">
        <f>_xlfn.XLOOKUP(BD19,'Asteroid 整理'!$A$11:$A$16,'Asteroid 整理'!$B$11:$B$16)</f>
        <v>0.85</v>
      </c>
      <c r="BE42" s="137">
        <f>_xlfn.XLOOKUP(BE19,'Asteroid 整理'!$A$11:$A$16,'Asteroid 整理'!$B$11:$B$16)</f>
        <v>0.9</v>
      </c>
    </row>
    <row r="43" spans="5:57" ht="15.75">
      <c r="O43" s="190" vm="2984">
        <v>45222</v>
      </c>
      <c r="P43" s="137">
        <f>SUMPRODUCT(P$4:V$4,_xlfn.XLOOKUP($O43,'Add-In Output 整理'!$A$2:$A$422,'Add-In Output 整理'!$B$2:$H$422))</f>
        <v>329462000</v>
      </c>
      <c r="Q43" s="137">
        <f>P43-MIN(P44:P$216)</f>
        <v>17209000</v>
      </c>
      <c r="AG43" s="199">
        <f t="shared" si="1"/>
        <v>112</v>
      </c>
      <c r="AH43" s="137">
        <f>_xlfn.XLOOKUP(AH20,'Asteroid 整理'!$A$11:$A$16,'Asteroid 整理'!$B$11:$B$16)</f>
        <v>0.75</v>
      </c>
      <c r="AI43" s="137">
        <f>_xlfn.XLOOKUP(AI20,'Asteroid 整理'!$A$11:$A$16,'Asteroid 整理'!$B$11:$B$16)</f>
        <v>0.9</v>
      </c>
      <c r="AJ43" s="137">
        <f>_xlfn.XLOOKUP(AJ20,'Asteroid 整理'!$A$11:$A$16,'Asteroid 整理'!$B$11:$B$16)</f>
        <v>0.85</v>
      </c>
      <c r="AK43" s="137">
        <f>_xlfn.XLOOKUP(AK20,'Asteroid 整理'!$A$11:$A$16,'Asteroid 整理'!$B$11:$B$16)</f>
        <v>0.85</v>
      </c>
      <c r="AL43" s="137">
        <f>_xlfn.XLOOKUP(AL20,'Asteroid 整理'!$A$11:$A$16,'Asteroid 整理'!$B$11:$B$16)</f>
        <v>0.95</v>
      </c>
      <c r="AM43" s="137">
        <f>_xlfn.XLOOKUP(AM20,'Asteroid 整理'!$A$11:$A$16,'Asteroid 整理'!$B$11:$B$16)</f>
        <v>0.9</v>
      </c>
      <c r="AN43" s="137">
        <f>_xlfn.XLOOKUP(AN20,'Asteroid 整理'!$A$11:$A$16,'Asteroid 整理'!$B$11:$B$16)</f>
        <v>0.95</v>
      </c>
      <c r="AO43" s="137">
        <f>_xlfn.XLOOKUP(AO20,'Asteroid 整理'!$A$11:$A$16,'Asteroid 整理'!$B$11:$B$16)</f>
        <v>0.85</v>
      </c>
      <c r="AP43" s="137">
        <f>_xlfn.XLOOKUP(AP20,'Asteroid 整理'!$A$11:$A$16,'Asteroid 整理'!$B$11:$B$16)</f>
        <v>0.75</v>
      </c>
      <c r="AQ43" s="137">
        <f>_xlfn.XLOOKUP(AQ20,'Asteroid 整理'!$A$11:$A$16,'Asteroid 整理'!$B$11:$B$16)</f>
        <v>0.9</v>
      </c>
      <c r="AR43" s="137">
        <f>_xlfn.XLOOKUP(AR20,'Asteroid 整理'!$A$11:$A$16,'Asteroid 整理'!$B$11:$B$16)</f>
        <v>0.9</v>
      </c>
      <c r="AS43" s="137">
        <f>_xlfn.XLOOKUP(AS20,'Asteroid 整理'!$A$11:$A$16,'Asteroid 整理'!$B$11:$B$16)</f>
        <v>0.75</v>
      </c>
      <c r="AT43" s="137">
        <f>_xlfn.XLOOKUP(AT20,'Asteroid 整理'!$A$11:$A$16,'Asteroid 整理'!$B$11:$B$16)</f>
        <v>0.75</v>
      </c>
      <c r="AU43" s="137">
        <f>_xlfn.XLOOKUP(AU20,'Asteroid 整理'!$A$11:$A$16,'Asteroid 整理'!$B$11:$B$16)</f>
        <v>0.95</v>
      </c>
      <c r="AV43" s="137">
        <f>_xlfn.XLOOKUP(AV20,'Asteroid 整理'!$A$11:$A$16,'Asteroid 整理'!$B$11:$B$16)</f>
        <v>0.95</v>
      </c>
      <c r="AW43" s="137">
        <f>_xlfn.XLOOKUP(AW20,'Asteroid 整理'!$A$11:$A$16,'Asteroid 整理'!$B$11:$B$16)</f>
        <v>0.9</v>
      </c>
      <c r="AX43" s="137">
        <f>_xlfn.XLOOKUP(AX20,'Asteroid 整理'!$A$11:$A$16,'Asteroid 整理'!$B$11:$B$16)</f>
        <v>0.95</v>
      </c>
      <c r="AY43" s="137">
        <f>_xlfn.XLOOKUP(AY20,'Asteroid 整理'!$A$11:$A$16,'Asteroid 整理'!$B$11:$B$16)</f>
        <v>0.85</v>
      </c>
      <c r="AZ43" s="137">
        <f>_xlfn.XLOOKUP(AZ20,'Asteroid 整理'!$A$11:$A$16,'Asteroid 整理'!$B$11:$B$16)</f>
        <v>0.75</v>
      </c>
      <c r="BA43" s="137">
        <f>_xlfn.XLOOKUP(BA20,'Asteroid 整理'!$A$11:$A$16,'Asteroid 整理'!$B$11:$B$16)</f>
        <v>0.85</v>
      </c>
      <c r="BB43" s="137">
        <f>_xlfn.XLOOKUP(BB20,'Asteroid 整理'!$A$11:$A$16,'Asteroid 整理'!$B$11:$B$16)</f>
        <v>0.9</v>
      </c>
      <c r="BC43" s="137">
        <f>_xlfn.XLOOKUP(BC20,'Asteroid 整理'!$A$11:$A$16,'Asteroid 整理'!$B$11:$B$16)</f>
        <v>0.85</v>
      </c>
      <c r="BD43" s="137">
        <f>_xlfn.XLOOKUP(BD20,'Asteroid 整理'!$A$11:$A$16,'Asteroid 整理'!$B$11:$B$16)</f>
        <v>0.85</v>
      </c>
      <c r="BE43" s="137">
        <f>_xlfn.XLOOKUP(BE20,'Asteroid 整理'!$A$11:$A$16,'Asteroid 整理'!$B$11:$B$16)</f>
        <v>0.95</v>
      </c>
    </row>
    <row r="44" spans="5:57" ht="15.75">
      <c r="O44" s="190" vm="2985">
        <v>45221</v>
      </c>
      <c r="P44" s="137">
        <f>SUMPRODUCT(P$4:V$4,_xlfn.XLOOKUP($O44,'Add-In Output 整理'!$A$2:$A$422,'Add-In Output 整理'!$B$2:$H$422))</f>
        <v>331255000</v>
      </c>
      <c r="Q44" s="137">
        <f>P44-MIN(P45:P$216)</f>
        <v>19002000</v>
      </c>
      <c r="AG44" s="199">
        <f t="shared" si="1"/>
        <v>113</v>
      </c>
      <c r="AH44" s="137">
        <f>_xlfn.XLOOKUP(AH21,'Asteroid 整理'!$A$11:$A$16,'Asteroid 整理'!$B$11:$B$16)</f>
        <v>1</v>
      </c>
      <c r="AI44" s="137">
        <f>_xlfn.XLOOKUP(AI21,'Asteroid 整理'!$A$11:$A$16,'Asteroid 整理'!$B$11:$B$16)</f>
        <v>0.85</v>
      </c>
      <c r="AJ44" s="137">
        <f>_xlfn.XLOOKUP(AJ21,'Asteroid 整理'!$A$11:$A$16,'Asteroid 整理'!$B$11:$B$16)</f>
        <v>0.9</v>
      </c>
      <c r="AK44" s="137">
        <f>_xlfn.XLOOKUP(AK21,'Asteroid 整理'!$A$11:$A$16,'Asteroid 整理'!$B$11:$B$16)</f>
        <v>0.9</v>
      </c>
      <c r="AL44" s="137">
        <f>_xlfn.XLOOKUP(AL21,'Asteroid 整理'!$A$11:$A$16,'Asteroid 整理'!$B$11:$B$16)</f>
        <v>0.95</v>
      </c>
      <c r="AM44" s="137">
        <f>_xlfn.XLOOKUP(AM21,'Asteroid 整理'!$A$11:$A$16,'Asteroid 整理'!$B$11:$B$16)</f>
        <v>0.85</v>
      </c>
      <c r="AN44" s="137">
        <f>_xlfn.XLOOKUP(AN21,'Asteroid 整理'!$A$11:$A$16,'Asteroid 整理'!$B$11:$B$16)</f>
        <v>0.95</v>
      </c>
      <c r="AO44" s="137">
        <f>_xlfn.XLOOKUP(AO21,'Asteroid 整理'!$A$11:$A$16,'Asteroid 整理'!$B$11:$B$16)</f>
        <v>0.9</v>
      </c>
      <c r="AP44" s="137">
        <f>_xlfn.XLOOKUP(AP21,'Asteroid 整理'!$A$11:$A$16,'Asteroid 整理'!$B$11:$B$16)</f>
        <v>1</v>
      </c>
      <c r="AQ44" s="137">
        <f>_xlfn.XLOOKUP(AQ21,'Asteroid 整理'!$A$11:$A$16,'Asteroid 整理'!$B$11:$B$16)</f>
        <v>0.85</v>
      </c>
      <c r="AR44" s="137">
        <f>_xlfn.XLOOKUP(AR21,'Asteroid 整理'!$A$11:$A$16,'Asteroid 整理'!$B$11:$B$16)</f>
        <v>0.85</v>
      </c>
      <c r="AS44" s="137">
        <f>_xlfn.XLOOKUP(AS21,'Asteroid 整理'!$A$11:$A$16,'Asteroid 整理'!$B$11:$B$16)</f>
        <v>1</v>
      </c>
      <c r="AT44" s="137">
        <f>_xlfn.XLOOKUP(AT21,'Asteroid 整理'!$A$11:$A$16,'Asteroid 整理'!$B$11:$B$16)</f>
        <v>1</v>
      </c>
      <c r="AU44" s="137">
        <f>_xlfn.XLOOKUP(AU21,'Asteroid 整理'!$A$11:$A$16,'Asteroid 整理'!$B$11:$B$16)</f>
        <v>0.95</v>
      </c>
      <c r="AV44" s="137">
        <f>_xlfn.XLOOKUP(AV21,'Asteroid 整理'!$A$11:$A$16,'Asteroid 整理'!$B$11:$B$16)</f>
        <v>0.95</v>
      </c>
      <c r="AW44" s="137">
        <f>_xlfn.XLOOKUP(AW21,'Asteroid 整理'!$A$11:$A$16,'Asteroid 整理'!$B$11:$B$16)</f>
        <v>0.85</v>
      </c>
      <c r="AX44" s="137">
        <f>_xlfn.XLOOKUP(AX21,'Asteroid 整理'!$A$11:$A$16,'Asteroid 整理'!$B$11:$B$16)</f>
        <v>0.95</v>
      </c>
      <c r="AY44" s="137">
        <f>_xlfn.XLOOKUP(AY21,'Asteroid 整理'!$A$11:$A$16,'Asteroid 整理'!$B$11:$B$16)</f>
        <v>0.9</v>
      </c>
      <c r="AZ44" s="137">
        <f>_xlfn.XLOOKUP(AZ21,'Asteroid 整理'!$A$11:$A$16,'Asteroid 整理'!$B$11:$B$16)</f>
        <v>1</v>
      </c>
      <c r="BA44" s="137">
        <f>_xlfn.XLOOKUP(BA21,'Asteroid 整理'!$A$11:$A$16,'Asteroid 整理'!$B$11:$B$16)</f>
        <v>0.9</v>
      </c>
      <c r="BB44" s="137">
        <f>_xlfn.XLOOKUP(BB21,'Asteroid 整理'!$A$11:$A$16,'Asteroid 整理'!$B$11:$B$16)</f>
        <v>0.85</v>
      </c>
      <c r="BC44" s="137">
        <f>_xlfn.XLOOKUP(BC21,'Asteroid 整理'!$A$11:$A$16,'Asteroid 整理'!$B$11:$B$16)</f>
        <v>0.9</v>
      </c>
      <c r="BD44" s="137">
        <f>_xlfn.XLOOKUP(BD21,'Asteroid 整理'!$A$11:$A$16,'Asteroid 整理'!$B$11:$B$16)</f>
        <v>0.9</v>
      </c>
      <c r="BE44" s="137">
        <f>_xlfn.XLOOKUP(BE21,'Asteroid 整理'!$A$11:$A$16,'Asteroid 整理'!$B$11:$B$16)</f>
        <v>0.95</v>
      </c>
    </row>
    <row r="45" spans="5:57" ht="15.75">
      <c r="O45" s="190" vm="2986">
        <v>45220</v>
      </c>
      <c r="P45" s="137">
        <f>SUMPRODUCT(P$4:V$4,_xlfn.XLOOKUP($O45,'Add-In Output 整理'!$A$2:$A$422,'Add-In Output 整理'!$B$2:$H$422))</f>
        <v>331028000</v>
      </c>
      <c r="Q45" s="137">
        <f>P45-MIN(P46:P$216)</f>
        <v>18775000</v>
      </c>
      <c r="AG45" s="199">
        <f t="shared" si="1"/>
        <v>114</v>
      </c>
      <c r="AH45" s="137">
        <f>_xlfn.XLOOKUP(AH22,'Asteroid 整理'!$A$11:$A$16,'Asteroid 整理'!$B$11:$B$16)</f>
        <v>0.95</v>
      </c>
      <c r="AI45" s="137">
        <f>_xlfn.XLOOKUP(AI22,'Asteroid 整理'!$A$11:$A$16,'Asteroid 整理'!$B$11:$B$16)</f>
        <v>0.75</v>
      </c>
      <c r="AJ45" s="137">
        <f>_xlfn.XLOOKUP(AJ22,'Asteroid 整理'!$A$11:$A$16,'Asteroid 整理'!$B$11:$B$16)</f>
        <v>0.9</v>
      </c>
      <c r="AK45" s="137">
        <f>_xlfn.XLOOKUP(AK22,'Asteroid 整理'!$A$11:$A$16,'Asteroid 整理'!$B$11:$B$16)</f>
        <v>0.9</v>
      </c>
      <c r="AL45" s="137">
        <f>_xlfn.XLOOKUP(AL22,'Asteroid 整理'!$A$11:$A$16,'Asteroid 整理'!$B$11:$B$16)</f>
        <v>0.8</v>
      </c>
      <c r="AM45" s="137">
        <f>_xlfn.XLOOKUP(AM22,'Asteroid 整理'!$A$11:$A$16,'Asteroid 整理'!$B$11:$B$16)</f>
        <v>0.75</v>
      </c>
      <c r="AN45" s="137">
        <f>_xlfn.XLOOKUP(AN22,'Asteroid 整理'!$A$11:$A$16,'Asteroid 整理'!$B$11:$B$16)</f>
        <v>0.8</v>
      </c>
      <c r="AO45" s="137">
        <f>_xlfn.XLOOKUP(AO22,'Asteroid 整理'!$A$11:$A$16,'Asteroid 整理'!$B$11:$B$16)</f>
        <v>0.9</v>
      </c>
      <c r="AP45" s="137">
        <f>_xlfn.XLOOKUP(AP22,'Asteroid 整理'!$A$11:$A$16,'Asteroid 整理'!$B$11:$B$16)</f>
        <v>0.95</v>
      </c>
      <c r="AQ45" s="137">
        <f>_xlfn.XLOOKUP(AQ22,'Asteroid 整理'!$A$11:$A$16,'Asteroid 整理'!$B$11:$B$16)</f>
        <v>0.75</v>
      </c>
      <c r="AR45" s="137">
        <f>_xlfn.XLOOKUP(AR22,'Asteroid 整理'!$A$11:$A$16,'Asteroid 整理'!$B$11:$B$16)</f>
        <v>0.75</v>
      </c>
      <c r="AS45" s="137">
        <f>_xlfn.XLOOKUP(AS22,'Asteroid 整理'!$A$11:$A$16,'Asteroid 整理'!$B$11:$B$16)</f>
        <v>0.95</v>
      </c>
      <c r="AT45" s="137">
        <f>_xlfn.XLOOKUP(AT22,'Asteroid 整理'!$A$11:$A$16,'Asteroid 整理'!$B$11:$B$16)</f>
        <v>0.95</v>
      </c>
      <c r="AU45" s="137">
        <f>_xlfn.XLOOKUP(AU22,'Asteroid 整理'!$A$11:$A$16,'Asteroid 整理'!$B$11:$B$16)</f>
        <v>0.8</v>
      </c>
      <c r="AV45" s="137">
        <f>_xlfn.XLOOKUP(AV22,'Asteroid 整理'!$A$11:$A$16,'Asteroid 整理'!$B$11:$B$16)</f>
        <v>0.8</v>
      </c>
      <c r="AW45" s="137">
        <f>_xlfn.XLOOKUP(AW22,'Asteroid 整理'!$A$11:$A$16,'Asteroid 整理'!$B$11:$B$16)</f>
        <v>0.75</v>
      </c>
      <c r="AX45" s="137">
        <f>_xlfn.XLOOKUP(AX22,'Asteroid 整理'!$A$11:$A$16,'Asteroid 整理'!$B$11:$B$16)</f>
        <v>0.8</v>
      </c>
      <c r="AY45" s="137">
        <f>_xlfn.XLOOKUP(AY22,'Asteroid 整理'!$A$11:$A$16,'Asteroid 整理'!$B$11:$B$16)</f>
        <v>0.9</v>
      </c>
      <c r="AZ45" s="137">
        <f>_xlfn.XLOOKUP(AZ22,'Asteroid 整理'!$A$11:$A$16,'Asteroid 整理'!$B$11:$B$16)</f>
        <v>0.95</v>
      </c>
      <c r="BA45" s="137">
        <f>_xlfn.XLOOKUP(BA22,'Asteroid 整理'!$A$11:$A$16,'Asteroid 整理'!$B$11:$B$16)</f>
        <v>0.9</v>
      </c>
      <c r="BB45" s="137">
        <f>_xlfn.XLOOKUP(BB22,'Asteroid 整理'!$A$11:$A$16,'Asteroid 整理'!$B$11:$B$16)</f>
        <v>0.75</v>
      </c>
      <c r="BC45" s="137">
        <f>_xlfn.XLOOKUP(BC22,'Asteroid 整理'!$A$11:$A$16,'Asteroid 整理'!$B$11:$B$16)</f>
        <v>0.9</v>
      </c>
      <c r="BD45" s="137">
        <f>_xlfn.XLOOKUP(BD22,'Asteroid 整理'!$A$11:$A$16,'Asteroid 整理'!$B$11:$B$16)</f>
        <v>0.9</v>
      </c>
      <c r="BE45" s="137">
        <f>_xlfn.XLOOKUP(BE22,'Asteroid 整理'!$A$11:$A$16,'Asteroid 整理'!$B$11:$B$16)</f>
        <v>0.8</v>
      </c>
    </row>
    <row r="46" spans="5:57" ht="15.75">
      <c r="O46" s="190" vm="2987">
        <v>45219</v>
      </c>
      <c r="P46" s="137">
        <f>SUMPRODUCT(P$4:V$4,_xlfn.XLOOKUP($O46,'Add-In Output 整理'!$A$2:$A$422,'Add-In Output 整理'!$B$2:$H$422))</f>
        <v>331554000</v>
      </c>
      <c r="Q46" s="137">
        <f>P46-MIN(P47:P$216)</f>
        <v>19301000</v>
      </c>
      <c r="AG46" s="199">
        <f t="shared" si="1"/>
        <v>115</v>
      </c>
      <c r="AH46" s="137">
        <f>_xlfn.XLOOKUP(AH23,'Asteroid 整理'!$A$11:$A$16,'Asteroid 整理'!$B$11:$B$16)</f>
        <v>0.8</v>
      </c>
      <c r="AI46" s="137">
        <f>_xlfn.XLOOKUP(AI23,'Asteroid 整理'!$A$11:$A$16,'Asteroid 整理'!$B$11:$B$16)</f>
        <v>0.9</v>
      </c>
      <c r="AJ46" s="137">
        <f>_xlfn.XLOOKUP(AJ23,'Asteroid 整理'!$A$11:$A$16,'Asteroid 整理'!$B$11:$B$16)</f>
        <v>0.95</v>
      </c>
      <c r="AK46" s="137">
        <f>_xlfn.XLOOKUP(AK23,'Asteroid 整理'!$A$11:$A$16,'Asteroid 整理'!$B$11:$B$16)</f>
        <v>0.95</v>
      </c>
      <c r="AL46" s="137">
        <f>_xlfn.XLOOKUP(AL23,'Asteroid 整理'!$A$11:$A$16,'Asteroid 整理'!$B$11:$B$16)</f>
        <v>0.85</v>
      </c>
      <c r="AM46" s="137">
        <f>_xlfn.XLOOKUP(AM23,'Asteroid 整理'!$A$11:$A$16,'Asteroid 整理'!$B$11:$B$16)</f>
        <v>0.9</v>
      </c>
      <c r="AN46" s="137">
        <f>_xlfn.XLOOKUP(AN23,'Asteroid 整理'!$A$11:$A$16,'Asteroid 整理'!$B$11:$B$16)</f>
        <v>0.85</v>
      </c>
      <c r="AO46" s="137">
        <f>_xlfn.XLOOKUP(AO23,'Asteroid 整理'!$A$11:$A$16,'Asteroid 整理'!$B$11:$B$16)</f>
        <v>0.95</v>
      </c>
      <c r="AP46" s="137">
        <f>_xlfn.XLOOKUP(AP23,'Asteroid 整理'!$A$11:$A$16,'Asteroid 整理'!$B$11:$B$16)</f>
        <v>0.8</v>
      </c>
      <c r="AQ46" s="137">
        <f>_xlfn.XLOOKUP(AQ23,'Asteroid 整理'!$A$11:$A$16,'Asteroid 整理'!$B$11:$B$16)</f>
        <v>0.9</v>
      </c>
      <c r="AR46" s="137">
        <f>_xlfn.XLOOKUP(AR23,'Asteroid 整理'!$A$11:$A$16,'Asteroid 整理'!$B$11:$B$16)</f>
        <v>0.9</v>
      </c>
      <c r="AS46" s="137">
        <f>_xlfn.XLOOKUP(AS23,'Asteroid 整理'!$A$11:$A$16,'Asteroid 整理'!$B$11:$B$16)</f>
        <v>0.8</v>
      </c>
      <c r="AT46" s="137">
        <f>_xlfn.XLOOKUP(AT23,'Asteroid 整理'!$A$11:$A$16,'Asteroid 整理'!$B$11:$B$16)</f>
        <v>0.8</v>
      </c>
      <c r="AU46" s="137">
        <f>_xlfn.XLOOKUP(AU23,'Asteroid 整理'!$A$11:$A$16,'Asteroid 整理'!$B$11:$B$16)</f>
        <v>0.85</v>
      </c>
      <c r="AV46" s="137">
        <f>_xlfn.XLOOKUP(AV23,'Asteroid 整理'!$A$11:$A$16,'Asteroid 整理'!$B$11:$B$16)</f>
        <v>0.85</v>
      </c>
      <c r="AW46" s="137">
        <f>_xlfn.XLOOKUP(AW23,'Asteroid 整理'!$A$11:$A$16,'Asteroid 整理'!$B$11:$B$16)</f>
        <v>0.9</v>
      </c>
      <c r="AX46" s="137">
        <f>_xlfn.XLOOKUP(AX23,'Asteroid 整理'!$A$11:$A$16,'Asteroid 整理'!$B$11:$B$16)</f>
        <v>0.85</v>
      </c>
      <c r="AY46" s="137">
        <f>_xlfn.XLOOKUP(AY23,'Asteroid 整理'!$A$11:$A$16,'Asteroid 整理'!$B$11:$B$16)</f>
        <v>0.95</v>
      </c>
      <c r="AZ46" s="137">
        <f>_xlfn.XLOOKUP(AZ23,'Asteroid 整理'!$A$11:$A$16,'Asteroid 整理'!$B$11:$B$16)</f>
        <v>0.8</v>
      </c>
      <c r="BA46" s="137">
        <f>_xlfn.XLOOKUP(BA23,'Asteroid 整理'!$A$11:$A$16,'Asteroid 整理'!$B$11:$B$16)</f>
        <v>0.95</v>
      </c>
      <c r="BB46" s="137">
        <f>_xlfn.XLOOKUP(BB23,'Asteroid 整理'!$A$11:$A$16,'Asteroid 整理'!$B$11:$B$16)</f>
        <v>0.9</v>
      </c>
      <c r="BC46" s="137">
        <f>_xlfn.XLOOKUP(BC23,'Asteroid 整理'!$A$11:$A$16,'Asteroid 整理'!$B$11:$B$16)</f>
        <v>0.95</v>
      </c>
      <c r="BD46" s="137">
        <f>_xlfn.XLOOKUP(BD23,'Asteroid 整理'!$A$11:$A$16,'Asteroid 整理'!$B$11:$B$16)</f>
        <v>0.95</v>
      </c>
      <c r="BE46" s="137">
        <f>_xlfn.XLOOKUP(BE23,'Asteroid 整理'!$A$11:$A$16,'Asteroid 整理'!$B$11:$B$16)</f>
        <v>0.85</v>
      </c>
    </row>
    <row r="47" spans="5:57" ht="15.75">
      <c r="O47" s="190" vm="2988">
        <v>45218</v>
      </c>
      <c r="P47" s="137">
        <f>SUMPRODUCT(P$4:V$4,_xlfn.XLOOKUP($O47,'Add-In Output 整理'!$A$2:$A$422,'Add-In Output 整理'!$B$2:$H$422))</f>
        <v>331020000</v>
      </c>
      <c r="Q47" s="137">
        <f>P47-MIN(P48:P$216)</f>
        <v>18767000</v>
      </c>
      <c r="AG47" s="199">
        <f t="shared" si="1"/>
        <v>116</v>
      </c>
      <c r="AH47" s="137">
        <f>_xlfn.XLOOKUP(AH24,'Asteroid 整理'!$A$11:$A$16,'Asteroid 整理'!$B$11:$B$16)</f>
        <v>0.85</v>
      </c>
      <c r="AI47" s="137">
        <f>_xlfn.XLOOKUP(AI24,'Asteroid 整理'!$A$11:$A$16,'Asteroid 整理'!$B$11:$B$16)</f>
        <v>0.85</v>
      </c>
      <c r="AJ47" s="137">
        <f>_xlfn.XLOOKUP(AJ24,'Asteroid 整理'!$A$11:$A$16,'Asteroid 整理'!$B$11:$B$16)</f>
        <v>1</v>
      </c>
      <c r="AK47" s="137">
        <f>_xlfn.XLOOKUP(AK24,'Asteroid 整理'!$A$11:$A$16,'Asteroid 整理'!$B$11:$B$16)</f>
        <v>1</v>
      </c>
      <c r="AL47" s="137">
        <f>_xlfn.XLOOKUP(AL24,'Asteroid 整理'!$A$11:$A$16,'Asteroid 整理'!$B$11:$B$16)</f>
        <v>0.8</v>
      </c>
      <c r="AM47" s="137">
        <f>_xlfn.XLOOKUP(AM24,'Asteroid 整理'!$A$11:$A$16,'Asteroid 整理'!$B$11:$B$16)</f>
        <v>0.85</v>
      </c>
      <c r="AN47" s="137">
        <f>_xlfn.XLOOKUP(AN24,'Asteroid 整理'!$A$11:$A$16,'Asteroid 整理'!$B$11:$B$16)</f>
        <v>0.8</v>
      </c>
      <c r="AO47" s="137">
        <f>_xlfn.XLOOKUP(AO24,'Asteroid 整理'!$A$11:$A$16,'Asteroid 整理'!$B$11:$B$16)</f>
        <v>1</v>
      </c>
      <c r="AP47" s="137">
        <f>_xlfn.XLOOKUP(AP24,'Asteroid 整理'!$A$11:$A$16,'Asteroid 整理'!$B$11:$B$16)</f>
        <v>0.85</v>
      </c>
      <c r="AQ47" s="137">
        <f>_xlfn.XLOOKUP(AQ24,'Asteroid 整理'!$A$11:$A$16,'Asteroid 整理'!$B$11:$B$16)</f>
        <v>0.85</v>
      </c>
      <c r="AR47" s="137">
        <f>_xlfn.XLOOKUP(AR24,'Asteroid 整理'!$A$11:$A$16,'Asteroid 整理'!$B$11:$B$16)</f>
        <v>0.85</v>
      </c>
      <c r="AS47" s="137">
        <f>_xlfn.XLOOKUP(AS24,'Asteroid 整理'!$A$11:$A$16,'Asteroid 整理'!$B$11:$B$16)</f>
        <v>0.85</v>
      </c>
      <c r="AT47" s="137">
        <f>_xlfn.XLOOKUP(AT24,'Asteroid 整理'!$A$11:$A$16,'Asteroid 整理'!$B$11:$B$16)</f>
        <v>0.85</v>
      </c>
      <c r="AU47" s="137">
        <f>_xlfn.XLOOKUP(AU24,'Asteroid 整理'!$A$11:$A$16,'Asteroid 整理'!$B$11:$B$16)</f>
        <v>0.8</v>
      </c>
      <c r="AV47" s="137">
        <f>_xlfn.XLOOKUP(AV24,'Asteroid 整理'!$A$11:$A$16,'Asteroid 整理'!$B$11:$B$16)</f>
        <v>0.8</v>
      </c>
      <c r="AW47" s="137">
        <f>_xlfn.XLOOKUP(AW24,'Asteroid 整理'!$A$11:$A$16,'Asteroid 整理'!$B$11:$B$16)</f>
        <v>0.85</v>
      </c>
      <c r="AX47" s="137">
        <f>_xlfn.XLOOKUP(AX24,'Asteroid 整理'!$A$11:$A$16,'Asteroid 整理'!$B$11:$B$16)</f>
        <v>0.8</v>
      </c>
      <c r="AY47" s="137">
        <f>_xlfn.XLOOKUP(AY24,'Asteroid 整理'!$A$11:$A$16,'Asteroid 整理'!$B$11:$B$16)</f>
        <v>1</v>
      </c>
      <c r="AZ47" s="137">
        <f>_xlfn.XLOOKUP(AZ24,'Asteroid 整理'!$A$11:$A$16,'Asteroid 整理'!$B$11:$B$16)</f>
        <v>0.85</v>
      </c>
      <c r="BA47" s="137">
        <f>_xlfn.XLOOKUP(BA24,'Asteroid 整理'!$A$11:$A$16,'Asteroid 整理'!$B$11:$B$16)</f>
        <v>1</v>
      </c>
      <c r="BB47" s="137">
        <f>_xlfn.XLOOKUP(BB24,'Asteroid 整理'!$A$11:$A$16,'Asteroid 整理'!$B$11:$B$16)</f>
        <v>0.85</v>
      </c>
      <c r="BC47" s="137">
        <f>_xlfn.XLOOKUP(BC24,'Asteroid 整理'!$A$11:$A$16,'Asteroid 整理'!$B$11:$B$16)</f>
        <v>1</v>
      </c>
      <c r="BD47" s="137">
        <f>_xlfn.XLOOKUP(BD24,'Asteroid 整理'!$A$11:$A$16,'Asteroid 整理'!$B$11:$B$16)</f>
        <v>1</v>
      </c>
      <c r="BE47" s="137">
        <f>_xlfn.XLOOKUP(BE24,'Asteroid 整理'!$A$11:$A$16,'Asteroid 整理'!$B$11:$B$16)</f>
        <v>0.8</v>
      </c>
    </row>
    <row r="48" spans="5:57" ht="15.75">
      <c r="O48" s="190" vm="2989">
        <v>45217</v>
      </c>
      <c r="P48" s="137">
        <f>SUMPRODUCT(P$4:V$4,_xlfn.XLOOKUP($O48,'Add-In Output 整理'!$A$2:$A$422,'Add-In Output 整理'!$B$2:$H$422))</f>
        <v>332831000</v>
      </c>
      <c r="Q48" s="137">
        <f>P48-MIN(P49:P$216)</f>
        <v>20578000</v>
      </c>
      <c r="AG48" s="199">
        <f t="shared" si="1"/>
        <v>117</v>
      </c>
      <c r="AH48" s="137">
        <f>_xlfn.XLOOKUP(AH25,'Asteroid 整理'!$A$11:$A$16,'Asteroid 整理'!$B$11:$B$16)</f>
        <v>1</v>
      </c>
      <c r="AI48" s="137">
        <f>_xlfn.XLOOKUP(AI25,'Asteroid 整理'!$A$11:$A$16,'Asteroid 整理'!$B$11:$B$16)</f>
        <v>0.9</v>
      </c>
      <c r="AJ48" s="137">
        <f>_xlfn.XLOOKUP(AJ25,'Asteroid 整理'!$A$11:$A$16,'Asteroid 整理'!$B$11:$B$16)</f>
        <v>0.8</v>
      </c>
      <c r="AK48" s="137">
        <f>_xlfn.XLOOKUP(AK25,'Asteroid 整理'!$A$11:$A$16,'Asteroid 整理'!$B$11:$B$16)</f>
        <v>0.8</v>
      </c>
      <c r="AL48" s="137">
        <f>_xlfn.XLOOKUP(AL25,'Asteroid 整理'!$A$11:$A$16,'Asteroid 整理'!$B$11:$B$16)</f>
        <v>0.95</v>
      </c>
      <c r="AM48" s="137">
        <f>_xlfn.XLOOKUP(AM25,'Asteroid 整理'!$A$11:$A$16,'Asteroid 整理'!$B$11:$B$16)</f>
        <v>0.9</v>
      </c>
      <c r="AN48" s="137">
        <f>_xlfn.XLOOKUP(AN25,'Asteroid 整理'!$A$11:$A$16,'Asteroid 整理'!$B$11:$B$16)</f>
        <v>0.95</v>
      </c>
      <c r="AO48" s="137">
        <f>_xlfn.XLOOKUP(AO25,'Asteroid 整理'!$A$11:$A$16,'Asteroid 整理'!$B$11:$B$16)</f>
        <v>0.8</v>
      </c>
      <c r="AP48" s="137">
        <f>_xlfn.XLOOKUP(AP25,'Asteroid 整理'!$A$11:$A$16,'Asteroid 整理'!$B$11:$B$16)</f>
        <v>1</v>
      </c>
      <c r="AQ48" s="137">
        <f>_xlfn.XLOOKUP(AQ25,'Asteroid 整理'!$A$11:$A$16,'Asteroid 整理'!$B$11:$B$16)</f>
        <v>0.9</v>
      </c>
      <c r="AR48" s="137">
        <f>_xlfn.XLOOKUP(AR25,'Asteroid 整理'!$A$11:$A$16,'Asteroid 整理'!$B$11:$B$16)</f>
        <v>0.9</v>
      </c>
      <c r="AS48" s="137">
        <f>_xlfn.XLOOKUP(AS25,'Asteroid 整理'!$A$11:$A$16,'Asteroid 整理'!$B$11:$B$16)</f>
        <v>1</v>
      </c>
      <c r="AT48" s="137">
        <f>_xlfn.XLOOKUP(AT25,'Asteroid 整理'!$A$11:$A$16,'Asteroid 整理'!$B$11:$B$16)</f>
        <v>1</v>
      </c>
      <c r="AU48" s="137">
        <f>_xlfn.XLOOKUP(AU25,'Asteroid 整理'!$A$11:$A$16,'Asteroid 整理'!$B$11:$B$16)</f>
        <v>0.95</v>
      </c>
      <c r="AV48" s="137">
        <f>_xlfn.XLOOKUP(AV25,'Asteroid 整理'!$A$11:$A$16,'Asteroid 整理'!$B$11:$B$16)</f>
        <v>0.95</v>
      </c>
      <c r="AW48" s="137">
        <f>_xlfn.XLOOKUP(AW25,'Asteroid 整理'!$A$11:$A$16,'Asteroid 整理'!$B$11:$B$16)</f>
        <v>0.9</v>
      </c>
      <c r="AX48" s="137">
        <f>_xlfn.XLOOKUP(AX25,'Asteroid 整理'!$A$11:$A$16,'Asteroid 整理'!$B$11:$B$16)</f>
        <v>0.95</v>
      </c>
      <c r="AY48" s="137">
        <f>_xlfn.XLOOKUP(AY25,'Asteroid 整理'!$A$11:$A$16,'Asteroid 整理'!$B$11:$B$16)</f>
        <v>0.8</v>
      </c>
      <c r="AZ48" s="137">
        <f>_xlfn.XLOOKUP(AZ25,'Asteroid 整理'!$A$11:$A$16,'Asteroid 整理'!$B$11:$B$16)</f>
        <v>1</v>
      </c>
      <c r="BA48" s="137">
        <f>_xlfn.XLOOKUP(BA25,'Asteroid 整理'!$A$11:$A$16,'Asteroid 整理'!$B$11:$B$16)</f>
        <v>0.8</v>
      </c>
      <c r="BB48" s="137">
        <f>_xlfn.XLOOKUP(BB25,'Asteroid 整理'!$A$11:$A$16,'Asteroid 整理'!$B$11:$B$16)</f>
        <v>0.9</v>
      </c>
      <c r="BC48" s="137">
        <f>_xlfn.XLOOKUP(BC25,'Asteroid 整理'!$A$11:$A$16,'Asteroid 整理'!$B$11:$B$16)</f>
        <v>0.8</v>
      </c>
      <c r="BD48" s="137">
        <f>_xlfn.XLOOKUP(BD25,'Asteroid 整理'!$A$11:$A$16,'Asteroid 整理'!$B$11:$B$16)</f>
        <v>0.8</v>
      </c>
      <c r="BE48" s="137">
        <f>_xlfn.XLOOKUP(BE25,'Asteroid 整理'!$A$11:$A$16,'Asteroid 整理'!$B$11:$B$16)</f>
        <v>0.95</v>
      </c>
    </row>
    <row r="49" spans="15:57" ht="15.75">
      <c r="O49" s="190" vm="2990">
        <v>45216</v>
      </c>
      <c r="P49" s="137">
        <f>SUMPRODUCT(P$4:V$4,_xlfn.XLOOKUP($O49,'Add-In Output 整理'!$A$2:$A$422,'Add-In Output 整理'!$B$2:$H$422))</f>
        <v>324510000</v>
      </c>
      <c r="Q49" s="137">
        <f>P49-MIN(P50:P$216)</f>
        <v>12257000</v>
      </c>
      <c r="AG49" s="199">
        <f t="shared" si="1"/>
        <v>118</v>
      </c>
      <c r="AH49" s="137">
        <f>_xlfn.XLOOKUP(AH26,'Asteroid 整理'!$A$11:$A$16,'Asteroid 整理'!$B$11:$B$16)</f>
        <v>0.95</v>
      </c>
      <c r="AI49" s="137">
        <f>_xlfn.XLOOKUP(AI26,'Asteroid 整理'!$A$11:$A$16,'Asteroid 整理'!$B$11:$B$16)</f>
        <v>1</v>
      </c>
      <c r="AJ49" s="137">
        <f>_xlfn.XLOOKUP(AJ26,'Asteroid 整理'!$A$11:$A$16,'Asteroid 整理'!$B$11:$B$16)</f>
        <v>0.8</v>
      </c>
      <c r="AK49" s="137">
        <f>_xlfn.XLOOKUP(AK26,'Asteroid 整理'!$A$11:$A$16,'Asteroid 整理'!$B$11:$B$16)</f>
        <v>0.8</v>
      </c>
      <c r="AL49" s="137">
        <f>_xlfn.XLOOKUP(AL26,'Asteroid 整理'!$A$11:$A$16,'Asteroid 整理'!$B$11:$B$16)</f>
        <v>0.8</v>
      </c>
      <c r="AM49" s="137">
        <f>_xlfn.XLOOKUP(AM26,'Asteroid 整理'!$A$11:$A$16,'Asteroid 整理'!$B$11:$B$16)</f>
        <v>1</v>
      </c>
      <c r="AN49" s="137">
        <f>_xlfn.XLOOKUP(AN26,'Asteroid 整理'!$A$11:$A$16,'Asteroid 整理'!$B$11:$B$16)</f>
        <v>0.8</v>
      </c>
      <c r="AO49" s="137">
        <f>_xlfn.XLOOKUP(AO26,'Asteroid 整理'!$A$11:$A$16,'Asteroid 整理'!$B$11:$B$16)</f>
        <v>0.8</v>
      </c>
      <c r="AP49" s="137">
        <f>_xlfn.XLOOKUP(AP26,'Asteroid 整理'!$A$11:$A$16,'Asteroid 整理'!$B$11:$B$16)</f>
        <v>0.95</v>
      </c>
      <c r="AQ49" s="137">
        <f>_xlfn.XLOOKUP(AQ26,'Asteroid 整理'!$A$11:$A$16,'Asteroid 整理'!$B$11:$B$16)</f>
        <v>1</v>
      </c>
      <c r="AR49" s="137">
        <f>_xlfn.XLOOKUP(AR26,'Asteroid 整理'!$A$11:$A$16,'Asteroid 整理'!$B$11:$B$16)</f>
        <v>1</v>
      </c>
      <c r="AS49" s="137">
        <f>_xlfn.XLOOKUP(AS26,'Asteroid 整理'!$A$11:$A$16,'Asteroid 整理'!$B$11:$B$16)</f>
        <v>0.95</v>
      </c>
      <c r="AT49" s="137">
        <f>_xlfn.XLOOKUP(AT26,'Asteroid 整理'!$A$11:$A$16,'Asteroid 整理'!$B$11:$B$16)</f>
        <v>0.95</v>
      </c>
      <c r="AU49" s="137">
        <f>_xlfn.XLOOKUP(AU26,'Asteroid 整理'!$A$11:$A$16,'Asteroid 整理'!$B$11:$B$16)</f>
        <v>0.8</v>
      </c>
      <c r="AV49" s="137">
        <f>_xlfn.XLOOKUP(AV26,'Asteroid 整理'!$A$11:$A$16,'Asteroid 整理'!$B$11:$B$16)</f>
        <v>0.8</v>
      </c>
      <c r="AW49" s="137">
        <f>_xlfn.XLOOKUP(AW26,'Asteroid 整理'!$A$11:$A$16,'Asteroid 整理'!$B$11:$B$16)</f>
        <v>1</v>
      </c>
      <c r="AX49" s="137">
        <f>_xlfn.XLOOKUP(AX26,'Asteroid 整理'!$A$11:$A$16,'Asteroid 整理'!$B$11:$B$16)</f>
        <v>0.8</v>
      </c>
      <c r="AY49" s="137">
        <f>_xlfn.XLOOKUP(AY26,'Asteroid 整理'!$A$11:$A$16,'Asteroid 整理'!$B$11:$B$16)</f>
        <v>0.8</v>
      </c>
      <c r="AZ49" s="137">
        <f>_xlfn.XLOOKUP(AZ26,'Asteroid 整理'!$A$11:$A$16,'Asteroid 整理'!$B$11:$B$16)</f>
        <v>0.95</v>
      </c>
      <c r="BA49" s="137">
        <f>_xlfn.XLOOKUP(BA26,'Asteroid 整理'!$A$11:$A$16,'Asteroid 整理'!$B$11:$B$16)</f>
        <v>0.8</v>
      </c>
      <c r="BB49" s="137">
        <f>_xlfn.XLOOKUP(BB26,'Asteroid 整理'!$A$11:$A$16,'Asteroid 整理'!$B$11:$B$16)</f>
        <v>1</v>
      </c>
      <c r="BC49" s="137">
        <f>_xlfn.XLOOKUP(BC26,'Asteroid 整理'!$A$11:$A$16,'Asteroid 整理'!$B$11:$B$16)</f>
        <v>0.8</v>
      </c>
      <c r="BD49" s="137">
        <f>_xlfn.XLOOKUP(BD26,'Asteroid 整理'!$A$11:$A$16,'Asteroid 整理'!$B$11:$B$16)</f>
        <v>0.8</v>
      </c>
      <c r="BE49" s="137">
        <f>_xlfn.XLOOKUP(BE26,'Asteroid 整理'!$A$11:$A$16,'Asteroid 整理'!$B$11:$B$16)</f>
        <v>0.8</v>
      </c>
    </row>
    <row r="50" spans="15:57" ht="15.75">
      <c r="O50" s="190" vm="2991">
        <v>45215</v>
      </c>
      <c r="P50" s="137">
        <f>SUMPRODUCT(P$4:V$4,_xlfn.XLOOKUP($O50,'Add-In Output 整理'!$A$2:$A$422,'Add-In Output 整理'!$B$2:$H$422))</f>
        <v>325833000</v>
      </c>
      <c r="Q50" s="137">
        <f>P50-MIN(P51:P$216)</f>
        <v>13580000</v>
      </c>
      <c r="AG50" s="199">
        <f t="shared" si="1"/>
        <v>119</v>
      </c>
      <c r="AH50" s="137">
        <f>_xlfn.XLOOKUP(AH27,'Asteroid 整理'!$A$11:$A$16,'Asteroid 整理'!$B$11:$B$16)</f>
        <v>0.9</v>
      </c>
      <c r="AI50" s="137">
        <f>_xlfn.XLOOKUP(AI27,'Asteroid 整理'!$A$11:$A$16,'Asteroid 整理'!$B$11:$B$16)</f>
        <v>0.8</v>
      </c>
      <c r="AJ50" s="137">
        <f>_xlfn.XLOOKUP(AJ27,'Asteroid 整理'!$A$11:$A$16,'Asteroid 整理'!$B$11:$B$16)</f>
        <v>1</v>
      </c>
      <c r="AK50" s="137">
        <f>_xlfn.XLOOKUP(AK27,'Asteroid 整理'!$A$11:$A$16,'Asteroid 整理'!$B$11:$B$16)</f>
        <v>1</v>
      </c>
      <c r="AL50" s="137">
        <f>_xlfn.XLOOKUP(AL27,'Asteroid 整理'!$A$11:$A$16,'Asteroid 整理'!$B$11:$B$16)</f>
        <v>0.85</v>
      </c>
      <c r="AM50" s="137">
        <f>_xlfn.XLOOKUP(AM27,'Asteroid 整理'!$A$11:$A$16,'Asteroid 整理'!$B$11:$B$16)</f>
        <v>0.8</v>
      </c>
      <c r="AN50" s="137">
        <f>_xlfn.XLOOKUP(AN27,'Asteroid 整理'!$A$11:$A$16,'Asteroid 整理'!$B$11:$B$16)</f>
        <v>0.85</v>
      </c>
      <c r="AO50" s="137">
        <f>_xlfn.XLOOKUP(AO27,'Asteroid 整理'!$A$11:$A$16,'Asteroid 整理'!$B$11:$B$16)</f>
        <v>1</v>
      </c>
      <c r="AP50" s="137">
        <f>_xlfn.XLOOKUP(AP27,'Asteroid 整理'!$A$11:$A$16,'Asteroid 整理'!$B$11:$B$16)</f>
        <v>0.9</v>
      </c>
      <c r="AQ50" s="137">
        <f>_xlfn.XLOOKUP(AQ27,'Asteroid 整理'!$A$11:$A$16,'Asteroid 整理'!$B$11:$B$16)</f>
        <v>0.8</v>
      </c>
      <c r="AR50" s="137">
        <f>_xlfn.XLOOKUP(AR27,'Asteroid 整理'!$A$11:$A$16,'Asteroid 整理'!$B$11:$B$16)</f>
        <v>0.8</v>
      </c>
      <c r="AS50" s="137">
        <f>_xlfn.XLOOKUP(AS27,'Asteroid 整理'!$A$11:$A$16,'Asteroid 整理'!$B$11:$B$16)</f>
        <v>0.9</v>
      </c>
      <c r="AT50" s="137">
        <f>_xlfn.XLOOKUP(AT27,'Asteroid 整理'!$A$11:$A$16,'Asteroid 整理'!$B$11:$B$16)</f>
        <v>0.9</v>
      </c>
      <c r="AU50" s="137">
        <f>_xlfn.XLOOKUP(AU27,'Asteroid 整理'!$A$11:$A$16,'Asteroid 整理'!$B$11:$B$16)</f>
        <v>0.85</v>
      </c>
      <c r="AV50" s="137">
        <f>_xlfn.XLOOKUP(AV27,'Asteroid 整理'!$A$11:$A$16,'Asteroid 整理'!$B$11:$B$16)</f>
        <v>0.85</v>
      </c>
      <c r="AW50" s="137">
        <f>_xlfn.XLOOKUP(AW27,'Asteroid 整理'!$A$11:$A$16,'Asteroid 整理'!$B$11:$B$16)</f>
        <v>0.8</v>
      </c>
      <c r="AX50" s="137">
        <f>_xlfn.XLOOKUP(AX27,'Asteroid 整理'!$A$11:$A$16,'Asteroid 整理'!$B$11:$B$16)</f>
        <v>0.85</v>
      </c>
      <c r="AY50" s="137">
        <f>_xlfn.XLOOKUP(AY27,'Asteroid 整理'!$A$11:$A$16,'Asteroid 整理'!$B$11:$B$16)</f>
        <v>1</v>
      </c>
      <c r="AZ50" s="137">
        <f>_xlfn.XLOOKUP(AZ27,'Asteroid 整理'!$A$11:$A$16,'Asteroid 整理'!$B$11:$B$16)</f>
        <v>0.9</v>
      </c>
      <c r="BA50" s="137">
        <f>_xlfn.XLOOKUP(BA27,'Asteroid 整理'!$A$11:$A$16,'Asteroid 整理'!$B$11:$B$16)</f>
        <v>1</v>
      </c>
      <c r="BB50" s="137">
        <f>_xlfn.XLOOKUP(BB27,'Asteroid 整理'!$A$11:$A$16,'Asteroid 整理'!$B$11:$B$16)</f>
        <v>0.8</v>
      </c>
      <c r="BC50" s="137">
        <f>_xlfn.XLOOKUP(BC27,'Asteroid 整理'!$A$11:$A$16,'Asteroid 整理'!$B$11:$B$16)</f>
        <v>1</v>
      </c>
      <c r="BD50" s="137">
        <f>_xlfn.XLOOKUP(BD27,'Asteroid 整理'!$A$11:$A$16,'Asteroid 整理'!$B$11:$B$16)</f>
        <v>1</v>
      </c>
      <c r="BE50" s="137">
        <f>_xlfn.XLOOKUP(BE27,'Asteroid 整理'!$A$11:$A$16,'Asteroid 整理'!$B$11:$B$16)</f>
        <v>0.85</v>
      </c>
    </row>
    <row r="51" spans="15:57" ht="15.75">
      <c r="O51" s="190" vm="2992">
        <v>45214</v>
      </c>
      <c r="P51" s="137">
        <f>SUMPRODUCT(P$4:V$4,_xlfn.XLOOKUP($O51,'Add-In Output 整理'!$A$2:$A$422,'Add-In Output 整理'!$B$2:$H$422))</f>
        <v>330542000</v>
      </c>
      <c r="Q51" s="137">
        <f>P51-MIN(P52:P$216)</f>
        <v>18289000</v>
      </c>
      <c r="AG51" s="199">
        <f t="shared" si="1"/>
        <v>120</v>
      </c>
      <c r="AH51" s="137">
        <f>_xlfn.XLOOKUP(AH28,'Asteroid 整理'!$A$11:$A$16,'Asteroid 整理'!$B$11:$B$16)</f>
        <v>0.9</v>
      </c>
      <c r="AI51" s="137">
        <f>_xlfn.XLOOKUP(AI28,'Asteroid 整理'!$A$11:$A$16,'Asteroid 整理'!$B$11:$B$16)</f>
        <v>0.95</v>
      </c>
      <c r="AJ51" s="137">
        <f>_xlfn.XLOOKUP(AJ28,'Asteroid 整理'!$A$11:$A$16,'Asteroid 整理'!$B$11:$B$16)</f>
        <v>0.95</v>
      </c>
      <c r="AK51" s="137">
        <f>_xlfn.XLOOKUP(AK28,'Asteroid 整理'!$A$11:$A$16,'Asteroid 整理'!$B$11:$B$16)</f>
        <v>0.95</v>
      </c>
      <c r="AL51" s="137">
        <f>_xlfn.XLOOKUP(AL28,'Asteroid 整理'!$A$11:$A$16,'Asteroid 整理'!$B$11:$B$16)</f>
        <v>0.95</v>
      </c>
      <c r="AM51" s="137">
        <f>_xlfn.XLOOKUP(AM28,'Asteroid 整理'!$A$11:$A$16,'Asteroid 整理'!$B$11:$B$16)</f>
        <v>0.95</v>
      </c>
      <c r="AN51" s="137">
        <f>_xlfn.XLOOKUP(AN28,'Asteroid 整理'!$A$11:$A$16,'Asteroid 整理'!$B$11:$B$16)</f>
        <v>0.95</v>
      </c>
      <c r="AO51" s="137">
        <f>_xlfn.XLOOKUP(AO28,'Asteroid 整理'!$A$11:$A$16,'Asteroid 整理'!$B$11:$B$16)</f>
        <v>0.95</v>
      </c>
      <c r="AP51" s="137">
        <f>_xlfn.XLOOKUP(AP28,'Asteroid 整理'!$A$11:$A$16,'Asteroid 整理'!$B$11:$B$16)</f>
        <v>0.9</v>
      </c>
      <c r="AQ51" s="137">
        <f>_xlfn.XLOOKUP(AQ28,'Asteroid 整理'!$A$11:$A$16,'Asteroid 整理'!$B$11:$B$16)</f>
        <v>0.95</v>
      </c>
      <c r="AR51" s="137">
        <f>_xlfn.XLOOKUP(AR28,'Asteroid 整理'!$A$11:$A$16,'Asteroid 整理'!$B$11:$B$16)</f>
        <v>0.95</v>
      </c>
      <c r="AS51" s="137">
        <f>_xlfn.XLOOKUP(AS28,'Asteroid 整理'!$A$11:$A$16,'Asteroid 整理'!$B$11:$B$16)</f>
        <v>0.9</v>
      </c>
      <c r="AT51" s="137">
        <f>_xlfn.XLOOKUP(AT28,'Asteroid 整理'!$A$11:$A$16,'Asteroid 整理'!$B$11:$B$16)</f>
        <v>0.9</v>
      </c>
      <c r="AU51" s="137">
        <f>_xlfn.XLOOKUP(AU28,'Asteroid 整理'!$A$11:$A$16,'Asteroid 整理'!$B$11:$B$16)</f>
        <v>0.95</v>
      </c>
      <c r="AV51" s="137">
        <f>_xlfn.XLOOKUP(AV28,'Asteroid 整理'!$A$11:$A$16,'Asteroid 整理'!$B$11:$B$16)</f>
        <v>0.95</v>
      </c>
      <c r="AW51" s="137">
        <f>_xlfn.XLOOKUP(AW28,'Asteroid 整理'!$A$11:$A$16,'Asteroid 整理'!$B$11:$B$16)</f>
        <v>0.95</v>
      </c>
      <c r="AX51" s="137">
        <f>_xlfn.XLOOKUP(AX28,'Asteroid 整理'!$A$11:$A$16,'Asteroid 整理'!$B$11:$B$16)</f>
        <v>0.95</v>
      </c>
      <c r="AY51" s="137">
        <f>_xlfn.XLOOKUP(AY28,'Asteroid 整理'!$A$11:$A$16,'Asteroid 整理'!$B$11:$B$16)</f>
        <v>0.95</v>
      </c>
      <c r="AZ51" s="137">
        <f>_xlfn.XLOOKUP(AZ28,'Asteroid 整理'!$A$11:$A$16,'Asteroid 整理'!$B$11:$B$16)</f>
        <v>0.9</v>
      </c>
      <c r="BA51" s="137">
        <f>_xlfn.XLOOKUP(BA28,'Asteroid 整理'!$A$11:$A$16,'Asteroid 整理'!$B$11:$B$16)</f>
        <v>0.95</v>
      </c>
      <c r="BB51" s="137">
        <f>_xlfn.XLOOKUP(BB28,'Asteroid 整理'!$A$11:$A$16,'Asteroid 整理'!$B$11:$B$16)</f>
        <v>0.95</v>
      </c>
      <c r="BC51" s="137">
        <f>_xlfn.XLOOKUP(BC28,'Asteroid 整理'!$A$11:$A$16,'Asteroid 整理'!$B$11:$B$16)</f>
        <v>0.95</v>
      </c>
      <c r="BD51" s="137">
        <f>_xlfn.XLOOKUP(BD28,'Asteroid 整理'!$A$11:$A$16,'Asteroid 整理'!$B$11:$B$16)</f>
        <v>0.95</v>
      </c>
      <c r="BE51" s="137">
        <f>_xlfn.XLOOKUP(BE28,'Asteroid 整理'!$A$11:$A$16,'Asteroid 整理'!$B$11:$B$16)</f>
        <v>0.95</v>
      </c>
    </row>
    <row r="52" spans="15:57">
      <c r="O52" s="190" vm="2993">
        <v>45213</v>
      </c>
      <c r="P52" s="137">
        <f>SUMPRODUCT(P$4:V$4,_xlfn.XLOOKUP($O52,'Add-In Output 整理'!$A$2:$A$422,'Add-In Output 整理'!$B$2:$H$422))</f>
        <v>323238000</v>
      </c>
      <c r="Q52" s="137">
        <f>P52-MIN(P53:P$216)</f>
        <v>10985000</v>
      </c>
    </row>
    <row r="53" spans="15:57">
      <c r="O53" s="190" vm="2994">
        <v>45212</v>
      </c>
      <c r="P53" s="137">
        <f>SUMPRODUCT(P$4:V$4,_xlfn.XLOOKUP($O53,'Add-In Output 整理'!$A$2:$A$422,'Add-In Output 整理'!$B$2:$H$422))</f>
        <v>320577000</v>
      </c>
      <c r="Q53" s="137">
        <f>P53-MIN(P54:P$216)</f>
        <v>8324000</v>
      </c>
      <c r="AG53" s="137" t="s">
        <v>411</v>
      </c>
    </row>
    <row r="54" spans="15:57">
      <c r="O54" s="190" vm="2995">
        <v>45211</v>
      </c>
      <c r="P54" s="137">
        <f>SUMPRODUCT(P$4:V$4,_xlfn.XLOOKUP($O54,'Add-In Output 整理'!$A$2:$A$422,'Add-In Output 整理'!$B$2:$H$422))</f>
        <v>321785000</v>
      </c>
      <c r="Q54" s="137">
        <f>P54-MIN(P55:P$216)</f>
        <v>9532000</v>
      </c>
      <c r="AG54" s="198" t="s">
        <v>209</v>
      </c>
      <c r="AH54" s="187" t="s">
        <v>110</v>
      </c>
      <c r="AI54" s="187" t="s">
        <v>100</v>
      </c>
      <c r="AJ54" s="187" t="s">
        <v>105</v>
      </c>
      <c r="AK54" s="187" t="s">
        <v>133</v>
      </c>
      <c r="AL54" s="187" t="s">
        <v>135</v>
      </c>
      <c r="AM54" s="187" t="s">
        <v>112</v>
      </c>
      <c r="AN54" s="187" t="s">
        <v>132</v>
      </c>
      <c r="AO54" s="187" t="s">
        <v>101</v>
      </c>
      <c r="AP54" s="187" t="s">
        <v>104</v>
      </c>
      <c r="AQ54" s="187" t="s">
        <v>108</v>
      </c>
      <c r="AR54" s="187" t="s">
        <v>115</v>
      </c>
      <c r="AS54" s="187" t="s">
        <v>102</v>
      </c>
      <c r="AT54" s="187" t="s">
        <v>117</v>
      </c>
      <c r="AU54" s="187" t="s">
        <v>120</v>
      </c>
      <c r="AV54" s="187" t="s">
        <v>119</v>
      </c>
      <c r="AW54" s="187" t="s">
        <v>113</v>
      </c>
      <c r="AX54" s="187" t="s">
        <v>106</v>
      </c>
      <c r="AY54" s="187" t="s">
        <v>116</v>
      </c>
      <c r="AZ54" s="187" t="s">
        <v>109</v>
      </c>
      <c r="BA54" s="187" t="s">
        <v>103</v>
      </c>
      <c r="BB54" s="187" t="s">
        <v>137</v>
      </c>
      <c r="BC54" s="187" t="s">
        <v>114</v>
      </c>
      <c r="BD54" s="187" t="s">
        <v>136</v>
      </c>
      <c r="BE54" s="187" t="s">
        <v>134</v>
      </c>
    </row>
    <row r="55" spans="15:57" ht="15.75">
      <c r="O55" s="190" vm="2996">
        <v>45210</v>
      </c>
      <c r="P55" s="137">
        <f>SUMPRODUCT(P$4:V$4,_xlfn.XLOOKUP($O55,'Add-In Output 整理'!$A$2:$A$422,'Add-In Output 整理'!$B$2:$H$422))</f>
        <v>323158000</v>
      </c>
      <c r="Q55" s="137">
        <f>P55-MIN(P56:P$216)</f>
        <v>10905000</v>
      </c>
      <c r="AG55" s="199">
        <v>101</v>
      </c>
      <c r="AH55" s="137">
        <f>AH$5*AH32</f>
        <v>1350</v>
      </c>
      <c r="AI55" s="137">
        <f t="shared" ref="AI55:BE55" si="2">AI$5*AI32</f>
        <v>450</v>
      </c>
      <c r="AJ55" s="137">
        <f t="shared" si="2"/>
        <v>7980</v>
      </c>
      <c r="AK55" s="137">
        <f t="shared" si="2"/>
        <v>6840</v>
      </c>
      <c r="AL55" s="137">
        <f t="shared" si="2"/>
        <v>855</v>
      </c>
      <c r="AM55" s="137">
        <f t="shared" si="2"/>
        <v>150</v>
      </c>
      <c r="AN55" s="137">
        <f t="shared" si="2"/>
        <v>142.5</v>
      </c>
      <c r="AO55" s="137">
        <f t="shared" si="2"/>
        <v>5700</v>
      </c>
      <c r="AP55" s="137">
        <f t="shared" si="2"/>
        <v>900</v>
      </c>
      <c r="AQ55" s="137">
        <f t="shared" si="2"/>
        <v>300</v>
      </c>
      <c r="AR55" s="137">
        <f t="shared" si="2"/>
        <v>225</v>
      </c>
      <c r="AS55" s="137">
        <f t="shared" si="2"/>
        <v>1800</v>
      </c>
      <c r="AT55" s="137">
        <f t="shared" si="2"/>
        <v>450</v>
      </c>
      <c r="AU55" s="137">
        <f t="shared" si="2"/>
        <v>712.5</v>
      </c>
      <c r="AV55" s="137">
        <f t="shared" si="2"/>
        <v>285</v>
      </c>
      <c r="AW55" s="137">
        <f t="shared" si="2"/>
        <v>375</v>
      </c>
      <c r="AX55" s="137">
        <f t="shared" si="2"/>
        <v>570</v>
      </c>
      <c r="AY55" s="137">
        <f t="shared" si="2"/>
        <v>4560</v>
      </c>
      <c r="AZ55" s="137">
        <f t="shared" si="2"/>
        <v>2250</v>
      </c>
      <c r="BA55" s="137">
        <f t="shared" si="2"/>
        <v>3420</v>
      </c>
      <c r="BB55" s="137">
        <f t="shared" si="2"/>
        <v>75</v>
      </c>
      <c r="BC55" s="137">
        <f t="shared" si="2"/>
        <v>2280</v>
      </c>
      <c r="BD55" s="137">
        <f t="shared" si="2"/>
        <v>1140</v>
      </c>
      <c r="BE55" s="137">
        <f t="shared" si="2"/>
        <v>427.5</v>
      </c>
    </row>
    <row r="56" spans="15:57" ht="15.75">
      <c r="O56" s="190" vm="2997">
        <v>45209</v>
      </c>
      <c r="P56" s="137">
        <f>SUMPRODUCT(P$4:V$4,_xlfn.XLOOKUP($O56,'Add-In Output 整理'!$A$2:$A$422,'Add-In Output 整理'!$B$2:$H$422))</f>
        <v>323174000</v>
      </c>
      <c r="Q56" s="137">
        <f>P56-MIN(P57:P$216)</f>
        <v>10921000</v>
      </c>
      <c r="AG56" s="199">
        <f t="shared" ref="AG56:AG74" si="3">AG55+1</f>
        <v>102</v>
      </c>
      <c r="AH56" s="137">
        <f t="shared" ref="AH56:BE56" si="4">AH$5*AH33</f>
        <v>1710</v>
      </c>
      <c r="AI56" s="137">
        <f t="shared" si="4"/>
        <v>570</v>
      </c>
      <c r="AJ56" s="137">
        <f t="shared" si="4"/>
        <v>7560</v>
      </c>
      <c r="AK56" s="137">
        <f t="shared" si="4"/>
        <v>6480</v>
      </c>
      <c r="AL56" s="137">
        <f t="shared" si="4"/>
        <v>675</v>
      </c>
      <c r="AM56" s="137">
        <f t="shared" si="4"/>
        <v>190</v>
      </c>
      <c r="AN56" s="137">
        <f t="shared" si="4"/>
        <v>112.5</v>
      </c>
      <c r="AO56" s="137">
        <f t="shared" si="4"/>
        <v>5400</v>
      </c>
      <c r="AP56" s="137">
        <f t="shared" si="4"/>
        <v>1140</v>
      </c>
      <c r="AQ56" s="137">
        <f t="shared" si="4"/>
        <v>380</v>
      </c>
      <c r="AR56" s="137">
        <f t="shared" si="4"/>
        <v>285</v>
      </c>
      <c r="AS56" s="137">
        <f t="shared" si="4"/>
        <v>2280</v>
      </c>
      <c r="AT56" s="137">
        <f t="shared" si="4"/>
        <v>570</v>
      </c>
      <c r="AU56" s="137">
        <f t="shared" si="4"/>
        <v>562.5</v>
      </c>
      <c r="AV56" s="137">
        <f t="shared" si="4"/>
        <v>225</v>
      </c>
      <c r="AW56" s="137">
        <f t="shared" si="4"/>
        <v>475</v>
      </c>
      <c r="AX56" s="137">
        <f t="shared" si="4"/>
        <v>450</v>
      </c>
      <c r="AY56" s="137">
        <f t="shared" si="4"/>
        <v>4320</v>
      </c>
      <c r="AZ56" s="137">
        <f t="shared" si="4"/>
        <v>2850</v>
      </c>
      <c r="BA56" s="137">
        <f t="shared" si="4"/>
        <v>3240</v>
      </c>
      <c r="BB56" s="137">
        <f t="shared" si="4"/>
        <v>95</v>
      </c>
      <c r="BC56" s="137">
        <f t="shared" si="4"/>
        <v>2160</v>
      </c>
      <c r="BD56" s="137">
        <f t="shared" si="4"/>
        <v>1080</v>
      </c>
      <c r="BE56" s="137">
        <f t="shared" si="4"/>
        <v>337.5</v>
      </c>
    </row>
    <row r="57" spans="15:57" ht="15.75">
      <c r="O57" s="190" vm="2998">
        <v>45208</v>
      </c>
      <c r="P57" s="137">
        <f>SUMPRODUCT(P$4:V$4,_xlfn.XLOOKUP($O57,'Add-In Output 整理'!$A$2:$A$422,'Add-In Output 整理'!$B$2:$H$422))</f>
        <v>325435000</v>
      </c>
      <c r="Q57" s="137">
        <f>P57-MIN(P58:P$216)</f>
        <v>13182000</v>
      </c>
      <c r="AG57" s="199">
        <f t="shared" si="3"/>
        <v>103</v>
      </c>
      <c r="AH57" s="137">
        <f t="shared" ref="AH57:BE57" si="5">AH$5*AH34</f>
        <v>1530</v>
      </c>
      <c r="AI57" s="137">
        <f t="shared" si="5"/>
        <v>600</v>
      </c>
      <c r="AJ57" s="137">
        <f t="shared" si="5"/>
        <v>6300</v>
      </c>
      <c r="AK57" s="137">
        <f t="shared" si="5"/>
        <v>5400</v>
      </c>
      <c r="AL57" s="137">
        <f t="shared" si="5"/>
        <v>720</v>
      </c>
      <c r="AM57" s="137">
        <f t="shared" si="5"/>
        <v>200</v>
      </c>
      <c r="AN57" s="137">
        <f t="shared" si="5"/>
        <v>120</v>
      </c>
      <c r="AO57" s="137">
        <f t="shared" si="5"/>
        <v>4500</v>
      </c>
      <c r="AP57" s="137">
        <f t="shared" si="5"/>
        <v>1020</v>
      </c>
      <c r="AQ57" s="137">
        <f t="shared" si="5"/>
        <v>400</v>
      </c>
      <c r="AR57" s="137">
        <f t="shared" si="5"/>
        <v>300</v>
      </c>
      <c r="AS57" s="137">
        <f t="shared" si="5"/>
        <v>2040</v>
      </c>
      <c r="AT57" s="137">
        <f t="shared" si="5"/>
        <v>510</v>
      </c>
      <c r="AU57" s="137">
        <f t="shared" si="5"/>
        <v>600</v>
      </c>
      <c r="AV57" s="137">
        <f t="shared" si="5"/>
        <v>240</v>
      </c>
      <c r="AW57" s="137">
        <f t="shared" si="5"/>
        <v>500</v>
      </c>
      <c r="AX57" s="137">
        <f t="shared" si="5"/>
        <v>480</v>
      </c>
      <c r="AY57" s="137">
        <f t="shared" si="5"/>
        <v>3600</v>
      </c>
      <c r="AZ57" s="137">
        <f t="shared" si="5"/>
        <v>2550</v>
      </c>
      <c r="BA57" s="137">
        <f t="shared" si="5"/>
        <v>2700</v>
      </c>
      <c r="BB57" s="137">
        <f t="shared" si="5"/>
        <v>100</v>
      </c>
      <c r="BC57" s="137">
        <f t="shared" si="5"/>
        <v>1800</v>
      </c>
      <c r="BD57" s="137">
        <f t="shared" si="5"/>
        <v>900</v>
      </c>
      <c r="BE57" s="137">
        <f t="shared" si="5"/>
        <v>360</v>
      </c>
    </row>
    <row r="58" spans="15:57" ht="15.75">
      <c r="O58" s="190" vm="2999">
        <v>45207</v>
      </c>
      <c r="P58" s="137">
        <f>SUMPRODUCT(P$4:V$4,_xlfn.XLOOKUP($O58,'Add-In Output 整理'!$A$2:$A$422,'Add-In Output 整理'!$B$2:$H$422))</f>
        <v>319653000</v>
      </c>
      <c r="Q58" s="137">
        <f>P58-MIN(P59:P$216)</f>
        <v>7400000</v>
      </c>
      <c r="AG58" s="199">
        <f t="shared" si="3"/>
        <v>104</v>
      </c>
      <c r="AH58" s="137">
        <f t="shared" ref="AH58:BE58" si="6">AH$5*AH35</f>
        <v>1800</v>
      </c>
      <c r="AI58" s="137">
        <f t="shared" si="6"/>
        <v>510</v>
      </c>
      <c r="AJ58" s="137">
        <f t="shared" si="6"/>
        <v>7140</v>
      </c>
      <c r="AK58" s="137">
        <f t="shared" si="6"/>
        <v>6120</v>
      </c>
      <c r="AL58" s="137">
        <f t="shared" si="6"/>
        <v>855</v>
      </c>
      <c r="AM58" s="137">
        <f t="shared" si="6"/>
        <v>170</v>
      </c>
      <c r="AN58" s="137">
        <f t="shared" si="6"/>
        <v>142.5</v>
      </c>
      <c r="AO58" s="137">
        <f t="shared" si="6"/>
        <v>5100</v>
      </c>
      <c r="AP58" s="137">
        <f t="shared" si="6"/>
        <v>1200</v>
      </c>
      <c r="AQ58" s="137">
        <f t="shared" si="6"/>
        <v>340</v>
      </c>
      <c r="AR58" s="137">
        <f t="shared" si="6"/>
        <v>255</v>
      </c>
      <c r="AS58" s="137">
        <f t="shared" si="6"/>
        <v>2400</v>
      </c>
      <c r="AT58" s="137">
        <f t="shared" si="6"/>
        <v>600</v>
      </c>
      <c r="AU58" s="137">
        <f t="shared" si="6"/>
        <v>712.5</v>
      </c>
      <c r="AV58" s="137">
        <f t="shared" si="6"/>
        <v>285</v>
      </c>
      <c r="AW58" s="137">
        <f t="shared" si="6"/>
        <v>425</v>
      </c>
      <c r="AX58" s="137">
        <f t="shared" si="6"/>
        <v>570</v>
      </c>
      <c r="AY58" s="137">
        <f t="shared" si="6"/>
        <v>4080</v>
      </c>
      <c r="AZ58" s="137">
        <f t="shared" si="6"/>
        <v>3000</v>
      </c>
      <c r="BA58" s="137">
        <f t="shared" si="6"/>
        <v>3060</v>
      </c>
      <c r="BB58" s="137">
        <f t="shared" si="6"/>
        <v>85</v>
      </c>
      <c r="BC58" s="137">
        <f t="shared" si="6"/>
        <v>2040</v>
      </c>
      <c r="BD58" s="137">
        <f t="shared" si="6"/>
        <v>1020</v>
      </c>
      <c r="BE58" s="137">
        <f t="shared" si="6"/>
        <v>427.5</v>
      </c>
    </row>
    <row r="59" spans="15:57" ht="15.75">
      <c r="O59" s="190" vm="3000">
        <v>45206</v>
      </c>
      <c r="P59" s="137">
        <f>SUMPRODUCT(P$4:V$4,_xlfn.XLOOKUP($O59,'Add-In Output 整理'!$A$2:$A$422,'Add-In Output 整理'!$B$2:$H$422))</f>
        <v>326124000</v>
      </c>
      <c r="Q59" s="137">
        <f>P59-MIN(P60:P$216)</f>
        <v>13871000</v>
      </c>
      <c r="AG59" s="199">
        <f t="shared" si="3"/>
        <v>105</v>
      </c>
      <c r="AH59" s="137">
        <f t="shared" ref="AH59:BE59" si="7">AH$5*AH36</f>
        <v>1710</v>
      </c>
      <c r="AI59" s="137">
        <f t="shared" si="7"/>
        <v>450</v>
      </c>
      <c r="AJ59" s="137">
        <f t="shared" si="7"/>
        <v>7560</v>
      </c>
      <c r="AK59" s="137">
        <f t="shared" si="7"/>
        <v>6480</v>
      </c>
      <c r="AL59" s="137">
        <f t="shared" si="7"/>
        <v>900</v>
      </c>
      <c r="AM59" s="137">
        <f t="shared" si="7"/>
        <v>150</v>
      </c>
      <c r="AN59" s="137">
        <f t="shared" si="7"/>
        <v>150</v>
      </c>
      <c r="AO59" s="137">
        <f t="shared" si="7"/>
        <v>5400</v>
      </c>
      <c r="AP59" s="137">
        <f t="shared" si="7"/>
        <v>1140</v>
      </c>
      <c r="AQ59" s="137">
        <f t="shared" si="7"/>
        <v>300</v>
      </c>
      <c r="AR59" s="137">
        <f t="shared" si="7"/>
        <v>225</v>
      </c>
      <c r="AS59" s="137">
        <f t="shared" si="7"/>
        <v>2280</v>
      </c>
      <c r="AT59" s="137">
        <f t="shared" si="7"/>
        <v>570</v>
      </c>
      <c r="AU59" s="137">
        <f t="shared" si="7"/>
        <v>750</v>
      </c>
      <c r="AV59" s="137">
        <f t="shared" si="7"/>
        <v>300</v>
      </c>
      <c r="AW59" s="137">
        <f t="shared" si="7"/>
        <v>375</v>
      </c>
      <c r="AX59" s="137">
        <f t="shared" si="7"/>
        <v>600</v>
      </c>
      <c r="AY59" s="137">
        <f t="shared" si="7"/>
        <v>4320</v>
      </c>
      <c r="AZ59" s="137">
        <f t="shared" si="7"/>
        <v>2850</v>
      </c>
      <c r="BA59" s="137">
        <f t="shared" si="7"/>
        <v>3240</v>
      </c>
      <c r="BB59" s="137">
        <f t="shared" si="7"/>
        <v>75</v>
      </c>
      <c r="BC59" s="137">
        <f t="shared" si="7"/>
        <v>2160</v>
      </c>
      <c r="BD59" s="137">
        <f t="shared" si="7"/>
        <v>1080</v>
      </c>
      <c r="BE59" s="137">
        <f t="shared" si="7"/>
        <v>450</v>
      </c>
    </row>
    <row r="60" spans="15:57" ht="15.75">
      <c r="O60" s="190" vm="3001">
        <v>45205</v>
      </c>
      <c r="P60" s="137">
        <f>SUMPRODUCT(P$4:V$4,_xlfn.XLOOKUP($O60,'Add-In Output 整理'!$A$2:$A$422,'Add-In Output 整理'!$B$2:$H$422))</f>
        <v>312253000</v>
      </c>
      <c r="Q60" s="137">
        <f>P60-MIN(P61:P$216)</f>
        <v>-6853000</v>
      </c>
      <c r="AG60" s="199">
        <f t="shared" si="3"/>
        <v>106</v>
      </c>
      <c r="AH60" s="137">
        <f t="shared" ref="AH60:BE60" si="8">AH$5*AH37</f>
        <v>1440</v>
      </c>
      <c r="AI60" s="137">
        <f t="shared" si="8"/>
        <v>480</v>
      </c>
      <c r="AJ60" s="137">
        <f t="shared" si="8"/>
        <v>7140</v>
      </c>
      <c r="AK60" s="137">
        <f t="shared" si="8"/>
        <v>6120</v>
      </c>
      <c r="AL60" s="137">
        <f t="shared" si="8"/>
        <v>900</v>
      </c>
      <c r="AM60" s="137">
        <f t="shared" si="8"/>
        <v>160</v>
      </c>
      <c r="AN60" s="137">
        <f t="shared" si="8"/>
        <v>150</v>
      </c>
      <c r="AO60" s="137">
        <f t="shared" si="8"/>
        <v>5100</v>
      </c>
      <c r="AP60" s="137">
        <f t="shared" si="8"/>
        <v>960</v>
      </c>
      <c r="AQ60" s="137">
        <f t="shared" si="8"/>
        <v>320</v>
      </c>
      <c r="AR60" s="137">
        <f t="shared" si="8"/>
        <v>240</v>
      </c>
      <c r="AS60" s="137">
        <f t="shared" si="8"/>
        <v>1920</v>
      </c>
      <c r="AT60" s="137">
        <f t="shared" si="8"/>
        <v>480</v>
      </c>
      <c r="AU60" s="137">
        <f t="shared" si="8"/>
        <v>750</v>
      </c>
      <c r="AV60" s="137">
        <f t="shared" si="8"/>
        <v>300</v>
      </c>
      <c r="AW60" s="137">
        <f t="shared" si="8"/>
        <v>400</v>
      </c>
      <c r="AX60" s="137">
        <f t="shared" si="8"/>
        <v>600</v>
      </c>
      <c r="AY60" s="137">
        <f t="shared" si="8"/>
        <v>4080</v>
      </c>
      <c r="AZ60" s="137">
        <f t="shared" si="8"/>
        <v>2400</v>
      </c>
      <c r="BA60" s="137">
        <f t="shared" si="8"/>
        <v>3060</v>
      </c>
      <c r="BB60" s="137">
        <f t="shared" si="8"/>
        <v>80</v>
      </c>
      <c r="BC60" s="137">
        <f t="shared" si="8"/>
        <v>2040</v>
      </c>
      <c r="BD60" s="137">
        <f t="shared" si="8"/>
        <v>1020</v>
      </c>
      <c r="BE60" s="137">
        <f t="shared" si="8"/>
        <v>450</v>
      </c>
    </row>
    <row r="61" spans="15:57" ht="15.75">
      <c r="O61" s="190" vm="3002">
        <v>45204</v>
      </c>
      <c r="P61" s="137">
        <f>SUMPRODUCT(P$4:V$4,_xlfn.XLOOKUP($O61,'Add-In Output 整理'!$A$2:$A$422,'Add-In Output 整理'!$B$2:$H$422))</f>
        <v>331983000</v>
      </c>
      <c r="Q61" s="137">
        <f>P61-MIN(P62:P$216)</f>
        <v>12877000</v>
      </c>
      <c r="AG61" s="199">
        <f t="shared" si="3"/>
        <v>107</v>
      </c>
      <c r="AH61" s="137">
        <f t="shared" ref="AH61:BE61" si="9">AH$5*AH38</f>
        <v>1800</v>
      </c>
      <c r="AI61" s="137">
        <f t="shared" si="9"/>
        <v>540</v>
      </c>
      <c r="AJ61" s="137">
        <f t="shared" si="9"/>
        <v>7140</v>
      </c>
      <c r="AK61" s="137">
        <f t="shared" si="9"/>
        <v>6120</v>
      </c>
      <c r="AL61" s="137">
        <f t="shared" si="9"/>
        <v>855</v>
      </c>
      <c r="AM61" s="137">
        <f t="shared" si="9"/>
        <v>180</v>
      </c>
      <c r="AN61" s="137">
        <f t="shared" si="9"/>
        <v>142.5</v>
      </c>
      <c r="AO61" s="137">
        <f t="shared" si="9"/>
        <v>5100</v>
      </c>
      <c r="AP61" s="137">
        <f t="shared" si="9"/>
        <v>1200</v>
      </c>
      <c r="AQ61" s="137">
        <f t="shared" si="9"/>
        <v>360</v>
      </c>
      <c r="AR61" s="137">
        <f t="shared" si="9"/>
        <v>270</v>
      </c>
      <c r="AS61" s="137">
        <f t="shared" si="9"/>
        <v>2400</v>
      </c>
      <c r="AT61" s="137">
        <f t="shared" si="9"/>
        <v>600</v>
      </c>
      <c r="AU61" s="137">
        <f t="shared" si="9"/>
        <v>712.5</v>
      </c>
      <c r="AV61" s="137">
        <f t="shared" si="9"/>
        <v>285</v>
      </c>
      <c r="AW61" s="137">
        <f t="shared" si="9"/>
        <v>450</v>
      </c>
      <c r="AX61" s="137">
        <f t="shared" si="9"/>
        <v>570</v>
      </c>
      <c r="AY61" s="137">
        <f t="shared" si="9"/>
        <v>4080</v>
      </c>
      <c r="AZ61" s="137">
        <f t="shared" si="9"/>
        <v>3000</v>
      </c>
      <c r="BA61" s="137">
        <f t="shared" si="9"/>
        <v>3060</v>
      </c>
      <c r="BB61" s="137">
        <f t="shared" si="9"/>
        <v>90</v>
      </c>
      <c r="BC61" s="137">
        <f t="shared" si="9"/>
        <v>2040</v>
      </c>
      <c r="BD61" s="137">
        <f t="shared" si="9"/>
        <v>1020</v>
      </c>
      <c r="BE61" s="137">
        <f t="shared" si="9"/>
        <v>427.5</v>
      </c>
    </row>
    <row r="62" spans="15:57" ht="15.75">
      <c r="O62" s="190" vm="3003">
        <v>45203</v>
      </c>
      <c r="P62" s="137">
        <f>SUMPRODUCT(P$4:V$4,_xlfn.XLOOKUP($O62,'Add-In Output 整理'!$A$2:$A$422,'Add-In Output 整理'!$B$2:$H$422))</f>
        <v>319106000</v>
      </c>
      <c r="Q62" s="137">
        <f>P62-MIN(P63:P$216)</f>
        <v>-1076000</v>
      </c>
      <c r="AG62" s="199">
        <f t="shared" si="3"/>
        <v>108</v>
      </c>
      <c r="AH62" s="137">
        <f t="shared" ref="AH62:BE62" si="10">AH$5*AH39</f>
        <v>1350</v>
      </c>
      <c r="AI62" s="137">
        <f t="shared" si="10"/>
        <v>510</v>
      </c>
      <c r="AJ62" s="137">
        <f t="shared" si="10"/>
        <v>7140</v>
      </c>
      <c r="AK62" s="137">
        <f t="shared" si="10"/>
        <v>6120</v>
      </c>
      <c r="AL62" s="137">
        <f t="shared" si="10"/>
        <v>675</v>
      </c>
      <c r="AM62" s="137">
        <f t="shared" si="10"/>
        <v>170</v>
      </c>
      <c r="AN62" s="137">
        <f t="shared" si="10"/>
        <v>112.5</v>
      </c>
      <c r="AO62" s="137">
        <f t="shared" si="10"/>
        <v>5100</v>
      </c>
      <c r="AP62" s="137">
        <f t="shared" si="10"/>
        <v>900</v>
      </c>
      <c r="AQ62" s="137">
        <f t="shared" si="10"/>
        <v>340</v>
      </c>
      <c r="AR62" s="137">
        <f t="shared" si="10"/>
        <v>255</v>
      </c>
      <c r="AS62" s="137">
        <f t="shared" si="10"/>
        <v>1800</v>
      </c>
      <c r="AT62" s="137">
        <f t="shared" si="10"/>
        <v>450</v>
      </c>
      <c r="AU62" s="137">
        <f t="shared" si="10"/>
        <v>562.5</v>
      </c>
      <c r="AV62" s="137">
        <f t="shared" si="10"/>
        <v>225</v>
      </c>
      <c r="AW62" s="137">
        <f t="shared" si="10"/>
        <v>425</v>
      </c>
      <c r="AX62" s="137">
        <f t="shared" si="10"/>
        <v>450</v>
      </c>
      <c r="AY62" s="137">
        <f t="shared" si="10"/>
        <v>4080</v>
      </c>
      <c r="AZ62" s="137">
        <f t="shared" si="10"/>
        <v>2250</v>
      </c>
      <c r="BA62" s="137">
        <f t="shared" si="10"/>
        <v>3060</v>
      </c>
      <c r="BB62" s="137">
        <f t="shared" si="10"/>
        <v>85</v>
      </c>
      <c r="BC62" s="137">
        <f t="shared" si="10"/>
        <v>2040</v>
      </c>
      <c r="BD62" s="137">
        <f t="shared" si="10"/>
        <v>1020</v>
      </c>
      <c r="BE62" s="137">
        <f t="shared" si="10"/>
        <v>337.5</v>
      </c>
    </row>
    <row r="63" spans="15:57" ht="15.75">
      <c r="O63" s="190" vm="3004">
        <v>45202</v>
      </c>
      <c r="P63" s="137">
        <f>SUMPRODUCT(P$4:V$4,_xlfn.XLOOKUP($O63,'Add-In Output 整理'!$A$2:$A$422,'Add-In Output 整理'!$B$2:$H$422))</f>
        <v>321666000</v>
      </c>
      <c r="Q63" s="137">
        <f>P63-MIN(P64:P$216)</f>
        <v>1484000</v>
      </c>
      <c r="AG63" s="199">
        <f t="shared" si="3"/>
        <v>109</v>
      </c>
      <c r="AH63" s="137">
        <f t="shared" ref="AH63:BE63" si="11">AH$5*AH40</f>
        <v>1350</v>
      </c>
      <c r="AI63" s="137">
        <f t="shared" si="11"/>
        <v>510</v>
      </c>
      <c r="AJ63" s="137">
        <f t="shared" si="11"/>
        <v>6720</v>
      </c>
      <c r="AK63" s="137">
        <f t="shared" si="11"/>
        <v>5760</v>
      </c>
      <c r="AL63" s="137">
        <f t="shared" si="11"/>
        <v>765</v>
      </c>
      <c r="AM63" s="137">
        <f t="shared" si="11"/>
        <v>170</v>
      </c>
      <c r="AN63" s="137">
        <f t="shared" si="11"/>
        <v>127.5</v>
      </c>
      <c r="AO63" s="137">
        <f t="shared" si="11"/>
        <v>4800</v>
      </c>
      <c r="AP63" s="137">
        <f t="shared" si="11"/>
        <v>900</v>
      </c>
      <c r="AQ63" s="137">
        <f t="shared" si="11"/>
        <v>340</v>
      </c>
      <c r="AR63" s="137">
        <f t="shared" si="11"/>
        <v>255</v>
      </c>
      <c r="AS63" s="137">
        <f t="shared" si="11"/>
        <v>1800</v>
      </c>
      <c r="AT63" s="137">
        <f t="shared" si="11"/>
        <v>450</v>
      </c>
      <c r="AU63" s="137">
        <f t="shared" si="11"/>
        <v>637.5</v>
      </c>
      <c r="AV63" s="137">
        <f t="shared" si="11"/>
        <v>255</v>
      </c>
      <c r="AW63" s="137">
        <f t="shared" si="11"/>
        <v>425</v>
      </c>
      <c r="AX63" s="137">
        <f t="shared" si="11"/>
        <v>510</v>
      </c>
      <c r="AY63" s="137">
        <f t="shared" si="11"/>
        <v>3840</v>
      </c>
      <c r="AZ63" s="137">
        <f t="shared" si="11"/>
        <v>2250</v>
      </c>
      <c r="BA63" s="137">
        <f t="shared" si="11"/>
        <v>2880</v>
      </c>
      <c r="BB63" s="137">
        <f t="shared" si="11"/>
        <v>85</v>
      </c>
      <c r="BC63" s="137">
        <f t="shared" si="11"/>
        <v>1920</v>
      </c>
      <c r="BD63" s="137">
        <f t="shared" si="11"/>
        <v>960</v>
      </c>
      <c r="BE63" s="137">
        <f t="shared" si="11"/>
        <v>382.5</v>
      </c>
    </row>
    <row r="64" spans="15:57" ht="15.75">
      <c r="O64" s="190" vm="3005">
        <v>45201</v>
      </c>
      <c r="P64" s="137">
        <f>SUMPRODUCT(P$4:V$4,_xlfn.XLOOKUP($O64,'Add-In Output 整理'!$A$2:$A$422,'Add-In Output 整理'!$B$2:$H$422))</f>
        <v>327942000</v>
      </c>
      <c r="Q64" s="137">
        <f>P64-MIN(P65:P$216)</f>
        <v>7760000</v>
      </c>
      <c r="AG64" s="199">
        <f t="shared" si="3"/>
        <v>110</v>
      </c>
      <c r="AH64" s="137">
        <f t="shared" ref="AH64:BE64" si="12">AH$5*AH41</f>
        <v>1710</v>
      </c>
      <c r="AI64" s="137">
        <f t="shared" si="12"/>
        <v>510</v>
      </c>
      <c r="AJ64" s="137">
        <f t="shared" si="12"/>
        <v>6300</v>
      </c>
      <c r="AK64" s="137">
        <f t="shared" si="12"/>
        <v>5400</v>
      </c>
      <c r="AL64" s="137">
        <f t="shared" si="12"/>
        <v>675</v>
      </c>
      <c r="AM64" s="137">
        <f t="shared" si="12"/>
        <v>170</v>
      </c>
      <c r="AN64" s="137">
        <f t="shared" si="12"/>
        <v>112.5</v>
      </c>
      <c r="AO64" s="137">
        <f t="shared" si="12"/>
        <v>4500</v>
      </c>
      <c r="AP64" s="137">
        <f t="shared" si="12"/>
        <v>1140</v>
      </c>
      <c r="AQ64" s="137">
        <f t="shared" si="12"/>
        <v>340</v>
      </c>
      <c r="AR64" s="137">
        <f t="shared" si="12"/>
        <v>255</v>
      </c>
      <c r="AS64" s="137">
        <f t="shared" si="12"/>
        <v>2280</v>
      </c>
      <c r="AT64" s="137">
        <f t="shared" si="12"/>
        <v>570</v>
      </c>
      <c r="AU64" s="137">
        <f t="shared" si="12"/>
        <v>562.5</v>
      </c>
      <c r="AV64" s="137">
        <f t="shared" si="12"/>
        <v>225</v>
      </c>
      <c r="AW64" s="137">
        <f t="shared" si="12"/>
        <v>425</v>
      </c>
      <c r="AX64" s="137">
        <f t="shared" si="12"/>
        <v>450</v>
      </c>
      <c r="AY64" s="137">
        <f t="shared" si="12"/>
        <v>3600</v>
      </c>
      <c r="AZ64" s="137">
        <f t="shared" si="12"/>
        <v>2850</v>
      </c>
      <c r="BA64" s="137">
        <f t="shared" si="12"/>
        <v>2700</v>
      </c>
      <c r="BB64" s="137">
        <f t="shared" si="12"/>
        <v>85</v>
      </c>
      <c r="BC64" s="137">
        <f t="shared" si="12"/>
        <v>1800</v>
      </c>
      <c r="BD64" s="137">
        <f t="shared" si="12"/>
        <v>900</v>
      </c>
      <c r="BE64" s="137">
        <f t="shared" si="12"/>
        <v>337.5</v>
      </c>
    </row>
    <row r="65" spans="15:57" ht="15.75">
      <c r="O65" s="190" vm="3006">
        <v>45200</v>
      </c>
      <c r="P65" s="137">
        <f>SUMPRODUCT(P$4:V$4,_xlfn.XLOOKUP($O65,'Add-In Output 整理'!$A$2:$A$422,'Add-In Output 整理'!$B$2:$H$422))</f>
        <v>332626000</v>
      </c>
      <c r="Q65" s="137">
        <f>P65-MIN(P66:P$216)</f>
        <v>12444000</v>
      </c>
      <c r="AG65" s="199">
        <f t="shared" si="3"/>
        <v>111</v>
      </c>
      <c r="AH65" s="137">
        <f t="shared" ref="AH65:BE65" si="13">AH$5*AH42</f>
        <v>1710</v>
      </c>
      <c r="AI65" s="137">
        <f t="shared" si="13"/>
        <v>450</v>
      </c>
      <c r="AJ65" s="137">
        <f t="shared" si="13"/>
        <v>7140</v>
      </c>
      <c r="AK65" s="137">
        <f t="shared" si="13"/>
        <v>6120</v>
      </c>
      <c r="AL65" s="137">
        <f t="shared" si="13"/>
        <v>810</v>
      </c>
      <c r="AM65" s="137">
        <f t="shared" si="13"/>
        <v>150</v>
      </c>
      <c r="AN65" s="137">
        <f t="shared" si="13"/>
        <v>135</v>
      </c>
      <c r="AO65" s="137">
        <f t="shared" si="13"/>
        <v>5100</v>
      </c>
      <c r="AP65" s="137">
        <f t="shared" si="13"/>
        <v>1140</v>
      </c>
      <c r="AQ65" s="137">
        <f t="shared" si="13"/>
        <v>300</v>
      </c>
      <c r="AR65" s="137">
        <f t="shared" si="13"/>
        <v>225</v>
      </c>
      <c r="AS65" s="137">
        <f t="shared" si="13"/>
        <v>2280</v>
      </c>
      <c r="AT65" s="137">
        <f t="shared" si="13"/>
        <v>570</v>
      </c>
      <c r="AU65" s="137">
        <f t="shared" si="13"/>
        <v>675</v>
      </c>
      <c r="AV65" s="137">
        <f t="shared" si="13"/>
        <v>270</v>
      </c>
      <c r="AW65" s="137">
        <f t="shared" si="13"/>
        <v>375</v>
      </c>
      <c r="AX65" s="137">
        <f t="shared" si="13"/>
        <v>540</v>
      </c>
      <c r="AY65" s="137">
        <f t="shared" si="13"/>
        <v>4080</v>
      </c>
      <c r="AZ65" s="137">
        <f t="shared" si="13"/>
        <v>2850</v>
      </c>
      <c r="BA65" s="137">
        <f t="shared" si="13"/>
        <v>3060</v>
      </c>
      <c r="BB65" s="137">
        <f t="shared" si="13"/>
        <v>75</v>
      </c>
      <c r="BC65" s="137">
        <f t="shared" si="13"/>
        <v>2040</v>
      </c>
      <c r="BD65" s="137">
        <f t="shared" si="13"/>
        <v>1020</v>
      </c>
      <c r="BE65" s="137">
        <f t="shared" si="13"/>
        <v>405</v>
      </c>
    </row>
    <row r="66" spans="15:57" ht="15.75">
      <c r="O66" s="190" vm="3007">
        <v>45199</v>
      </c>
      <c r="P66" s="137">
        <f>SUMPRODUCT(P$4:V$4,_xlfn.XLOOKUP($O66,'Add-In Output 整理'!$A$2:$A$422,'Add-In Output 整理'!$B$2:$H$422))</f>
        <v>334502000</v>
      </c>
      <c r="Q66" s="137">
        <f>P66-MIN(P67:P$216)</f>
        <v>14320000</v>
      </c>
      <c r="AG66" s="199">
        <f t="shared" si="3"/>
        <v>112</v>
      </c>
      <c r="AH66" s="137">
        <f t="shared" ref="AH66:BE66" si="14">AH$5*AH43</f>
        <v>1350</v>
      </c>
      <c r="AI66" s="137">
        <f t="shared" si="14"/>
        <v>540</v>
      </c>
      <c r="AJ66" s="137">
        <f t="shared" si="14"/>
        <v>7140</v>
      </c>
      <c r="AK66" s="137">
        <f t="shared" si="14"/>
        <v>6120</v>
      </c>
      <c r="AL66" s="137">
        <f t="shared" si="14"/>
        <v>855</v>
      </c>
      <c r="AM66" s="137">
        <f t="shared" si="14"/>
        <v>180</v>
      </c>
      <c r="AN66" s="137">
        <f t="shared" si="14"/>
        <v>142.5</v>
      </c>
      <c r="AO66" s="137">
        <f t="shared" si="14"/>
        <v>5100</v>
      </c>
      <c r="AP66" s="137">
        <f t="shared" si="14"/>
        <v>900</v>
      </c>
      <c r="AQ66" s="137">
        <f t="shared" si="14"/>
        <v>360</v>
      </c>
      <c r="AR66" s="137">
        <f t="shared" si="14"/>
        <v>270</v>
      </c>
      <c r="AS66" s="137">
        <f t="shared" si="14"/>
        <v>1800</v>
      </c>
      <c r="AT66" s="137">
        <f t="shared" si="14"/>
        <v>450</v>
      </c>
      <c r="AU66" s="137">
        <f t="shared" si="14"/>
        <v>712.5</v>
      </c>
      <c r="AV66" s="137">
        <f t="shared" si="14"/>
        <v>285</v>
      </c>
      <c r="AW66" s="137">
        <f t="shared" si="14"/>
        <v>450</v>
      </c>
      <c r="AX66" s="137">
        <f t="shared" si="14"/>
        <v>570</v>
      </c>
      <c r="AY66" s="137">
        <f t="shared" si="14"/>
        <v>4080</v>
      </c>
      <c r="AZ66" s="137">
        <f t="shared" si="14"/>
        <v>2250</v>
      </c>
      <c r="BA66" s="137">
        <f t="shared" si="14"/>
        <v>3060</v>
      </c>
      <c r="BB66" s="137">
        <f t="shared" si="14"/>
        <v>90</v>
      </c>
      <c r="BC66" s="137">
        <f t="shared" si="14"/>
        <v>2040</v>
      </c>
      <c r="BD66" s="137">
        <f t="shared" si="14"/>
        <v>1020</v>
      </c>
      <c r="BE66" s="137">
        <f t="shared" si="14"/>
        <v>427.5</v>
      </c>
    </row>
    <row r="67" spans="15:57" ht="15.75">
      <c r="O67" s="190" vm="3008">
        <v>45198</v>
      </c>
      <c r="P67" s="137">
        <f>SUMPRODUCT(P$4:V$4,_xlfn.XLOOKUP($O67,'Add-In Output 整理'!$A$2:$A$422,'Add-In Output 整理'!$B$2:$H$422))</f>
        <v>325930000</v>
      </c>
      <c r="Q67" s="137">
        <f>P67-MIN(P68:P$216)</f>
        <v>5748000</v>
      </c>
      <c r="AG67" s="199">
        <f t="shared" si="3"/>
        <v>113</v>
      </c>
      <c r="AH67" s="137">
        <f t="shared" ref="AH67:BE67" si="15">AH$5*AH44</f>
        <v>1800</v>
      </c>
      <c r="AI67" s="137">
        <f t="shared" si="15"/>
        <v>510</v>
      </c>
      <c r="AJ67" s="137">
        <f t="shared" si="15"/>
        <v>7560</v>
      </c>
      <c r="AK67" s="137">
        <f t="shared" si="15"/>
        <v>6480</v>
      </c>
      <c r="AL67" s="137">
        <f t="shared" si="15"/>
        <v>855</v>
      </c>
      <c r="AM67" s="137">
        <f t="shared" si="15"/>
        <v>170</v>
      </c>
      <c r="AN67" s="137">
        <f t="shared" si="15"/>
        <v>142.5</v>
      </c>
      <c r="AO67" s="137">
        <f t="shared" si="15"/>
        <v>5400</v>
      </c>
      <c r="AP67" s="137">
        <f t="shared" si="15"/>
        <v>1200</v>
      </c>
      <c r="AQ67" s="137">
        <f t="shared" si="15"/>
        <v>340</v>
      </c>
      <c r="AR67" s="137">
        <f t="shared" si="15"/>
        <v>255</v>
      </c>
      <c r="AS67" s="137">
        <f t="shared" si="15"/>
        <v>2400</v>
      </c>
      <c r="AT67" s="137">
        <f t="shared" si="15"/>
        <v>600</v>
      </c>
      <c r="AU67" s="137">
        <f t="shared" si="15"/>
        <v>712.5</v>
      </c>
      <c r="AV67" s="137">
        <f t="shared" si="15"/>
        <v>285</v>
      </c>
      <c r="AW67" s="137">
        <f t="shared" si="15"/>
        <v>425</v>
      </c>
      <c r="AX67" s="137">
        <f t="shared" si="15"/>
        <v>570</v>
      </c>
      <c r="AY67" s="137">
        <f t="shared" si="15"/>
        <v>4320</v>
      </c>
      <c r="AZ67" s="137">
        <f t="shared" si="15"/>
        <v>3000</v>
      </c>
      <c r="BA67" s="137">
        <f t="shared" si="15"/>
        <v>3240</v>
      </c>
      <c r="BB67" s="137">
        <f t="shared" si="15"/>
        <v>85</v>
      </c>
      <c r="BC67" s="137">
        <f t="shared" si="15"/>
        <v>2160</v>
      </c>
      <c r="BD67" s="137">
        <f t="shared" si="15"/>
        <v>1080</v>
      </c>
      <c r="BE67" s="137">
        <f t="shared" si="15"/>
        <v>427.5</v>
      </c>
    </row>
    <row r="68" spans="15:57" ht="15.75">
      <c r="O68" s="190" vm="3009">
        <v>45197</v>
      </c>
      <c r="P68" s="137">
        <f>SUMPRODUCT(P$4:V$4,_xlfn.XLOOKUP($O68,'Add-In Output 整理'!$A$2:$A$422,'Add-In Output 整理'!$B$2:$H$422))</f>
        <v>328689000</v>
      </c>
      <c r="Q68" s="137">
        <f>P68-MIN(P69:P$216)</f>
        <v>8507000</v>
      </c>
      <c r="AG68" s="199">
        <f t="shared" si="3"/>
        <v>114</v>
      </c>
      <c r="AH68" s="137">
        <f t="shared" ref="AH68:BE68" si="16">AH$5*AH45</f>
        <v>1710</v>
      </c>
      <c r="AI68" s="137">
        <f t="shared" si="16"/>
        <v>450</v>
      </c>
      <c r="AJ68" s="137">
        <f t="shared" si="16"/>
        <v>7560</v>
      </c>
      <c r="AK68" s="137">
        <f t="shared" si="16"/>
        <v>6480</v>
      </c>
      <c r="AL68" s="137">
        <f t="shared" si="16"/>
        <v>720</v>
      </c>
      <c r="AM68" s="137">
        <f t="shared" si="16"/>
        <v>150</v>
      </c>
      <c r="AN68" s="137">
        <f t="shared" si="16"/>
        <v>120</v>
      </c>
      <c r="AO68" s="137">
        <f t="shared" si="16"/>
        <v>5400</v>
      </c>
      <c r="AP68" s="137">
        <f t="shared" si="16"/>
        <v>1140</v>
      </c>
      <c r="AQ68" s="137">
        <f t="shared" si="16"/>
        <v>300</v>
      </c>
      <c r="AR68" s="137">
        <f t="shared" si="16"/>
        <v>225</v>
      </c>
      <c r="AS68" s="137">
        <f t="shared" si="16"/>
        <v>2280</v>
      </c>
      <c r="AT68" s="137">
        <f t="shared" si="16"/>
        <v>570</v>
      </c>
      <c r="AU68" s="137">
        <f t="shared" si="16"/>
        <v>600</v>
      </c>
      <c r="AV68" s="137">
        <f t="shared" si="16"/>
        <v>240</v>
      </c>
      <c r="AW68" s="137">
        <f t="shared" si="16"/>
        <v>375</v>
      </c>
      <c r="AX68" s="137">
        <f t="shared" si="16"/>
        <v>480</v>
      </c>
      <c r="AY68" s="137">
        <f t="shared" si="16"/>
        <v>4320</v>
      </c>
      <c r="AZ68" s="137">
        <f t="shared" si="16"/>
        <v>2850</v>
      </c>
      <c r="BA68" s="137">
        <f t="shared" si="16"/>
        <v>3240</v>
      </c>
      <c r="BB68" s="137">
        <f t="shared" si="16"/>
        <v>75</v>
      </c>
      <c r="BC68" s="137">
        <f t="shared" si="16"/>
        <v>2160</v>
      </c>
      <c r="BD68" s="137">
        <f t="shared" si="16"/>
        <v>1080</v>
      </c>
      <c r="BE68" s="137">
        <f t="shared" si="16"/>
        <v>360</v>
      </c>
    </row>
    <row r="69" spans="15:57" ht="15.75">
      <c r="O69" s="190" vm="3010">
        <v>45196</v>
      </c>
      <c r="P69" s="137">
        <f>SUMPRODUCT(P$4:V$4,_xlfn.XLOOKUP($O69,'Add-In Output 整理'!$A$2:$A$422,'Add-In Output 整理'!$B$2:$H$422))</f>
        <v>328330000</v>
      </c>
      <c r="Q69" s="137">
        <f>P69-MIN(P70:P$216)</f>
        <v>8148000</v>
      </c>
      <c r="AG69" s="199">
        <f t="shared" si="3"/>
        <v>115</v>
      </c>
      <c r="AH69" s="137">
        <f t="shared" ref="AH69:BE69" si="17">AH$5*AH46</f>
        <v>1440</v>
      </c>
      <c r="AI69" s="137">
        <f t="shared" si="17"/>
        <v>540</v>
      </c>
      <c r="AJ69" s="137">
        <f t="shared" si="17"/>
        <v>7980</v>
      </c>
      <c r="AK69" s="137">
        <f t="shared" si="17"/>
        <v>6840</v>
      </c>
      <c r="AL69" s="137">
        <f t="shared" si="17"/>
        <v>765</v>
      </c>
      <c r="AM69" s="137">
        <f t="shared" si="17"/>
        <v>180</v>
      </c>
      <c r="AN69" s="137">
        <f t="shared" si="17"/>
        <v>127.5</v>
      </c>
      <c r="AO69" s="137">
        <f t="shared" si="17"/>
        <v>5700</v>
      </c>
      <c r="AP69" s="137">
        <f t="shared" si="17"/>
        <v>960</v>
      </c>
      <c r="AQ69" s="137">
        <f t="shared" si="17"/>
        <v>360</v>
      </c>
      <c r="AR69" s="137">
        <f t="shared" si="17"/>
        <v>270</v>
      </c>
      <c r="AS69" s="137">
        <f t="shared" si="17"/>
        <v>1920</v>
      </c>
      <c r="AT69" s="137">
        <f t="shared" si="17"/>
        <v>480</v>
      </c>
      <c r="AU69" s="137">
        <f t="shared" si="17"/>
        <v>637.5</v>
      </c>
      <c r="AV69" s="137">
        <f t="shared" si="17"/>
        <v>255</v>
      </c>
      <c r="AW69" s="137">
        <f t="shared" si="17"/>
        <v>450</v>
      </c>
      <c r="AX69" s="137">
        <f t="shared" si="17"/>
        <v>510</v>
      </c>
      <c r="AY69" s="137">
        <f t="shared" si="17"/>
        <v>4560</v>
      </c>
      <c r="AZ69" s="137">
        <f t="shared" si="17"/>
        <v>2400</v>
      </c>
      <c r="BA69" s="137">
        <f t="shared" si="17"/>
        <v>3420</v>
      </c>
      <c r="BB69" s="137">
        <f t="shared" si="17"/>
        <v>90</v>
      </c>
      <c r="BC69" s="137">
        <f t="shared" si="17"/>
        <v>2280</v>
      </c>
      <c r="BD69" s="137">
        <f t="shared" si="17"/>
        <v>1140</v>
      </c>
      <c r="BE69" s="137">
        <f t="shared" si="17"/>
        <v>382.5</v>
      </c>
    </row>
    <row r="70" spans="15:57" ht="15.75">
      <c r="O70" s="190" vm="3011">
        <v>45195</v>
      </c>
      <c r="P70" s="137">
        <f>SUMPRODUCT(P$4:V$4,_xlfn.XLOOKUP($O70,'Add-In Output 整理'!$A$2:$A$422,'Add-In Output 整理'!$B$2:$H$422))</f>
        <v>327589000</v>
      </c>
      <c r="Q70" s="137">
        <f>P70-MIN(P71:P$216)</f>
        <v>7407000</v>
      </c>
      <c r="AG70" s="199">
        <f t="shared" si="3"/>
        <v>116</v>
      </c>
      <c r="AH70" s="137">
        <f t="shared" ref="AH70:BE70" si="18">AH$5*AH47</f>
        <v>1530</v>
      </c>
      <c r="AI70" s="137">
        <f t="shared" si="18"/>
        <v>510</v>
      </c>
      <c r="AJ70" s="137">
        <f t="shared" si="18"/>
        <v>8400</v>
      </c>
      <c r="AK70" s="137">
        <f t="shared" si="18"/>
        <v>7200</v>
      </c>
      <c r="AL70" s="137">
        <f t="shared" si="18"/>
        <v>720</v>
      </c>
      <c r="AM70" s="137">
        <f t="shared" si="18"/>
        <v>170</v>
      </c>
      <c r="AN70" s="137">
        <f t="shared" si="18"/>
        <v>120</v>
      </c>
      <c r="AO70" s="137">
        <f t="shared" si="18"/>
        <v>6000</v>
      </c>
      <c r="AP70" s="137">
        <f t="shared" si="18"/>
        <v>1020</v>
      </c>
      <c r="AQ70" s="137">
        <f t="shared" si="18"/>
        <v>340</v>
      </c>
      <c r="AR70" s="137">
        <f t="shared" si="18"/>
        <v>255</v>
      </c>
      <c r="AS70" s="137">
        <f t="shared" si="18"/>
        <v>2040</v>
      </c>
      <c r="AT70" s="137">
        <f t="shared" si="18"/>
        <v>510</v>
      </c>
      <c r="AU70" s="137">
        <f t="shared" si="18"/>
        <v>600</v>
      </c>
      <c r="AV70" s="137">
        <f t="shared" si="18"/>
        <v>240</v>
      </c>
      <c r="AW70" s="137">
        <f t="shared" si="18"/>
        <v>425</v>
      </c>
      <c r="AX70" s="137">
        <f t="shared" si="18"/>
        <v>480</v>
      </c>
      <c r="AY70" s="137">
        <f t="shared" si="18"/>
        <v>4800</v>
      </c>
      <c r="AZ70" s="137">
        <f t="shared" si="18"/>
        <v>2550</v>
      </c>
      <c r="BA70" s="137">
        <f t="shared" si="18"/>
        <v>3600</v>
      </c>
      <c r="BB70" s="137">
        <f t="shared" si="18"/>
        <v>85</v>
      </c>
      <c r="BC70" s="137">
        <f t="shared" si="18"/>
        <v>2400</v>
      </c>
      <c r="BD70" s="137">
        <f t="shared" si="18"/>
        <v>1200</v>
      </c>
      <c r="BE70" s="137">
        <f t="shared" si="18"/>
        <v>360</v>
      </c>
    </row>
    <row r="71" spans="15:57" ht="15.75">
      <c r="O71" s="190" vm="3012">
        <v>45194</v>
      </c>
      <c r="P71" s="137">
        <f>SUMPRODUCT(P$4:V$4,_xlfn.XLOOKUP($O71,'Add-In Output 整理'!$A$2:$A$422,'Add-In Output 整理'!$B$2:$H$422))</f>
        <v>322186000</v>
      </c>
      <c r="Q71" s="137">
        <f>P71-MIN(P72:P$216)</f>
        <v>2004000</v>
      </c>
      <c r="AG71" s="199">
        <f t="shared" si="3"/>
        <v>117</v>
      </c>
      <c r="AH71" s="137">
        <f t="shared" ref="AH71:BE71" si="19">AH$5*AH48</f>
        <v>1800</v>
      </c>
      <c r="AI71" s="137">
        <f t="shared" si="19"/>
        <v>540</v>
      </c>
      <c r="AJ71" s="137">
        <f t="shared" si="19"/>
        <v>6720</v>
      </c>
      <c r="AK71" s="137">
        <f t="shared" si="19"/>
        <v>5760</v>
      </c>
      <c r="AL71" s="137">
        <f t="shared" si="19"/>
        <v>855</v>
      </c>
      <c r="AM71" s="137">
        <f t="shared" si="19"/>
        <v>180</v>
      </c>
      <c r="AN71" s="137">
        <f t="shared" si="19"/>
        <v>142.5</v>
      </c>
      <c r="AO71" s="137">
        <f t="shared" si="19"/>
        <v>4800</v>
      </c>
      <c r="AP71" s="137">
        <f t="shared" si="19"/>
        <v>1200</v>
      </c>
      <c r="AQ71" s="137">
        <f t="shared" si="19"/>
        <v>360</v>
      </c>
      <c r="AR71" s="137">
        <f t="shared" si="19"/>
        <v>270</v>
      </c>
      <c r="AS71" s="137">
        <f t="shared" si="19"/>
        <v>2400</v>
      </c>
      <c r="AT71" s="137">
        <f t="shared" si="19"/>
        <v>600</v>
      </c>
      <c r="AU71" s="137">
        <f t="shared" si="19"/>
        <v>712.5</v>
      </c>
      <c r="AV71" s="137">
        <f t="shared" si="19"/>
        <v>285</v>
      </c>
      <c r="AW71" s="137">
        <f t="shared" si="19"/>
        <v>450</v>
      </c>
      <c r="AX71" s="137">
        <f t="shared" si="19"/>
        <v>570</v>
      </c>
      <c r="AY71" s="137">
        <f t="shared" si="19"/>
        <v>3840</v>
      </c>
      <c r="AZ71" s="137">
        <f t="shared" si="19"/>
        <v>3000</v>
      </c>
      <c r="BA71" s="137">
        <f t="shared" si="19"/>
        <v>2880</v>
      </c>
      <c r="BB71" s="137">
        <f t="shared" si="19"/>
        <v>90</v>
      </c>
      <c r="BC71" s="137">
        <f t="shared" si="19"/>
        <v>1920</v>
      </c>
      <c r="BD71" s="137">
        <f t="shared" si="19"/>
        <v>960</v>
      </c>
      <c r="BE71" s="137">
        <f t="shared" si="19"/>
        <v>427.5</v>
      </c>
    </row>
    <row r="72" spans="15:57" ht="15.75">
      <c r="O72" s="190" vm="3013">
        <v>45193</v>
      </c>
      <c r="P72" s="137">
        <f>SUMPRODUCT(P$4:V$4,_xlfn.XLOOKUP($O72,'Add-In Output 整理'!$A$2:$A$422,'Add-In Output 整理'!$B$2:$H$422))</f>
        <v>323902000</v>
      </c>
      <c r="Q72" s="137">
        <f>P72-MIN(P73:P$216)</f>
        <v>3720000</v>
      </c>
      <c r="AG72" s="199">
        <f t="shared" si="3"/>
        <v>118</v>
      </c>
      <c r="AH72" s="137">
        <f t="shared" ref="AH72:BE72" si="20">AH$5*AH49</f>
        <v>1710</v>
      </c>
      <c r="AI72" s="137">
        <f t="shared" si="20"/>
        <v>600</v>
      </c>
      <c r="AJ72" s="137">
        <f t="shared" si="20"/>
        <v>6720</v>
      </c>
      <c r="AK72" s="137">
        <f t="shared" si="20"/>
        <v>5760</v>
      </c>
      <c r="AL72" s="137">
        <f t="shared" si="20"/>
        <v>720</v>
      </c>
      <c r="AM72" s="137">
        <f t="shared" si="20"/>
        <v>200</v>
      </c>
      <c r="AN72" s="137">
        <f t="shared" si="20"/>
        <v>120</v>
      </c>
      <c r="AO72" s="137">
        <f t="shared" si="20"/>
        <v>4800</v>
      </c>
      <c r="AP72" s="137">
        <f t="shared" si="20"/>
        <v>1140</v>
      </c>
      <c r="AQ72" s="137">
        <f t="shared" si="20"/>
        <v>400</v>
      </c>
      <c r="AR72" s="137">
        <f t="shared" si="20"/>
        <v>300</v>
      </c>
      <c r="AS72" s="137">
        <f t="shared" si="20"/>
        <v>2280</v>
      </c>
      <c r="AT72" s="137">
        <f t="shared" si="20"/>
        <v>570</v>
      </c>
      <c r="AU72" s="137">
        <f t="shared" si="20"/>
        <v>600</v>
      </c>
      <c r="AV72" s="137">
        <f t="shared" si="20"/>
        <v>240</v>
      </c>
      <c r="AW72" s="137">
        <f t="shared" si="20"/>
        <v>500</v>
      </c>
      <c r="AX72" s="137">
        <f t="shared" si="20"/>
        <v>480</v>
      </c>
      <c r="AY72" s="137">
        <f t="shared" si="20"/>
        <v>3840</v>
      </c>
      <c r="AZ72" s="137">
        <f t="shared" si="20"/>
        <v>2850</v>
      </c>
      <c r="BA72" s="137">
        <f t="shared" si="20"/>
        <v>2880</v>
      </c>
      <c r="BB72" s="137">
        <f t="shared" si="20"/>
        <v>100</v>
      </c>
      <c r="BC72" s="137">
        <f t="shared" si="20"/>
        <v>1920</v>
      </c>
      <c r="BD72" s="137">
        <f t="shared" si="20"/>
        <v>960</v>
      </c>
      <c r="BE72" s="137">
        <f t="shared" si="20"/>
        <v>360</v>
      </c>
    </row>
    <row r="73" spans="15:57" ht="15.75">
      <c r="O73" s="190" vm="3014">
        <v>45192</v>
      </c>
      <c r="P73" s="137">
        <f>SUMPRODUCT(P$4:V$4,_xlfn.XLOOKUP($O73,'Add-In Output 整理'!$A$2:$A$422,'Add-In Output 整理'!$B$2:$H$422))</f>
        <v>328093000</v>
      </c>
      <c r="Q73" s="137">
        <f>P73-MIN(P74:P$216)</f>
        <v>7911000</v>
      </c>
      <c r="AG73" s="199">
        <f t="shared" si="3"/>
        <v>119</v>
      </c>
      <c r="AH73" s="137">
        <f t="shared" ref="AH73:BE73" si="21">AH$5*AH50</f>
        <v>1620</v>
      </c>
      <c r="AI73" s="137">
        <f t="shared" si="21"/>
        <v>480</v>
      </c>
      <c r="AJ73" s="137">
        <f t="shared" si="21"/>
        <v>8400</v>
      </c>
      <c r="AK73" s="137">
        <f t="shared" si="21"/>
        <v>7200</v>
      </c>
      <c r="AL73" s="137">
        <f t="shared" si="21"/>
        <v>765</v>
      </c>
      <c r="AM73" s="137">
        <f t="shared" si="21"/>
        <v>160</v>
      </c>
      <c r="AN73" s="137">
        <f t="shared" si="21"/>
        <v>127.5</v>
      </c>
      <c r="AO73" s="137">
        <f t="shared" si="21"/>
        <v>6000</v>
      </c>
      <c r="AP73" s="137">
        <f t="shared" si="21"/>
        <v>1080</v>
      </c>
      <c r="AQ73" s="137">
        <f t="shared" si="21"/>
        <v>320</v>
      </c>
      <c r="AR73" s="137">
        <f t="shared" si="21"/>
        <v>240</v>
      </c>
      <c r="AS73" s="137">
        <f t="shared" si="21"/>
        <v>2160</v>
      </c>
      <c r="AT73" s="137">
        <f t="shared" si="21"/>
        <v>540</v>
      </c>
      <c r="AU73" s="137">
        <f t="shared" si="21"/>
        <v>637.5</v>
      </c>
      <c r="AV73" s="137">
        <f t="shared" si="21"/>
        <v>255</v>
      </c>
      <c r="AW73" s="137">
        <f t="shared" si="21"/>
        <v>400</v>
      </c>
      <c r="AX73" s="137">
        <f t="shared" si="21"/>
        <v>510</v>
      </c>
      <c r="AY73" s="137">
        <f t="shared" si="21"/>
        <v>4800</v>
      </c>
      <c r="AZ73" s="137">
        <f t="shared" si="21"/>
        <v>2700</v>
      </c>
      <c r="BA73" s="137">
        <f t="shared" si="21"/>
        <v>3600</v>
      </c>
      <c r="BB73" s="137">
        <f t="shared" si="21"/>
        <v>80</v>
      </c>
      <c r="BC73" s="137">
        <f t="shared" si="21"/>
        <v>2400</v>
      </c>
      <c r="BD73" s="137">
        <f t="shared" si="21"/>
        <v>1200</v>
      </c>
      <c r="BE73" s="137">
        <f t="shared" si="21"/>
        <v>382.5</v>
      </c>
    </row>
    <row r="74" spans="15:57" ht="15.75">
      <c r="O74" s="190" vm="3015">
        <v>45191</v>
      </c>
      <c r="P74" s="137">
        <f>SUMPRODUCT(P$4:V$4,_xlfn.XLOOKUP($O74,'Add-In Output 整理'!$A$2:$A$422,'Add-In Output 整理'!$B$2:$H$422))</f>
        <v>328854000</v>
      </c>
      <c r="Q74" s="137">
        <f>P74-MIN(P75:P$216)</f>
        <v>8672000</v>
      </c>
      <c r="AG74" s="199">
        <f t="shared" si="3"/>
        <v>120</v>
      </c>
      <c r="AH74" s="137">
        <f t="shared" ref="AH74:BE74" si="22">AH$5*AH51</f>
        <v>1620</v>
      </c>
      <c r="AI74" s="137">
        <f t="shared" si="22"/>
        <v>570</v>
      </c>
      <c r="AJ74" s="137">
        <f t="shared" si="22"/>
        <v>7980</v>
      </c>
      <c r="AK74" s="137">
        <f t="shared" si="22"/>
        <v>6840</v>
      </c>
      <c r="AL74" s="137">
        <f t="shared" si="22"/>
        <v>855</v>
      </c>
      <c r="AM74" s="137">
        <f t="shared" si="22"/>
        <v>190</v>
      </c>
      <c r="AN74" s="137">
        <f t="shared" si="22"/>
        <v>142.5</v>
      </c>
      <c r="AO74" s="137">
        <f t="shared" si="22"/>
        <v>5700</v>
      </c>
      <c r="AP74" s="137">
        <f t="shared" si="22"/>
        <v>1080</v>
      </c>
      <c r="AQ74" s="137">
        <f t="shared" si="22"/>
        <v>380</v>
      </c>
      <c r="AR74" s="137">
        <f t="shared" si="22"/>
        <v>285</v>
      </c>
      <c r="AS74" s="137">
        <f t="shared" si="22"/>
        <v>2160</v>
      </c>
      <c r="AT74" s="137">
        <f t="shared" si="22"/>
        <v>540</v>
      </c>
      <c r="AU74" s="137">
        <f t="shared" si="22"/>
        <v>712.5</v>
      </c>
      <c r="AV74" s="137">
        <f t="shared" si="22"/>
        <v>285</v>
      </c>
      <c r="AW74" s="137">
        <f t="shared" si="22"/>
        <v>475</v>
      </c>
      <c r="AX74" s="137">
        <f t="shared" si="22"/>
        <v>570</v>
      </c>
      <c r="AY74" s="137">
        <f t="shared" si="22"/>
        <v>4560</v>
      </c>
      <c r="AZ74" s="137">
        <f t="shared" si="22"/>
        <v>2700</v>
      </c>
      <c r="BA74" s="137">
        <f t="shared" si="22"/>
        <v>3420</v>
      </c>
      <c r="BB74" s="137">
        <f t="shared" si="22"/>
        <v>95</v>
      </c>
      <c r="BC74" s="137">
        <f t="shared" si="22"/>
        <v>2280</v>
      </c>
      <c r="BD74" s="137">
        <f t="shared" si="22"/>
        <v>1140</v>
      </c>
      <c r="BE74" s="137">
        <f t="shared" si="22"/>
        <v>427.5</v>
      </c>
    </row>
    <row r="75" spans="15:57">
      <c r="O75" s="190" vm="3016">
        <v>45190</v>
      </c>
      <c r="P75" s="137">
        <f>SUMPRODUCT(P$4:V$4,_xlfn.XLOOKUP($O75,'Add-In Output 整理'!$A$2:$A$422,'Add-In Output 整理'!$B$2:$H$422))</f>
        <v>320182000</v>
      </c>
      <c r="Q75" s="137">
        <f>P75-MIN(P76:P$216)</f>
        <v>-11350000</v>
      </c>
    </row>
    <row r="76" spans="15:57">
      <c r="O76" s="190" vm="3017">
        <v>45189</v>
      </c>
      <c r="P76" s="137">
        <f>SUMPRODUCT(P$4:V$4,_xlfn.XLOOKUP($O76,'Add-In Output 整理'!$A$2:$A$422,'Add-In Output 整理'!$B$2:$H$422))</f>
        <v>331532000</v>
      </c>
      <c r="Q76" s="137">
        <f>P76-MIN(P77:P$216)</f>
        <v>-1812400</v>
      </c>
    </row>
    <row r="77" spans="15:57">
      <c r="O77" s="190" vm="3018">
        <v>45188</v>
      </c>
      <c r="P77" s="137">
        <f>SUMPRODUCT(P$4:V$4,_xlfn.XLOOKUP($O77,'Add-In Output 整理'!$A$2:$A$422,'Add-In Output 整理'!$B$2:$H$422))</f>
        <v>335296000</v>
      </c>
      <c r="Q77" s="137">
        <f>P77-MIN(P78:P$216)</f>
        <v>1951600</v>
      </c>
    </row>
    <row r="78" spans="15:57">
      <c r="O78" s="190" vm="3019">
        <v>45187</v>
      </c>
      <c r="P78" s="137">
        <f>SUMPRODUCT(P$4:V$4,_xlfn.XLOOKUP($O78,'Add-In Output 整理'!$A$2:$A$422,'Add-In Output 整理'!$B$2:$H$422))</f>
        <v>336496000</v>
      </c>
      <c r="Q78" s="137">
        <f>P78-MIN(P79:P$216)</f>
        <v>3151600</v>
      </c>
    </row>
    <row r="79" spans="15:57">
      <c r="O79" s="190" vm="3020">
        <v>45186</v>
      </c>
      <c r="P79" s="137">
        <f>SUMPRODUCT(P$4:V$4,_xlfn.XLOOKUP($O79,'Add-In Output 整理'!$A$2:$A$422,'Add-In Output 整理'!$B$2:$H$422))</f>
        <v>336002000</v>
      </c>
      <c r="Q79" s="137">
        <f>P79-MIN(P80:P$216)</f>
        <v>2657600</v>
      </c>
    </row>
    <row r="80" spans="15:57">
      <c r="O80" s="190" vm="3021">
        <v>45185</v>
      </c>
      <c r="P80" s="137">
        <f>SUMPRODUCT(P$4:V$4,_xlfn.XLOOKUP($O80,'Add-In Output 整理'!$A$2:$A$422,'Add-In Output 整理'!$B$2:$H$422))</f>
        <v>336362000</v>
      </c>
      <c r="Q80" s="137">
        <f>P80-MIN(P81:P$216)</f>
        <v>3017600</v>
      </c>
    </row>
    <row r="81" spans="15:17">
      <c r="O81" s="190" vm="3022">
        <v>45184</v>
      </c>
      <c r="P81" s="137">
        <f>SUMPRODUCT(P$4:V$4,_xlfn.XLOOKUP($O81,'Add-In Output 整理'!$A$2:$A$422,'Add-In Output 整理'!$B$2:$H$422))</f>
        <v>335813000</v>
      </c>
      <c r="Q81" s="137">
        <f>P81-MIN(P82:P$216)</f>
        <v>2468600</v>
      </c>
    </row>
    <row r="82" spans="15:17">
      <c r="O82" s="190" vm="3023">
        <v>45183</v>
      </c>
      <c r="P82" s="137">
        <f>SUMPRODUCT(P$4:V$4,_xlfn.XLOOKUP($O82,'Add-In Output 整理'!$A$2:$A$422,'Add-In Output 整理'!$B$2:$H$422))</f>
        <v>336489000</v>
      </c>
      <c r="Q82" s="137">
        <f>P82-MIN(P83:P$216)</f>
        <v>3144600</v>
      </c>
    </row>
    <row r="83" spans="15:17">
      <c r="O83" s="190" vm="3024">
        <v>45182</v>
      </c>
      <c r="P83" s="137">
        <f>SUMPRODUCT(P$4:V$4,_xlfn.XLOOKUP($O83,'Add-In Output 整理'!$A$2:$A$422,'Add-In Output 整理'!$B$2:$H$422))</f>
        <v>335570000</v>
      </c>
      <c r="Q83" s="137">
        <f>P83-MIN(P84:P$216)</f>
        <v>2225600</v>
      </c>
    </row>
    <row r="84" spans="15:17">
      <c r="O84" s="190" vm="3025">
        <v>45181</v>
      </c>
      <c r="P84" s="137">
        <f>SUMPRODUCT(P$4:V$4,_xlfn.XLOOKUP($O84,'Add-In Output 整理'!$A$2:$A$422,'Add-In Output 整理'!$B$2:$H$422))</f>
        <v>334210000</v>
      </c>
      <c r="Q84" s="137">
        <f>P84-MIN(P85:P$216)</f>
        <v>865600</v>
      </c>
    </row>
    <row r="85" spans="15:17">
      <c r="O85" s="190" vm="3026">
        <v>45180</v>
      </c>
      <c r="P85" s="137">
        <f>SUMPRODUCT(P$4:V$4,_xlfn.XLOOKUP($O85,'Add-In Output 整理'!$A$2:$A$422,'Add-In Output 整理'!$B$2:$H$422))</f>
        <v>343556000</v>
      </c>
      <c r="Q85" s="137">
        <f>P85-MIN(P86:P$216)</f>
        <v>10211600</v>
      </c>
    </row>
    <row r="86" spans="15:17">
      <c r="O86" s="190" vm="3027">
        <v>45179</v>
      </c>
      <c r="P86" s="137">
        <f>SUMPRODUCT(P$4:V$4,_xlfn.XLOOKUP($O86,'Add-In Output 整理'!$A$2:$A$422,'Add-In Output 整理'!$B$2:$H$422))</f>
        <v>343191000</v>
      </c>
      <c r="Q86" s="137">
        <f>P86-MIN(P87:P$216)</f>
        <v>9846600</v>
      </c>
    </row>
    <row r="87" spans="15:17">
      <c r="O87" s="190" vm="3028">
        <v>45178</v>
      </c>
      <c r="P87" s="137">
        <f>SUMPRODUCT(P$4:V$4,_xlfn.XLOOKUP($O87,'Add-In Output 整理'!$A$2:$A$422,'Add-In Output 整理'!$B$2:$H$422))</f>
        <v>342446000</v>
      </c>
      <c r="Q87" s="137">
        <f>P87-MIN(P88:P$216)</f>
        <v>9101600</v>
      </c>
    </row>
    <row r="88" spans="15:17">
      <c r="O88" s="190" vm="3029">
        <v>45177</v>
      </c>
      <c r="P88" s="137">
        <f>SUMPRODUCT(P$4:V$4,_xlfn.XLOOKUP($O88,'Add-In Output 整理'!$A$2:$A$422,'Add-In Output 整理'!$B$2:$H$422))</f>
        <v>338323000</v>
      </c>
      <c r="Q88" s="137">
        <f>P88-MIN(P89:P$216)</f>
        <v>4978600</v>
      </c>
    </row>
    <row r="89" spans="15:17">
      <c r="O89" s="190" vm="3030">
        <v>45176</v>
      </c>
      <c r="P89" s="137">
        <f>SUMPRODUCT(P$4:V$4,_xlfn.XLOOKUP($O89,'Add-In Output 整理'!$A$2:$A$422,'Add-In Output 整理'!$B$2:$H$422))</f>
        <v>341917000</v>
      </c>
      <c r="Q89" s="137">
        <f>P89-MIN(P90:P$216)</f>
        <v>8572600</v>
      </c>
    </row>
    <row r="90" spans="15:17">
      <c r="O90" s="190" vm="3031">
        <v>45175</v>
      </c>
      <c r="P90" s="137">
        <f>SUMPRODUCT(P$4:V$4,_xlfn.XLOOKUP($O90,'Add-In Output 整理'!$A$2:$A$422,'Add-In Output 整理'!$B$2:$H$422))</f>
        <v>339891000</v>
      </c>
      <c r="Q90" s="137">
        <f>P90-MIN(P91:P$216)</f>
        <v>6546600</v>
      </c>
    </row>
    <row r="91" spans="15:17">
      <c r="O91" s="190" vm="3032">
        <v>45174</v>
      </c>
      <c r="P91" s="137">
        <f>SUMPRODUCT(P$4:V$4,_xlfn.XLOOKUP($O91,'Add-In Output 整理'!$A$2:$A$422,'Add-In Output 整理'!$B$2:$H$422))</f>
        <v>344065000</v>
      </c>
      <c r="Q91" s="137">
        <f>P91-MIN(P92:P$216)</f>
        <v>10720600</v>
      </c>
    </row>
    <row r="92" spans="15:17">
      <c r="O92" s="190" vm="3033">
        <v>45173</v>
      </c>
      <c r="P92" s="137">
        <f>SUMPRODUCT(P$4:V$4,_xlfn.XLOOKUP($O92,'Add-In Output 整理'!$A$2:$A$422,'Add-In Output 整理'!$B$2:$H$422))</f>
        <v>349612000</v>
      </c>
      <c r="Q92" s="137">
        <f>P92-MIN(P93:P$216)</f>
        <v>16267600</v>
      </c>
    </row>
    <row r="93" spans="15:17">
      <c r="O93" s="190" vm="3034">
        <v>45172</v>
      </c>
      <c r="P93" s="137">
        <f>SUMPRODUCT(P$4:V$4,_xlfn.XLOOKUP($O93,'Add-In Output 整理'!$A$2:$A$422,'Add-In Output 整理'!$B$2:$H$422))</f>
        <v>351857000</v>
      </c>
      <c r="Q93" s="137">
        <f>P93-MIN(P94:P$216)</f>
        <v>18512600</v>
      </c>
    </row>
    <row r="94" spans="15:17">
      <c r="O94" s="190" vm="3035">
        <v>45169</v>
      </c>
      <c r="P94" s="137">
        <f>SUMPRODUCT(P$4:V$4,_xlfn.XLOOKUP($O94,'Add-In Output 整理'!$A$2:$A$422,'Add-In Output 整理'!$B$2:$H$422))</f>
        <v>352702000</v>
      </c>
      <c r="Q94" s="137">
        <f>P94-MIN(P95:P$216)</f>
        <v>19357600</v>
      </c>
    </row>
    <row r="95" spans="15:17">
      <c r="O95" s="190" vm="3036">
        <v>45168</v>
      </c>
      <c r="P95" s="137">
        <f>SUMPRODUCT(P$4:V$4,_xlfn.XLOOKUP($O95,'Add-In Output 整理'!$A$2:$A$422,'Add-In Output 整理'!$B$2:$H$422))</f>
        <v>340844000</v>
      </c>
      <c r="Q95" s="137">
        <f>P95-MIN(P96:P$216)</f>
        <v>7499600</v>
      </c>
    </row>
    <row r="96" spans="15:17">
      <c r="O96" s="190" vm="3037">
        <v>45167</v>
      </c>
      <c r="P96" s="137">
        <f>SUMPRODUCT(P$4:V$4,_xlfn.XLOOKUP($O96,'Add-In Output 整理'!$A$2:$A$422,'Add-In Output 整理'!$B$2:$H$422))</f>
        <v>344092000</v>
      </c>
      <c r="Q96" s="137">
        <f>P96-MIN(P97:P$216)</f>
        <v>10747600</v>
      </c>
    </row>
    <row r="97" spans="15:17">
      <c r="O97" s="190" vm="3038">
        <v>45166</v>
      </c>
      <c r="P97" s="137">
        <f>SUMPRODUCT(P$4:V$4,_xlfn.XLOOKUP($O97,'Add-In Output 整理'!$A$2:$A$422,'Add-In Output 整理'!$B$2:$H$422))</f>
        <v>338738000</v>
      </c>
      <c r="Q97" s="137">
        <f>P97-MIN(P98:P$216)</f>
        <v>5393600</v>
      </c>
    </row>
    <row r="98" spans="15:17">
      <c r="O98" s="190" vm="3039">
        <v>45165</v>
      </c>
      <c r="P98" s="137">
        <f>SUMPRODUCT(P$4:V$4,_xlfn.XLOOKUP($O98,'Add-In Output 整理'!$A$2:$A$422,'Add-In Output 整理'!$B$2:$H$422))</f>
        <v>344654800</v>
      </c>
      <c r="Q98" s="137">
        <f>P98-MIN(P99:P$216)</f>
        <v>11310400</v>
      </c>
    </row>
    <row r="99" spans="15:17">
      <c r="O99" s="190" vm="3040">
        <v>45164</v>
      </c>
      <c r="P99" s="137">
        <f>SUMPRODUCT(P$4:V$4,_xlfn.XLOOKUP($O99,'Add-In Output 整理'!$A$2:$A$422,'Add-In Output 整理'!$B$2:$H$422))</f>
        <v>348854800</v>
      </c>
      <c r="Q99" s="137">
        <f>P99-MIN(P100:P$216)</f>
        <v>15510400</v>
      </c>
    </row>
    <row r="100" spans="15:17">
      <c r="O100" s="190" vm="3041">
        <v>45163</v>
      </c>
      <c r="P100" s="137">
        <f>SUMPRODUCT(P$4:V$4,_xlfn.XLOOKUP($O100,'Add-In Output 整理'!$A$2:$A$422,'Add-In Output 整理'!$B$2:$H$422))</f>
        <v>339680400</v>
      </c>
      <c r="Q100" s="137">
        <f>P100-MIN(P101:P$216)</f>
        <v>6336000</v>
      </c>
    </row>
    <row r="101" spans="15:17">
      <c r="O101" s="190" vm="3042">
        <v>45162</v>
      </c>
      <c r="P101" s="137">
        <f>SUMPRODUCT(P$4:V$4,_xlfn.XLOOKUP($O101,'Add-In Output 整理'!$A$2:$A$422,'Add-In Output 整理'!$B$2:$H$422))</f>
        <v>348420600</v>
      </c>
      <c r="Q101" s="137">
        <f>P101-MIN(P102:P$216)</f>
        <v>15076200</v>
      </c>
    </row>
    <row r="102" spans="15:17">
      <c r="O102" s="190" vm="3043">
        <v>45161</v>
      </c>
      <c r="P102" s="137">
        <f>SUMPRODUCT(P$4:V$4,_xlfn.XLOOKUP($O102,'Add-In Output 整理'!$A$2:$A$422,'Add-In Output 整理'!$B$2:$H$422))</f>
        <v>344065000</v>
      </c>
      <c r="Q102" s="137">
        <f>P102-MIN(P103:P$216)</f>
        <v>10720600</v>
      </c>
    </row>
    <row r="103" spans="15:17">
      <c r="O103" s="190" vm="3044">
        <v>45160</v>
      </c>
      <c r="P103" s="137">
        <f>SUMPRODUCT(P$4:V$4,_xlfn.XLOOKUP($O103,'Add-In Output 整理'!$A$2:$A$422,'Add-In Output 整理'!$B$2:$H$422))</f>
        <v>344014200</v>
      </c>
      <c r="Q103" s="137">
        <f>P103-MIN(P104:P$216)</f>
        <v>10669800</v>
      </c>
    </row>
    <row r="104" spans="15:17">
      <c r="O104" s="190" vm="3045">
        <v>45159</v>
      </c>
      <c r="P104" s="137">
        <f>SUMPRODUCT(P$4:V$4,_xlfn.XLOOKUP($O104,'Add-In Output 整理'!$A$2:$A$422,'Add-In Output 整理'!$B$2:$H$422))</f>
        <v>351403200</v>
      </c>
      <c r="Q104" s="137">
        <f>P104-MIN(P105:P$216)</f>
        <v>18058800</v>
      </c>
    </row>
    <row r="105" spans="15:17">
      <c r="O105" s="190" vm="3046">
        <v>45158</v>
      </c>
      <c r="P105" s="137">
        <f>SUMPRODUCT(P$4:V$4,_xlfn.XLOOKUP($O105,'Add-In Output 整理'!$A$2:$A$422,'Add-In Output 整理'!$B$2:$H$422))</f>
        <v>346021600</v>
      </c>
      <c r="Q105" s="137">
        <f>P105-MIN(P106:P$216)</f>
        <v>12677200</v>
      </c>
    </row>
    <row r="106" spans="15:17">
      <c r="O106" s="190" vm="3047">
        <v>45157</v>
      </c>
      <c r="P106" s="137">
        <f>SUMPRODUCT(P$4:V$4,_xlfn.XLOOKUP($O106,'Add-In Output 整理'!$A$2:$A$422,'Add-In Output 整理'!$B$2:$H$422))</f>
        <v>353742400</v>
      </c>
      <c r="Q106" s="137">
        <f>P106-MIN(P107:P$216)</f>
        <v>20398000</v>
      </c>
    </row>
    <row r="107" spans="15:17">
      <c r="O107" s="190" vm="3048">
        <v>45156</v>
      </c>
      <c r="P107" s="137">
        <f>SUMPRODUCT(P$4:V$4,_xlfn.XLOOKUP($O107,'Add-In Output 整理'!$A$2:$A$422,'Add-In Output 整理'!$B$2:$H$422))</f>
        <v>357580400</v>
      </c>
      <c r="Q107" s="137">
        <f>P107-MIN(P108:P$216)</f>
        <v>24236000</v>
      </c>
    </row>
    <row r="108" spans="15:17">
      <c r="O108" s="190" vm="3049">
        <v>45155</v>
      </c>
      <c r="P108" s="137">
        <f>SUMPRODUCT(P$4:V$4,_xlfn.XLOOKUP($O108,'Add-In Output 整理'!$A$2:$A$422,'Add-In Output 整理'!$B$2:$H$422))</f>
        <v>355702000</v>
      </c>
      <c r="Q108" s="137">
        <f>P108-MIN(P109:P$216)</f>
        <v>22357600</v>
      </c>
    </row>
    <row r="109" spans="15:17">
      <c r="O109" s="190" vm="3050">
        <v>45154</v>
      </c>
      <c r="P109" s="137">
        <f>SUMPRODUCT(P$4:V$4,_xlfn.XLOOKUP($O109,'Add-In Output 整理'!$A$2:$A$422,'Add-In Output 整理'!$B$2:$H$422))</f>
        <v>354409000</v>
      </c>
      <c r="Q109" s="137">
        <f>P109-MIN(P110:P$216)</f>
        <v>21064600</v>
      </c>
    </row>
    <row r="110" spans="15:17">
      <c r="O110" s="190" vm="3051">
        <v>45153</v>
      </c>
      <c r="P110" s="137">
        <f>SUMPRODUCT(P$4:V$4,_xlfn.XLOOKUP($O110,'Add-In Output 整理'!$A$2:$A$422,'Add-In Output 整理'!$B$2:$H$422))</f>
        <v>353096800</v>
      </c>
      <c r="Q110" s="137">
        <f>P110-MIN(P111:P$216)</f>
        <v>19752400</v>
      </c>
    </row>
    <row r="111" spans="15:17">
      <c r="O111" s="190" vm="3052">
        <v>45152</v>
      </c>
      <c r="P111" s="137">
        <f>SUMPRODUCT(P$4:V$4,_xlfn.XLOOKUP($O111,'Add-In Output 整理'!$A$2:$A$422,'Add-In Output 整理'!$B$2:$H$422))</f>
        <v>357833000</v>
      </c>
      <c r="Q111" s="137">
        <f>P111-MIN(P112:P$216)</f>
        <v>24488600</v>
      </c>
    </row>
    <row r="112" spans="15:17">
      <c r="O112" s="190" vm="3053">
        <v>45151</v>
      </c>
      <c r="P112" s="137">
        <f>SUMPRODUCT(P$4:V$4,_xlfn.XLOOKUP($O112,'Add-In Output 整理'!$A$2:$A$422,'Add-In Output 整理'!$B$2:$H$422))</f>
        <v>358543000</v>
      </c>
      <c r="Q112" s="137">
        <f>P112-MIN(P113:P$216)</f>
        <v>25198600</v>
      </c>
    </row>
    <row r="113" spans="15:17">
      <c r="O113" s="190" vm="3054">
        <v>45150</v>
      </c>
      <c r="P113" s="137">
        <f>SUMPRODUCT(P$4:V$4,_xlfn.XLOOKUP($O113,'Add-In Output 整理'!$A$2:$A$422,'Add-In Output 整理'!$B$2:$H$422))</f>
        <v>348211000</v>
      </c>
      <c r="Q113" s="137">
        <f>P113-MIN(P114:P$216)</f>
        <v>14866600</v>
      </c>
    </row>
    <row r="114" spans="15:17">
      <c r="O114" s="190" vm="3055">
        <v>45149</v>
      </c>
      <c r="P114" s="137">
        <f>SUMPRODUCT(P$4:V$4,_xlfn.XLOOKUP($O114,'Add-In Output 整理'!$A$2:$A$422,'Add-In Output 整理'!$B$2:$H$422))</f>
        <v>345876000</v>
      </c>
      <c r="Q114" s="137">
        <f>P114-MIN(P115:P$216)</f>
        <v>12531600</v>
      </c>
    </row>
    <row r="115" spans="15:17">
      <c r="O115" s="190" vm="3056">
        <v>45148</v>
      </c>
      <c r="P115" s="137">
        <f>SUMPRODUCT(P$4:V$4,_xlfn.XLOOKUP($O115,'Add-In Output 整理'!$A$2:$A$422,'Add-In Output 整理'!$B$2:$H$422))</f>
        <v>346230000</v>
      </c>
      <c r="Q115" s="137">
        <f>P115-MIN(P116:P$216)</f>
        <v>12885600</v>
      </c>
    </row>
    <row r="116" spans="15:17">
      <c r="O116" s="190" vm="3057">
        <v>45147</v>
      </c>
      <c r="P116" s="137">
        <f>SUMPRODUCT(P$4:V$4,_xlfn.XLOOKUP($O116,'Add-In Output 整理'!$A$2:$A$422,'Add-In Output 整理'!$B$2:$H$422))</f>
        <v>343144000</v>
      </c>
      <c r="Q116" s="137">
        <f>P116-MIN(P117:P$216)</f>
        <v>9799600</v>
      </c>
    </row>
    <row r="117" spans="15:17">
      <c r="O117" s="190" vm="3058">
        <v>45146</v>
      </c>
      <c r="P117" s="137">
        <f>SUMPRODUCT(P$4:V$4,_xlfn.XLOOKUP($O117,'Add-In Output 整理'!$A$2:$A$422,'Add-In Output 整理'!$B$2:$H$422))</f>
        <v>356490000</v>
      </c>
      <c r="Q117" s="137">
        <f>P117-MIN(P118:P$216)</f>
        <v>23145600</v>
      </c>
    </row>
    <row r="118" spans="15:17">
      <c r="O118" s="190" vm="3059">
        <v>45145</v>
      </c>
      <c r="P118" s="137">
        <f>SUMPRODUCT(P$4:V$4,_xlfn.XLOOKUP($O118,'Add-In Output 整理'!$A$2:$A$422,'Add-In Output 整理'!$B$2:$H$422))</f>
        <v>357504000</v>
      </c>
      <c r="Q118" s="137">
        <f>P118-MIN(P119:P$216)</f>
        <v>24159600</v>
      </c>
    </row>
    <row r="119" spans="15:17">
      <c r="O119" s="190" vm="3060">
        <v>45144</v>
      </c>
      <c r="P119" s="137">
        <f>SUMPRODUCT(P$4:V$4,_xlfn.XLOOKUP($O119,'Add-In Output 整理'!$A$2:$A$422,'Add-In Output 整理'!$B$2:$H$422))</f>
        <v>356637000</v>
      </c>
      <c r="Q119" s="137">
        <f>P119-MIN(P120:P$216)</f>
        <v>23292600</v>
      </c>
    </row>
    <row r="120" spans="15:17">
      <c r="O120" s="190" vm="3061">
        <v>45143</v>
      </c>
      <c r="P120" s="137">
        <f>SUMPRODUCT(P$4:V$4,_xlfn.XLOOKUP($O120,'Add-In Output 整理'!$A$2:$A$422,'Add-In Output 整理'!$B$2:$H$422))</f>
        <v>353152000</v>
      </c>
      <c r="Q120" s="137">
        <f>P120-MIN(P121:P$216)</f>
        <v>19807600</v>
      </c>
    </row>
    <row r="121" spans="15:17">
      <c r="O121" s="190" vm="3062">
        <v>45142</v>
      </c>
      <c r="P121" s="137">
        <f>SUMPRODUCT(P$4:V$4,_xlfn.XLOOKUP($O121,'Add-In Output 整理'!$A$2:$A$422,'Add-In Output 整理'!$B$2:$H$422))</f>
        <v>351318000</v>
      </c>
      <c r="Q121" s="137">
        <f>P121-MIN(P122:P$216)</f>
        <v>17973600</v>
      </c>
    </row>
    <row r="122" spans="15:17">
      <c r="O122" s="190" vm="3063">
        <v>45141</v>
      </c>
      <c r="P122" s="137">
        <f>SUMPRODUCT(P$4:V$4,_xlfn.XLOOKUP($O122,'Add-In Output 整理'!$A$2:$A$422,'Add-In Output 整理'!$B$2:$H$422))</f>
        <v>349359000</v>
      </c>
      <c r="Q122" s="137">
        <f>P122-MIN(P123:P$216)</f>
        <v>16014600</v>
      </c>
    </row>
    <row r="123" spans="15:17">
      <c r="O123" s="190" vm="3064">
        <v>45140</v>
      </c>
      <c r="P123" s="137">
        <f>SUMPRODUCT(P$4:V$4,_xlfn.XLOOKUP($O123,'Add-In Output 整理'!$A$2:$A$422,'Add-In Output 整理'!$B$2:$H$422))</f>
        <v>353741000</v>
      </c>
      <c r="Q123" s="137">
        <f>P123-MIN(P124:P$216)</f>
        <v>20396600</v>
      </c>
    </row>
    <row r="124" spans="15:17">
      <c r="O124" s="190" vm="3065">
        <v>45139</v>
      </c>
      <c r="P124" s="137">
        <f>SUMPRODUCT(P$4:V$4,_xlfn.XLOOKUP($O124,'Add-In Output 整理'!$A$2:$A$422,'Add-In Output 整理'!$B$2:$H$422))</f>
        <v>346965000</v>
      </c>
      <c r="Q124" s="137">
        <f>P124-MIN(P125:P$216)</f>
        <v>13620600</v>
      </c>
    </row>
    <row r="125" spans="15:17">
      <c r="O125" s="190" vm="3066">
        <v>45138</v>
      </c>
      <c r="P125" s="137">
        <f>SUMPRODUCT(P$4:V$4,_xlfn.XLOOKUP($O125,'Add-In Output 整理'!$A$2:$A$422,'Add-In Output 整理'!$B$2:$H$422))</f>
        <v>353505000</v>
      </c>
      <c r="Q125" s="137">
        <f>P125-MIN(P126:P$216)</f>
        <v>20160600</v>
      </c>
    </row>
    <row r="126" spans="15:17">
      <c r="O126" s="190" vm="3067">
        <v>45137</v>
      </c>
      <c r="P126" s="137">
        <f>SUMPRODUCT(P$4:V$4,_xlfn.XLOOKUP($O126,'Add-In Output 整理'!$A$2:$A$422,'Add-In Output 整理'!$B$2:$H$422))</f>
        <v>355189200</v>
      </c>
      <c r="Q126" s="137">
        <f>P126-MIN(P127:P$216)</f>
        <v>21844800</v>
      </c>
    </row>
    <row r="127" spans="15:17">
      <c r="O127" s="190" vm="3068">
        <v>45136</v>
      </c>
      <c r="P127" s="137">
        <f>SUMPRODUCT(P$4:V$4,_xlfn.XLOOKUP($O127,'Add-In Output 整理'!$A$2:$A$422,'Add-In Output 整理'!$B$2:$H$422))</f>
        <v>356739000</v>
      </c>
      <c r="Q127" s="137">
        <f>P127-MIN(P128:P$216)</f>
        <v>23394600</v>
      </c>
    </row>
    <row r="128" spans="15:17">
      <c r="O128" s="190" vm="3069">
        <v>45135</v>
      </c>
      <c r="P128" s="137">
        <f>SUMPRODUCT(P$4:V$4,_xlfn.XLOOKUP($O128,'Add-In Output 整理'!$A$2:$A$422,'Add-In Output 整理'!$B$2:$H$422))</f>
        <v>357073400</v>
      </c>
      <c r="Q128" s="137">
        <f>P128-MIN(P129:P$216)</f>
        <v>23729000</v>
      </c>
    </row>
    <row r="129" spans="15:17">
      <c r="O129" s="190" vm="3070">
        <v>45134</v>
      </c>
      <c r="P129" s="137">
        <f>SUMPRODUCT(P$4:V$4,_xlfn.XLOOKUP($O129,'Add-In Output 整理'!$A$2:$A$422,'Add-In Output 整理'!$B$2:$H$422))</f>
        <v>356118800</v>
      </c>
      <c r="Q129" s="137">
        <f>P129-MIN(P130:P$216)</f>
        <v>22774400</v>
      </c>
    </row>
    <row r="130" spans="15:17">
      <c r="O130" s="190" vm="3071">
        <v>45133</v>
      </c>
      <c r="P130" s="137">
        <f>SUMPRODUCT(P$4:V$4,_xlfn.XLOOKUP($O130,'Add-In Output 整理'!$A$2:$A$422,'Add-In Output 整理'!$B$2:$H$422))</f>
        <v>364154800</v>
      </c>
      <c r="Q130" s="137">
        <f>P130-MIN(P131:P$216)</f>
        <v>30810400</v>
      </c>
    </row>
    <row r="131" spans="15:17">
      <c r="O131" s="190" vm="3072">
        <v>45132</v>
      </c>
      <c r="P131" s="137">
        <f>SUMPRODUCT(P$4:V$4,_xlfn.XLOOKUP($O131,'Add-In Output 整理'!$A$2:$A$422,'Add-In Output 整理'!$B$2:$H$422))</f>
        <v>360108800</v>
      </c>
      <c r="Q131" s="137">
        <f>P131-MIN(P132:P$216)</f>
        <v>26764400</v>
      </c>
    </row>
    <row r="132" spans="15:17">
      <c r="O132" s="190" vm="3073">
        <v>45131</v>
      </c>
      <c r="P132" s="137">
        <f>SUMPRODUCT(P$4:V$4,_xlfn.XLOOKUP($O132,'Add-In Output 整理'!$A$2:$A$422,'Add-In Output 整理'!$B$2:$H$422))</f>
        <v>361375600</v>
      </c>
      <c r="Q132" s="137">
        <f>P132-MIN(P133:P$216)</f>
        <v>28031200</v>
      </c>
    </row>
    <row r="133" spans="15:17">
      <c r="O133" s="190" vm="3074">
        <v>45130</v>
      </c>
      <c r="P133" s="137">
        <f>SUMPRODUCT(P$4:V$4,_xlfn.XLOOKUP($O133,'Add-In Output 整理'!$A$2:$A$422,'Add-In Output 整理'!$B$2:$H$422))</f>
        <v>359498200</v>
      </c>
      <c r="Q133" s="137">
        <f>P133-MIN(P134:P$216)</f>
        <v>26153800</v>
      </c>
    </row>
    <row r="134" spans="15:17">
      <c r="O134" s="190" vm="3075">
        <v>45129</v>
      </c>
      <c r="P134" s="137">
        <f>SUMPRODUCT(P$4:V$4,_xlfn.XLOOKUP($O134,'Add-In Output 整理'!$A$2:$A$422,'Add-In Output 整理'!$B$2:$H$422))</f>
        <v>362753800</v>
      </c>
      <c r="Q134" s="137">
        <f>P134-MIN(P135:P$216)</f>
        <v>29409400</v>
      </c>
    </row>
    <row r="135" spans="15:17">
      <c r="O135" s="190" vm="3076">
        <v>45128</v>
      </c>
      <c r="P135" s="137">
        <f>SUMPRODUCT(P$4:V$4,_xlfn.XLOOKUP($O135,'Add-In Output 整理'!$A$2:$A$422,'Add-In Output 整理'!$B$2:$H$422))</f>
        <v>348494000</v>
      </c>
      <c r="Q135" s="137">
        <f>P135-MIN(P136:P$216)</f>
        <v>15149600</v>
      </c>
    </row>
    <row r="136" spans="15:17">
      <c r="O136" s="190" vm="3077">
        <v>45127</v>
      </c>
      <c r="P136" s="137">
        <f>SUMPRODUCT(P$4:V$4,_xlfn.XLOOKUP($O136,'Add-In Output 整理'!$A$2:$A$422,'Add-In Output 整理'!$B$2:$H$422))</f>
        <v>364676600</v>
      </c>
      <c r="Q136" s="137">
        <f>P136-MIN(P137:P$216)</f>
        <v>31332200</v>
      </c>
    </row>
    <row r="137" spans="15:17">
      <c r="O137" s="190" vm="3078">
        <v>45126</v>
      </c>
      <c r="P137" s="137">
        <f>SUMPRODUCT(P$4:V$4,_xlfn.XLOOKUP($O137,'Add-In Output 整理'!$A$2:$A$422,'Add-In Output 整理'!$B$2:$H$422))</f>
        <v>370224200</v>
      </c>
      <c r="Q137" s="137">
        <f>P137-MIN(P138:P$216)</f>
        <v>36879800</v>
      </c>
    </row>
    <row r="138" spans="15:17">
      <c r="O138" s="190" vm="3079">
        <v>45125</v>
      </c>
      <c r="P138" s="137">
        <f>SUMPRODUCT(P$4:V$4,_xlfn.XLOOKUP($O138,'Add-In Output 整理'!$A$2:$A$422,'Add-In Output 整理'!$B$2:$H$422))</f>
        <v>363503600</v>
      </c>
      <c r="Q138" s="137">
        <f>P138-MIN(P139:P$216)</f>
        <v>30159200</v>
      </c>
    </row>
    <row r="139" spans="15:17">
      <c r="O139" s="190" vm="3080">
        <v>45124</v>
      </c>
      <c r="P139" s="137">
        <f>SUMPRODUCT(P$4:V$4,_xlfn.XLOOKUP($O139,'Add-In Output 整理'!$A$2:$A$422,'Add-In Output 整理'!$B$2:$H$422))</f>
        <v>378343000</v>
      </c>
      <c r="Q139" s="137">
        <f>P139-MIN(P140:P$216)</f>
        <v>44998600</v>
      </c>
    </row>
    <row r="140" spans="15:17">
      <c r="O140" s="190" vm="3081">
        <v>45123</v>
      </c>
      <c r="P140" s="137">
        <f>SUMPRODUCT(P$4:V$4,_xlfn.XLOOKUP($O140,'Add-In Output 整理'!$A$2:$A$422,'Add-In Output 整理'!$B$2:$H$422))</f>
        <v>375503800</v>
      </c>
      <c r="Q140" s="137">
        <f>P140-MIN(P141:P$216)</f>
        <v>42159400</v>
      </c>
    </row>
    <row r="141" spans="15:17">
      <c r="O141" s="190" vm="3082">
        <v>45122</v>
      </c>
      <c r="P141" s="137">
        <f>SUMPRODUCT(P$4:V$4,_xlfn.XLOOKUP($O141,'Add-In Output 整理'!$A$2:$A$422,'Add-In Output 整理'!$B$2:$H$422))</f>
        <v>366891000</v>
      </c>
      <c r="Q141" s="137">
        <f>P141-MIN(P142:P$216)</f>
        <v>33546600</v>
      </c>
    </row>
    <row r="142" spans="15:17">
      <c r="O142" s="190" vm="3083">
        <v>45121</v>
      </c>
      <c r="P142" s="137">
        <f>SUMPRODUCT(P$4:V$4,_xlfn.XLOOKUP($O142,'Add-In Output 整理'!$A$2:$A$422,'Add-In Output 整理'!$B$2:$H$422))</f>
        <v>364348000</v>
      </c>
      <c r="Q142" s="137">
        <f>P142-MIN(P143:P$216)</f>
        <v>31003600</v>
      </c>
    </row>
    <row r="143" spans="15:17">
      <c r="O143" s="190" vm="3084">
        <v>45120</v>
      </c>
      <c r="P143" s="137">
        <f>SUMPRODUCT(P$4:V$4,_xlfn.XLOOKUP($O143,'Add-In Output 整理'!$A$2:$A$422,'Add-In Output 整理'!$B$2:$H$422))</f>
        <v>362871000</v>
      </c>
      <c r="Q143" s="137">
        <f>P143-MIN(P144:P$216)</f>
        <v>29526600</v>
      </c>
    </row>
    <row r="144" spans="15:17">
      <c r="O144" s="190" vm="3085">
        <v>45119</v>
      </c>
      <c r="P144" s="137">
        <f>SUMPRODUCT(P$4:V$4,_xlfn.XLOOKUP($O144,'Add-In Output 整理'!$A$2:$A$422,'Add-In Output 整理'!$B$2:$H$422))</f>
        <v>373582000</v>
      </c>
      <c r="Q144" s="137">
        <f>P144-MIN(P145:P$216)</f>
        <v>40237600</v>
      </c>
    </row>
    <row r="145" spans="15:17">
      <c r="O145" s="190" vm="3086">
        <v>45118</v>
      </c>
      <c r="P145" s="137">
        <f>SUMPRODUCT(P$4:V$4,_xlfn.XLOOKUP($O145,'Add-In Output 整理'!$A$2:$A$422,'Add-In Output 整理'!$B$2:$H$422))</f>
        <v>372118000</v>
      </c>
      <c r="Q145" s="137">
        <f>P145-MIN(P146:P$216)</f>
        <v>38773600</v>
      </c>
    </row>
    <row r="146" spans="15:17">
      <c r="O146" s="190" vm="3087">
        <v>45117</v>
      </c>
      <c r="P146" s="137">
        <f>SUMPRODUCT(P$4:V$4,_xlfn.XLOOKUP($O146,'Add-In Output 整理'!$A$2:$A$422,'Add-In Output 整理'!$B$2:$H$422))</f>
        <v>367832000</v>
      </c>
      <c r="Q146" s="137">
        <f>P146-MIN(P147:P$216)</f>
        <v>34487600</v>
      </c>
    </row>
    <row r="147" spans="15:17">
      <c r="O147" s="190" vm="3088">
        <v>45116</v>
      </c>
      <c r="P147" s="137">
        <f>SUMPRODUCT(P$4:V$4,_xlfn.XLOOKUP($O147,'Add-In Output 整理'!$A$2:$A$422,'Add-In Output 整理'!$B$2:$H$422))</f>
        <v>367318400</v>
      </c>
      <c r="Q147" s="137">
        <f>P147-MIN(P148:P$216)</f>
        <v>33974000</v>
      </c>
    </row>
    <row r="148" spans="15:17">
      <c r="O148" s="190" vm="3089">
        <v>45115</v>
      </c>
      <c r="P148" s="137">
        <f>SUMPRODUCT(P$4:V$4,_xlfn.XLOOKUP($O148,'Add-In Output 整理'!$A$2:$A$422,'Add-In Output 整理'!$B$2:$H$422))</f>
        <v>369849400</v>
      </c>
      <c r="Q148" s="137">
        <f>P148-MIN(P149:P$216)</f>
        <v>36505000</v>
      </c>
    </row>
    <row r="149" spans="15:17">
      <c r="O149" s="190" vm="3090">
        <v>45114</v>
      </c>
      <c r="P149" s="137">
        <f>SUMPRODUCT(P$4:V$4,_xlfn.XLOOKUP($O149,'Add-In Output 整理'!$A$2:$A$422,'Add-In Output 整理'!$B$2:$H$422))</f>
        <v>351150400</v>
      </c>
      <c r="Q149" s="137">
        <f>P149-MIN(P150:P$216)</f>
        <v>17806000</v>
      </c>
    </row>
    <row r="150" spans="15:17">
      <c r="O150" s="190" vm="3091">
        <v>45113</v>
      </c>
      <c r="P150" s="137">
        <f>SUMPRODUCT(P$4:V$4,_xlfn.XLOOKUP($O150,'Add-In Output 整理'!$A$2:$A$422,'Add-In Output 整理'!$B$2:$H$422))</f>
        <v>355633000</v>
      </c>
      <c r="Q150" s="137">
        <f>P150-MIN(P151:P$216)</f>
        <v>22288600</v>
      </c>
    </row>
    <row r="151" spans="15:17">
      <c r="O151" s="190" vm="3092">
        <v>45112</v>
      </c>
      <c r="P151" s="137">
        <f>SUMPRODUCT(P$4:V$4,_xlfn.XLOOKUP($O151,'Add-In Output 整理'!$A$2:$A$422,'Add-In Output 整理'!$B$2:$H$422))</f>
        <v>343401600</v>
      </c>
      <c r="Q151" s="137">
        <f>P151-MIN(P152:P$216)</f>
        <v>10057200</v>
      </c>
    </row>
    <row r="152" spans="15:17">
      <c r="O152" s="190" vm="3093">
        <v>45111</v>
      </c>
      <c r="P152" s="137">
        <f>SUMPRODUCT(P$4:V$4,_xlfn.XLOOKUP($O152,'Add-In Output 整理'!$A$2:$A$422,'Add-In Output 整理'!$B$2:$H$422))</f>
        <v>349908800</v>
      </c>
      <c r="Q152" s="137">
        <f>P152-MIN(P153:P$216)</f>
        <v>16564400</v>
      </c>
    </row>
    <row r="153" spans="15:17">
      <c r="O153" s="190" vm="3094">
        <v>45110</v>
      </c>
      <c r="P153" s="137">
        <f>SUMPRODUCT(P$4:V$4,_xlfn.XLOOKUP($O153,'Add-In Output 整理'!$A$2:$A$422,'Add-In Output 整理'!$B$2:$H$422))</f>
        <v>333344400</v>
      </c>
      <c r="Q153" s="137">
        <f>P153-MIN(P154:P$216)</f>
        <v>-7607400</v>
      </c>
    </row>
    <row r="154" spans="15:17">
      <c r="O154" s="190" vm="3095">
        <v>45109</v>
      </c>
      <c r="P154" s="137">
        <f>SUMPRODUCT(P$4:V$4,_xlfn.XLOOKUP($O154,'Add-In Output 整理'!$A$2:$A$422,'Add-In Output 整理'!$B$2:$H$422))</f>
        <v>340951800</v>
      </c>
      <c r="Q154" s="137">
        <f>P154-MIN(P155:P$216)</f>
        <v>-5036200</v>
      </c>
    </row>
    <row r="155" spans="15:17">
      <c r="O155" s="190" vm="3096">
        <v>45108</v>
      </c>
      <c r="P155" s="137">
        <f>SUMPRODUCT(P$4:V$4,_xlfn.XLOOKUP($O155,'Add-In Output 整理'!$A$2:$A$422,'Add-In Output 整理'!$B$2:$H$422))</f>
        <v>346855000</v>
      </c>
      <c r="Q155" s="137">
        <f>P155-MIN(P156:P$216)</f>
        <v>867000</v>
      </c>
    </row>
    <row r="156" spans="15:17">
      <c r="O156" s="190" vm="3097">
        <v>45107</v>
      </c>
      <c r="P156" s="137">
        <f>SUMPRODUCT(P$4:V$4,_xlfn.XLOOKUP($O156,'Add-In Output 整理'!$A$2:$A$422,'Add-In Output 整理'!$B$2:$H$422))</f>
        <v>349209800</v>
      </c>
      <c r="Q156" s="137">
        <f>P156-MIN(P157:P$216)</f>
        <v>3221800</v>
      </c>
    </row>
    <row r="157" spans="15:17">
      <c r="O157" s="190" vm="3098">
        <v>45106</v>
      </c>
      <c r="P157" s="137">
        <f>SUMPRODUCT(P$4:V$4,_xlfn.XLOOKUP($O157,'Add-In Output 整理'!$A$2:$A$422,'Add-In Output 整理'!$B$2:$H$422))</f>
        <v>348042200</v>
      </c>
      <c r="Q157" s="137">
        <f>P157-MIN(P158:P$216)</f>
        <v>2054200</v>
      </c>
    </row>
    <row r="158" spans="15:17">
      <c r="O158" s="190" vm="3099">
        <v>45105</v>
      </c>
      <c r="P158" s="137">
        <f>SUMPRODUCT(P$4:V$4,_xlfn.XLOOKUP($O158,'Add-In Output 整理'!$A$2:$A$422,'Add-In Output 整理'!$B$2:$H$422))</f>
        <v>347640800</v>
      </c>
      <c r="Q158" s="137">
        <f>P158-MIN(P159:P$216)</f>
        <v>1652800</v>
      </c>
    </row>
    <row r="159" spans="15:17">
      <c r="O159" s="190" vm="3100">
        <v>45104</v>
      </c>
      <c r="P159" s="137">
        <f>SUMPRODUCT(P$4:V$4,_xlfn.XLOOKUP($O159,'Add-In Output 整理'!$A$2:$A$422,'Add-In Output 整理'!$B$2:$H$422))</f>
        <v>350889000</v>
      </c>
      <c r="Q159" s="137">
        <f>P159-MIN(P160:P$216)</f>
        <v>4901000</v>
      </c>
    </row>
    <row r="160" spans="15:17">
      <c r="O160" s="190" vm="3101">
        <v>45103</v>
      </c>
      <c r="P160" s="137">
        <f>SUMPRODUCT(P$4:V$4,_xlfn.XLOOKUP($O160,'Add-In Output 整理'!$A$2:$A$422,'Add-In Output 整理'!$B$2:$H$422))</f>
        <v>350183000</v>
      </c>
      <c r="Q160" s="137">
        <f>P160-MIN(P161:P$216)</f>
        <v>4195000</v>
      </c>
    </row>
    <row r="161" spans="15:17">
      <c r="O161" s="190" vm="3102">
        <v>45102</v>
      </c>
      <c r="P161" s="137">
        <f>SUMPRODUCT(P$4:V$4,_xlfn.XLOOKUP($O161,'Add-In Output 整理'!$A$2:$A$422,'Add-In Output 整理'!$B$2:$H$422))</f>
        <v>352137200</v>
      </c>
      <c r="Q161" s="137">
        <f>P161-MIN(P162:P$216)</f>
        <v>6149200</v>
      </c>
    </row>
    <row r="162" spans="15:17">
      <c r="O162" s="190" vm="3103">
        <v>45101</v>
      </c>
      <c r="P162" s="137">
        <f>SUMPRODUCT(P$4:V$4,_xlfn.XLOOKUP($O162,'Add-In Output 整理'!$A$2:$A$422,'Add-In Output 整理'!$B$2:$H$422))</f>
        <v>352215000</v>
      </c>
      <c r="Q162" s="137">
        <f>P162-MIN(P163:P$216)</f>
        <v>6227000</v>
      </c>
    </row>
    <row r="163" spans="15:17">
      <c r="O163" s="190" vm="3104">
        <v>45100</v>
      </c>
      <c r="P163" s="137">
        <f>SUMPRODUCT(P$4:V$4,_xlfn.XLOOKUP($O163,'Add-In Output 整理'!$A$2:$A$422,'Add-In Output 整理'!$B$2:$H$422))</f>
        <v>356319200</v>
      </c>
      <c r="Q163" s="137">
        <f>P163-MIN(P164:P$216)</f>
        <v>10331200</v>
      </c>
    </row>
    <row r="164" spans="15:17">
      <c r="O164" s="190" vm="3105">
        <v>45099</v>
      </c>
      <c r="P164" s="137">
        <f>SUMPRODUCT(P$4:V$4,_xlfn.XLOOKUP($O164,'Add-In Output 整理'!$A$2:$A$422,'Add-In Output 整理'!$B$2:$H$422))</f>
        <v>351658800</v>
      </c>
      <c r="Q164" s="137">
        <f>P164-MIN(P165:P$216)</f>
        <v>5670800</v>
      </c>
    </row>
    <row r="165" spans="15:17">
      <c r="O165" s="190" vm="3106">
        <v>45098</v>
      </c>
      <c r="P165" s="137">
        <f>SUMPRODUCT(P$4:V$4,_xlfn.XLOOKUP($O165,'Add-In Output 整理'!$A$2:$A$422,'Add-In Output 整理'!$B$2:$H$422))</f>
        <v>347546400</v>
      </c>
      <c r="Q165" s="137">
        <f>P165-MIN(P166:P$216)</f>
        <v>1558400</v>
      </c>
    </row>
    <row r="166" spans="15:17">
      <c r="O166" s="190" vm="3107">
        <v>45097</v>
      </c>
      <c r="P166" s="137">
        <f>SUMPRODUCT(P$4:V$4,_xlfn.XLOOKUP($O166,'Add-In Output 整理'!$A$2:$A$422,'Add-In Output 整理'!$B$2:$H$422))</f>
        <v>345988000</v>
      </c>
      <c r="Q166" s="137">
        <f>P166-MIN(P167:P$216)</f>
        <v>-530000</v>
      </c>
    </row>
    <row r="167" spans="15:17">
      <c r="O167" s="190" vm="3108">
        <v>45096</v>
      </c>
      <c r="P167" s="137">
        <f>SUMPRODUCT(P$4:V$4,_xlfn.XLOOKUP($O167,'Add-In Output 整理'!$A$2:$A$422,'Add-In Output 整理'!$B$2:$H$422))</f>
        <v>350343800</v>
      </c>
      <c r="Q167" s="137">
        <f>P167-MIN(P168:P$216)</f>
        <v>3825800</v>
      </c>
    </row>
    <row r="168" spans="15:17">
      <c r="O168" s="190" vm="3109">
        <v>45095</v>
      </c>
      <c r="P168" s="137">
        <f>SUMPRODUCT(P$4:V$4,_xlfn.XLOOKUP($O168,'Add-In Output 整理'!$A$2:$A$422,'Add-In Output 整理'!$B$2:$H$422))</f>
        <v>346518000</v>
      </c>
      <c r="Q168" s="137">
        <f>P168-MIN(P169:P$216)</f>
        <v>-3882800</v>
      </c>
    </row>
    <row r="169" spans="15:17">
      <c r="O169" s="190" vm="3110">
        <v>45094</v>
      </c>
      <c r="P169" s="137">
        <f>SUMPRODUCT(P$4:V$4,_xlfn.XLOOKUP($O169,'Add-In Output 整理'!$A$2:$A$422,'Add-In Output 整理'!$B$2:$H$422))</f>
        <v>352169400</v>
      </c>
      <c r="Q169" s="137">
        <f>P169-MIN(P170:P$216)</f>
        <v>1768600</v>
      </c>
    </row>
    <row r="170" spans="15:17">
      <c r="O170" s="190" vm="3111">
        <v>45093</v>
      </c>
      <c r="P170" s="137">
        <f>SUMPRODUCT(P$4:V$4,_xlfn.XLOOKUP($O170,'Add-In Output 整理'!$A$2:$A$422,'Add-In Output 整理'!$B$2:$H$422))</f>
        <v>358701600</v>
      </c>
      <c r="Q170" s="137">
        <f>P170-MIN(P171:P$216)</f>
        <v>8300800</v>
      </c>
    </row>
    <row r="171" spans="15:17">
      <c r="O171" s="190" vm="3112">
        <v>45092</v>
      </c>
      <c r="P171" s="137">
        <f>SUMPRODUCT(P$4:V$4,_xlfn.XLOOKUP($O171,'Add-In Output 整理'!$A$2:$A$422,'Add-In Output 整理'!$B$2:$H$422))</f>
        <v>361920000</v>
      </c>
      <c r="Q171" s="137">
        <f>P171-MIN(P172:P$216)</f>
        <v>11519200</v>
      </c>
    </row>
    <row r="172" spans="15:17">
      <c r="O172" s="190" vm="3113">
        <v>45091</v>
      </c>
      <c r="P172" s="137">
        <f>SUMPRODUCT(P$4:V$4,_xlfn.XLOOKUP($O172,'Add-In Output 整理'!$A$2:$A$422,'Add-In Output 整理'!$B$2:$H$422))</f>
        <v>359439800</v>
      </c>
      <c r="Q172" s="137">
        <f>P172-MIN(P173:P$216)</f>
        <v>9039000</v>
      </c>
    </row>
    <row r="173" spans="15:17">
      <c r="O173" s="190" vm="3114">
        <v>45090</v>
      </c>
      <c r="P173" s="137">
        <f>SUMPRODUCT(P$4:V$4,_xlfn.XLOOKUP($O173,'Add-In Output 整理'!$A$2:$A$422,'Add-In Output 整理'!$B$2:$H$422))</f>
        <v>354987000</v>
      </c>
      <c r="Q173" s="137">
        <f>P173-MIN(P174:P$216)</f>
        <v>4586200</v>
      </c>
    </row>
    <row r="174" spans="15:17">
      <c r="O174" s="190" vm="3115">
        <v>45089</v>
      </c>
      <c r="P174" s="137">
        <f>SUMPRODUCT(P$4:V$4,_xlfn.XLOOKUP($O174,'Add-In Output 整理'!$A$2:$A$422,'Add-In Output 整理'!$B$2:$H$422))</f>
        <v>356252200</v>
      </c>
      <c r="Q174" s="137">
        <f>P174-MIN(P175:P$216)</f>
        <v>5851400</v>
      </c>
    </row>
    <row r="175" spans="15:17">
      <c r="O175" s="190" vm="3116">
        <v>45088</v>
      </c>
      <c r="P175" s="137">
        <f>SUMPRODUCT(P$4:V$4,_xlfn.XLOOKUP($O175,'Add-In Output 整理'!$A$2:$A$422,'Add-In Output 整理'!$B$2:$H$422))</f>
        <v>350400800</v>
      </c>
      <c r="Q175" s="137">
        <f>P175-MIN(P176:P$216)</f>
        <v>-10336600</v>
      </c>
    </row>
    <row r="176" spans="15:17">
      <c r="O176" s="190" vm="3117">
        <v>45087</v>
      </c>
      <c r="P176" s="137">
        <f>SUMPRODUCT(P$4:V$4,_xlfn.XLOOKUP($O176,'Add-In Output 整理'!$A$2:$A$422,'Add-In Output 整理'!$B$2:$H$422))</f>
        <v>360737400</v>
      </c>
      <c r="Q176" s="137">
        <f>P176-MIN(P177:P$216)</f>
        <v>-9134400</v>
      </c>
    </row>
    <row r="177" spans="15:17">
      <c r="O177" s="190" vm="3118">
        <v>45086</v>
      </c>
      <c r="P177" s="137">
        <f>SUMPRODUCT(P$4:V$4,_xlfn.XLOOKUP($O177,'Add-In Output 整理'!$A$2:$A$422,'Add-In Output 整理'!$B$2:$H$422))</f>
        <v>369871800</v>
      </c>
      <c r="Q177" s="137">
        <f>P177-MIN(P178:P$216)</f>
        <v>-4343200</v>
      </c>
    </row>
    <row r="178" spans="15:17">
      <c r="O178" s="190" vm="3119">
        <v>45085</v>
      </c>
      <c r="P178" s="137">
        <f>SUMPRODUCT(P$4:V$4,_xlfn.XLOOKUP($O178,'Add-In Output 整理'!$A$2:$A$422,'Add-In Output 整理'!$B$2:$H$422))</f>
        <v>381422800</v>
      </c>
      <c r="Q178" s="137">
        <f>P178-MIN(P179:P$216)</f>
        <v>7207800</v>
      </c>
    </row>
    <row r="179" spans="15:17">
      <c r="O179" s="190" vm="3120">
        <v>45084</v>
      </c>
      <c r="P179" s="137">
        <f>SUMPRODUCT(P$4:V$4,_xlfn.XLOOKUP($O179,'Add-In Output 整理'!$A$2:$A$422,'Add-In Output 整理'!$B$2:$H$422))</f>
        <v>380646400</v>
      </c>
      <c r="Q179" s="137">
        <f>P179-MIN(P180:P$216)</f>
        <v>6431400</v>
      </c>
    </row>
    <row r="180" spans="15:17">
      <c r="O180" s="190" vm="3121">
        <v>45083</v>
      </c>
      <c r="P180" s="137">
        <f>SUMPRODUCT(P$4:V$4,_xlfn.XLOOKUP($O180,'Add-In Output 整理'!$A$2:$A$422,'Add-In Output 整理'!$B$2:$H$422))</f>
        <v>381103200</v>
      </c>
      <c r="Q180" s="137">
        <f>P180-MIN(P181:P$216)</f>
        <v>6888200</v>
      </c>
    </row>
    <row r="181" spans="15:17">
      <c r="O181" s="190" vm="3122">
        <v>45082</v>
      </c>
      <c r="P181" s="137">
        <f>SUMPRODUCT(P$4:V$4,_xlfn.XLOOKUP($O181,'Add-In Output 整理'!$A$2:$A$422,'Add-In Output 整理'!$B$2:$H$422))</f>
        <v>383616400</v>
      </c>
      <c r="Q181" s="137">
        <f>P181-MIN(P182:P$216)</f>
        <v>9401400</v>
      </c>
    </row>
    <row r="182" spans="15:17">
      <c r="O182" s="190" vm="3123">
        <v>45081</v>
      </c>
      <c r="P182" s="137">
        <f>SUMPRODUCT(P$4:V$4,_xlfn.XLOOKUP($O182,'Add-In Output 整理'!$A$2:$A$422,'Add-In Output 整理'!$B$2:$H$422))</f>
        <v>385388400</v>
      </c>
      <c r="Q182" s="137">
        <f>P182-MIN(P183:P$216)</f>
        <v>11173400</v>
      </c>
    </row>
    <row r="183" spans="15:17">
      <c r="O183" s="190" vm="3124">
        <v>45080</v>
      </c>
      <c r="P183" s="137">
        <f>SUMPRODUCT(P$4:V$4,_xlfn.XLOOKUP($O183,'Add-In Output 整理'!$A$2:$A$422,'Add-In Output 整理'!$B$2:$H$422))</f>
        <v>386350800</v>
      </c>
      <c r="Q183" s="137">
        <f>P183-MIN(P184:P$216)</f>
        <v>12135800</v>
      </c>
    </row>
    <row r="184" spans="15:17">
      <c r="O184" s="190" vm="3125">
        <v>45079</v>
      </c>
      <c r="P184" s="137">
        <f>SUMPRODUCT(P$4:V$4,_xlfn.XLOOKUP($O184,'Add-In Output 整理'!$A$2:$A$422,'Add-In Output 整理'!$B$2:$H$422))</f>
        <v>389000200</v>
      </c>
      <c r="Q184" s="137">
        <f>P184-MIN(P185:P$216)</f>
        <v>14785200</v>
      </c>
    </row>
    <row r="185" spans="15:17">
      <c r="O185" s="190" vm="3126">
        <v>45078</v>
      </c>
      <c r="P185" s="137">
        <f>SUMPRODUCT(P$4:V$4,_xlfn.XLOOKUP($O185,'Add-In Output 整理'!$A$2:$A$422,'Add-In Output 整理'!$B$2:$H$422))</f>
        <v>390783000</v>
      </c>
      <c r="Q185" s="137">
        <f>P185-MIN(P186:P$216)</f>
        <v>16568000</v>
      </c>
    </row>
    <row r="186" spans="15:17">
      <c r="O186" s="190" vm="3127">
        <v>45077</v>
      </c>
      <c r="P186" s="137">
        <f>SUMPRODUCT(P$4:V$4,_xlfn.XLOOKUP($O186,'Add-In Output 整理'!$A$2:$A$422,'Add-In Output 整理'!$B$2:$H$422))</f>
        <v>391326200</v>
      </c>
      <c r="Q186" s="137">
        <f>P186-MIN(P187:P$216)</f>
        <v>17111200</v>
      </c>
    </row>
    <row r="187" spans="15:17">
      <c r="O187" s="190" vm="3128">
        <v>45076</v>
      </c>
      <c r="P187" s="137">
        <f>SUMPRODUCT(P$4:V$4,_xlfn.XLOOKUP($O187,'Add-In Output 整理'!$A$2:$A$422,'Add-In Output 整理'!$B$2:$H$422))</f>
        <v>388522000</v>
      </c>
      <c r="Q187" s="137">
        <f>P187-MIN(P188:P$216)</f>
        <v>14307000</v>
      </c>
    </row>
    <row r="188" spans="15:17">
      <c r="O188" s="190" vm="3129">
        <v>45075</v>
      </c>
      <c r="P188" s="137">
        <f>SUMPRODUCT(P$4:V$4,_xlfn.XLOOKUP($O188,'Add-In Output 整理'!$A$2:$A$422,'Add-In Output 整理'!$B$2:$H$422))</f>
        <v>381521600</v>
      </c>
      <c r="Q188" s="137">
        <f>P188-MIN(P189:P$216)</f>
        <v>7306600</v>
      </c>
    </row>
    <row r="189" spans="15:17">
      <c r="O189" s="190" vm="3130">
        <v>45074</v>
      </c>
      <c r="P189" s="137">
        <f>SUMPRODUCT(P$4:V$4,_xlfn.XLOOKUP($O189,'Add-In Output 整理'!$A$2:$A$422,'Add-In Output 整理'!$B$2:$H$422))</f>
        <v>390202000</v>
      </c>
      <c r="Q189" s="137">
        <f>P189-MIN(P190:P$216)</f>
        <v>15987000</v>
      </c>
    </row>
    <row r="190" spans="15:17">
      <c r="O190" s="190" vm="3131">
        <v>45073</v>
      </c>
      <c r="P190" s="137">
        <f>SUMPRODUCT(P$4:V$4,_xlfn.XLOOKUP($O190,'Add-In Output 整理'!$A$2:$A$422,'Add-In Output 整理'!$B$2:$H$422))</f>
        <v>387815600</v>
      </c>
      <c r="Q190" s="137">
        <f>P190-MIN(P191:P$216)</f>
        <v>13600600</v>
      </c>
    </row>
    <row r="191" spans="15:17">
      <c r="O191" s="190" vm="3132">
        <v>45072</v>
      </c>
      <c r="P191" s="137">
        <f>SUMPRODUCT(P$4:V$4,_xlfn.XLOOKUP($O191,'Add-In Output 整理'!$A$2:$A$422,'Add-In Output 整理'!$B$2:$H$422))</f>
        <v>385070200</v>
      </c>
      <c r="Q191" s="137">
        <f>P191-MIN(P192:P$216)</f>
        <v>10855200</v>
      </c>
    </row>
    <row r="192" spans="15:17">
      <c r="O192" s="190" vm="3133">
        <v>45071</v>
      </c>
      <c r="P192" s="137">
        <f>SUMPRODUCT(P$4:V$4,_xlfn.XLOOKUP($O192,'Add-In Output 整理'!$A$2:$A$422,'Add-In Output 整理'!$B$2:$H$422))</f>
        <v>389897000</v>
      </c>
      <c r="Q192" s="137">
        <f>P192-MIN(P193:P$216)</f>
        <v>15682000</v>
      </c>
    </row>
    <row r="193" spans="15:17">
      <c r="O193" s="190" vm="3134">
        <v>45070</v>
      </c>
      <c r="P193" s="137">
        <f>SUMPRODUCT(P$4:V$4,_xlfn.XLOOKUP($O193,'Add-In Output 整理'!$A$2:$A$422,'Add-In Output 整理'!$B$2:$H$422))</f>
        <v>402098200</v>
      </c>
      <c r="Q193" s="137">
        <f>P193-MIN(P194:P$216)</f>
        <v>27883200</v>
      </c>
    </row>
    <row r="194" spans="15:17">
      <c r="O194" s="190" vm="3135">
        <v>45069</v>
      </c>
      <c r="P194" s="137">
        <f>SUMPRODUCT(P$4:V$4,_xlfn.XLOOKUP($O194,'Add-In Output 整理'!$A$2:$A$422,'Add-In Output 整理'!$B$2:$H$422))</f>
        <v>396212000</v>
      </c>
      <c r="Q194" s="137">
        <f>P194-MIN(P195:P$216)</f>
        <v>21997000</v>
      </c>
    </row>
    <row r="195" spans="15:17">
      <c r="O195" s="190" vm="3136">
        <v>45068</v>
      </c>
      <c r="P195" s="137">
        <f>SUMPRODUCT(P$4:V$4,_xlfn.XLOOKUP($O195,'Add-In Output 整理'!$A$2:$A$422,'Add-In Output 整理'!$B$2:$H$422))</f>
        <v>393418400</v>
      </c>
      <c r="Q195" s="137">
        <f>P195-MIN(P196:P$216)</f>
        <v>19203400</v>
      </c>
    </row>
    <row r="196" spans="15:17">
      <c r="O196" s="190" vm="3137">
        <v>45067</v>
      </c>
      <c r="P196" s="137">
        <f>SUMPRODUCT(P$4:V$4,_xlfn.XLOOKUP($O196,'Add-In Output 整理'!$A$2:$A$422,'Add-In Output 整理'!$B$2:$H$422))</f>
        <v>389945000</v>
      </c>
      <c r="Q196" s="137">
        <f>P196-MIN(P197:P$216)</f>
        <v>15730000</v>
      </c>
    </row>
    <row r="197" spans="15:17">
      <c r="O197" s="190" vm="3138">
        <v>45066</v>
      </c>
      <c r="P197" s="137">
        <f>SUMPRODUCT(P$4:V$4,_xlfn.XLOOKUP($O197,'Add-In Output 整理'!$A$2:$A$422,'Add-In Output 整理'!$B$2:$H$422))</f>
        <v>389690000</v>
      </c>
      <c r="Q197" s="137">
        <f>P197-MIN(P198:P$216)</f>
        <v>15475000</v>
      </c>
    </row>
    <row r="198" spans="15:17">
      <c r="O198" s="190" vm="3139">
        <v>45065</v>
      </c>
      <c r="P198" s="137">
        <f>SUMPRODUCT(P$4:V$4,_xlfn.XLOOKUP($O198,'Add-In Output 整理'!$A$2:$A$422,'Add-In Output 整理'!$B$2:$H$422))</f>
        <v>384281000</v>
      </c>
      <c r="Q198" s="137">
        <f>P198-MIN(P199:P$216)</f>
        <v>10066000</v>
      </c>
    </row>
    <row r="199" spans="15:17">
      <c r="O199" s="190" vm="3140">
        <v>45064</v>
      </c>
      <c r="P199" s="137">
        <f>SUMPRODUCT(P$4:V$4,_xlfn.XLOOKUP($O199,'Add-In Output 整理'!$A$2:$A$422,'Add-In Output 整理'!$B$2:$H$422))</f>
        <v>386651000</v>
      </c>
      <c r="Q199" s="137">
        <f>P199-MIN(P200:P$216)</f>
        <v>12436000</v>
      </c>
    </row>
    <row r="200" spans="15:17">
      <c r="O200" s="190" vm="3141">
        <v>45063</v>
      </c>
      <c r="P200" s="137">
        <f>SUMPRODUCT(P$4:V$4,_xlfn.XLOOKUP($O200,'Add-In Output 整理'!$A$2:$A$422,'Add-In Output 整理'!$B$2:$H$422))</f>
        <v>385230400</v>
      </c>
      <c r="Q200" s="137">
        <f>P200-MIN(P201:P$216)</f>
        <v>11015400</v>
      </c>
    </row>
    <row r="201" spans="15:17">
      <c r="O201" s="190" vm="3142">
        <v>45062</v>
      </c>
      <c r="P201" s="137">
        <f>SUMPRODUCT(P$4:V$4,_xlfn.XLOOKUP($O201,'Add-In Output 整理'!$A$2:$A$422,'Add-In Output 整理'!$B$2:$H$422))</f>
        <v>386733200</v>
      </c>
      <c r="Q201" s="137">
        <f>P201-MIN(P202:P$216)</f>
        <v>12518200</v>
      </c>
    </row>
    <row r="202" spans="15:17">
      <c r="O202" s="190" vm="3143">
        <v>45061</v>
      </c>
      <c r="P202" s="137">
        <f>SUMPRODUCT(P$4:V$4,_xlfn.XLOOKUP($O202,'Add-In Output 整理'!$A$2:$A$422,'Add-In Output 整理'!$B$2:$H$422))</f>
        <v>386979200</v>
      </c>
      <c r="Q202" s="137">
        <f>P202-MIN(P203:P$216)</f>
        <v>12764200</v>
      </c>
    </row>
    <row r="203" spans="15:17">
      <c r="O203" s="190" vm="3144">
        <v>45060</v>
      </c>
      <c r="P203" s="137">
        <f>SUMPRODUCT(P$4:V$4,_xlfn.XLOOKUP($O203,'Add-In Output 整理'!$A$2:$A$422,'Add-In Output 整理'!$B$2:$H$422))</f>
        <v>381893000</v>
      </c>
      <c r="Q203" s="137">
        <f>P203-MIN(P204:P$216)</f>
        <v>7678000</v>
      </c>
    </row>
    <row r="204" spans="15:17">
      <c r="O204" s="190" vm="3145">
        <v>45059</v>
      </c>
      <c r="P204" s="137">
        <f>SUMPRODUCT(P$4:V$4,_xlfn.XLOOKUP($O204,'Add-In Output 整理'!$A$2:$A$422,'Add-In Output 整理'!$B$2:$H$422))</f>
        <v>380786000</v>
      </c>
      <c r="Q204" s="137">
        <f>P204-MIN(P205:P$216)</f>
        <v>6571000</v>
      </c>
    </row>
    <row r="205" spans="15:17">
      <c r="O205" s="190" vm="3146">
        <v>45058</v>
      </c>
      <c r="P205" s="137">
        <f>SUMPRODUCT(P$4:V$4,_xlfn.XLOOKUP($O205,'Add-In Output 整理'!$A$2:$A$422,'Add-In Output 整理'!$B$2:$H$422))</f>
        <v>378750600</v>
      </c>
      <c r="Q205" s="137">
        <f>P205-MIN(P206:P$216)</f>
        <v>4535600</v>
      </c>
    </row>
    <row r="206" spans="15:17">
      <c r="O206" s="190" vm="3147">
        <v>45057</v>
      </c>
      <c r="P206" s="137">
        <f>SUMPRODUCT(P$4:V$4,_xlfn.XLOOKUP($O206,'Add-In Output 整理'!$A$2:$A$422,'Add-In Output 整理'!$B$2:$H$422))</f>
        <v>374215000</v>
      </c>
      <c r="Q206" s="137">
        <f>P206-MIN(P207:P$216)</f>
        <v>-368800</v>
      </c>
    </row>
    <row r="207" spans="15:17">
      <c r="O207" s="190" vm="3148">
        <v>45056</v>
      </c>
      <c r="P207" s="137">
        <f>SUMPRODUCT(P$4:V$4,_xlfn.XLOOKUP($O207,'Add-In Output 整理'!$A$2:$A$422,'Add-In Output 整理'!$B$2:$H$422))</f>
        <v>379386200</v>
      </c>
      <c r="Q207" s="137">
        <f>P207-MIN(P208:P$216)</f>
        <v>4802400</v>
      </c>
    </row>
    <row r="208" spans="15:17">
      <c r="O208" s="190" vm="3149">
        <v>45055</v>
      </c>
      <c r="P208" s="137">
        <f>SUMPRODUCT(P$4:V$4,_xlfn.XLOOKUP($O208,'Add-In Output 整理'!$A$2:$A$422,'Add-In Output 整理'!$B$2:$H$422))</f>
        <v>378018000</v>
      </c>
      <c r="Q208" s="137">
        <f>P208-MIN(P209:P$216)</f>
        <v>3434200</v>
      </c>
    </row>
    <row r="209" spans="15:17">
      <c r="O209" s="190" vm="3150">
        <v>45054</v>
      </c>
      <c r="P209" s="137">
        <f>SUMPRODUCT(P$4:V$4,_xlfn.XLOOKUP($O209,'Add-In Output 整理'!$A$2:$A$422,'Add-In Output 整理'!$B$2:$H$422))</f>
        <v>374583800</v>
      </c>
      <c r="Q209" s="137">
        <f>P209-MIN(P210:P$216)</f>
        <v>-1390800</v>
      </c>
    </row>
    <row r="210" spans="15:17">
      <c r="O210" s="190" vm="3151">
        <v>45053</v>
      </c>
      <c r="P210" s="137">
        <f>SUMPRODUCT(P$4:V$4,_xlfn.XLOOKUP($O210,'Add-In Output 整理'!$A$2:$A$422,'Add-In Output 整理'!$B$2:$H$422))</f>
        <v>378687200</v>
      </c>
      <c r="Q210" s="137">
        <f>P210-MIN(P211:P$216)</f>
        <v>2712600</v>
      </c>
    </row>
    <row r="211" spans="15:17">
      <c r="O211" s="190" vm="3152">
        <v>45052</v>
      </c>
      <c r="P211" s="137">
        <f>SUMPRODUCT(P$4:V$4,_xlfn.XLOOKUP($O211,'Add-In Output 整理'!$A$2:$A$422,'Add-In Output 整理'!$B$2:$H$422))</f>
        <v>377535400</v>
      </c>
      <c r="Q211" s="137">
        <f>P211-MIN(P212:P$216)</f>
        <v>1560800</v>
      </c>
    </row>
    <row r="212" spans="15:17">
      <c r="O212" s="190" vm="3153">
        <v>45051</v>
      </c>
      <c r="P212" s="137">
        <f>SUMPRODUCT(P$4:V$4,_xlfn.XLOOKUP($O212,'Add-In Output 整理'!$A$2:$A$422,'Add-In Output 整理'!$B$2:$H$422))</f>
        <v>380376800</v>
      </c>
      <c r="Q212" s="137">
        <f>P212-MIN(P213:P$216)</f>
        <v>4402200</v>
      </c>
    </row>
    <row r="213" spans="15:17">
      <c r="O213" s="190" vm="3154">
        <v>45050</v>
      </c>
      <c r="P213" s="137">
        <f>SUMPRODUCT(P$4:V$4,_xlfn.XLOOKUP($O213,'Add-In Output 整理'!$A$2:$A$422,'Add-In Output 整理'!$B$2:$H$422))</f>
        <v>378820000</v>
      </c>
      <c r="Q213" s="137">
        <f>P213-MIN(P214:P$216)</f>
        <v>2845400</v>
      </c>
    </row>
    <row r="214" spans="15:17">
      <c r="O214" s="190" vm="3155">
        <v>45049</v>
      </c>
      <c r="P214" s="137">
        <f>SUMPRODUCT(P$4:V$4,_xlfn.XLOOKUP($O214,'Add-In Output 整理'!$A$2:$A$422,'Add-In Output 整理'!$B$2:$H$422))</f>
        <v>382023200</v>
      </c>
      <c r="Q214" s="137">
        <f>P214-MIN(P215:P$216)</f>
        <v>6048600</v>
      </c>
    </row>
    <row r="215" spans="15:17">
      <c r="O215" s="190" vm="3156">
        <v>45048</v>
      </c>
      <c r="P215" s="137">
        <f>SUMPRODUCT(P$4:V$4,_xlfn.XLOOKUP($O215,'Add-In Output 整理'!$A$2:$A$422,'Add-In Output 整理'!$B$2:$H$422))</f>
        <v>377043600</v>
      </c>
      <c r="Q215" s="137">
        <f>P215-MIN(P216:P$216)</f>
        <v>1069000</v>
      </c>
    </row>
    <row r="216" spans="15:17">
      <c r="O216" s="190" vm="3157">
        <v>45047</v>
      </c>
      <c r="P216" s="137">
        <f>SUMPRODUCT(P$4:V$4,_xlfn.XLOOKUP($O216,'Add-In Output 整理'!$A$2:$A$422,'Add-In Output 整理'!$B$2:$H$422))</f>
        <v>375974600</v>
      </c>
      <c r="Q216" s="137">
        <f>P216-MIN(P$216:P217)</f>
        <v>0</v>
      </c>
    </row>
  </sheetData>
  <phoneticPr fontId="37" type="noConversion"/>
  <conditionalFormatting sqref="P8:P216">
    <cfRule type="colorScale" priority="4">
      <colorScale>
        <cfvo type="min"/>
        <cfvo type="percentile" val="50"/>
        <cfvo type="max"/>
        <color rgb="FF63BE7B"/>
        <color rgb="FFFFEB84"/>
        <color rgb="FFF8696B"/>
      </colorScale>
    </cfRule>
  </conditionalFormatting>
  <conditionalFormatting sqref="Q8:Q216">
    <cfRule type="colorScale" priority="3">
      <colorScale>
        <cfvo type="min"/>
        <cfvo type="percentile" val="50"/>
        <cfvo type="max"/>
        <color rgb="FF63BE7B"/>
        <color rgb="FFFFEB84"/>
        <color rgb="FFF8696B"/>
      </colorScale>
    </cfRule>
  </conditionalFormatting>
  <conditionalFormatting sqref="X3:X7">
    <cfRule type="duplicateValues" dxfId="1" priority="2"/>
  </conditionalFormatting>
  <conditionalFormatting sqref="X14:X18">
    <cfRule type="duplicateValues" dxfId="0" priority="1"/>
  </conditionalFormatting>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620DBD-A3C2-4D7E-8E78-D49B66FA43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Case</vt:lpstr>
      <vt:lpstr>Answers</vt:lpstr>
      <vt:lpstr>Add-In Output</vt:lpstr>
      <vt:lpstr>Asteroid Field Map (Levels 4-6)</vt:lpstr>
      <vt:lpstr>Spaceship 整理</vt:lpstr>
      <vt:lpstr>Asteroid 整理</vt:lpstr>
      <vt:lpstr>Add-In Output 整理</vt:lpstr>
      <vt:lpstr>草稿-Questions</vt:lpstr>
      <vt:lpstr>草稿-Bonus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Judy</cp:lastModifiedBy>
  <cp:revision/>
  <dcterms:created xsi:type="dcterms:W3CDTF">2021-08-11T13:47:05Z</dcterms:created>
  <dcterms:modified xsi:type="dcterms:W3CDTF">2024-01-05T13:04:28Z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y fmtid="{D5CDD505-2E9C-101B-9397-08002B2CF9AE}" pid="3" name="MSIP_Label_38f1469a-2c2a-4aee-b92b-090d4c5468ff_Enabled">
    <vt:lpwstr>true</vt:lpwstr>
  </property>
  <property fmtid="{D5CDD505-2E9C-101B-9397-08002B2CF9AE}" pid="4" name="MSIP_Label_38f1469a-2c2a-4aee-b92b-090d4c5468ff_SetDate">
    <vt:lpwstr>2023-11-06T13:47:34Z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55bcb695-1c55-4ea3-805d-04828c086c26</vt:lpwstr>
  </property>
  <property fmtid="{D5CDD505-2E9C-101B-9397-08002B2CF9AE}" pid="9" name="MSIP_Label_38f1469a-2c2a-4aee-b92b-090d4c5468ff_ContentBits">
    <vt:lpwstr>0</vt:lpwstr>
  </property>
</Properties>
</file>